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1"/>
  <workbookPr/>
  <mc:AlternateContent xmlns:mc="http://schemas.openxmlformats.org/markup-compatibility/2006">
    <mc:Choice Requires="x15">
      <x15ac:absPath xmlns:x15ac="http://schemas.microsoft.com/office/spreadsheetml/2010/11/ac" url="D:\Clouds\OneDrive\Trading\"/>
    </mc:Choice>
  </mc:AlternateContent>
  <xr:revisionPtr revIDLastSave="0" documentId="13_ncr:1_{ABF5EFC7-8EAE-476A-BA9B-9D57CEBB1234}" xr6:coauthVersionLast="46" xr6:coauthVersionMax="46" xr10:uidLastSave="{00000000-0000-0000-0000-000000000000}"/>
  <bookViews>
    <workbookView xWindow="1515" yWindow="1515" windowWidth="28800" windowHeight="17685" tabRatio="826" firstSheet="222" activeTab="240" xr2:uid="{00000000-000D-0000-FFFF-FFFF00000000}"/>
  </bookViews>
  <sheets>
    <sheet name="99-1-5" sheetId="1" r:id="rId1"/>
    <sheet name="99-1-6" sheetId="4" r:id="rId2"/>
    <sheet name="99-1-9" sheetId="5" r:id="rId3"/>
    <sheet name="99-1-10" sheetId="6" r:id="rId4"/>
    <sheet name="99-1-11" sheetId="7" r:id="rId5"/>
    <sheet name="99-1-16" sheetId="8" r:id="rId6"/>
    <sheet name="99-1-17" sheetId="9" r:id="rId7"/>
    <sheet name="99-1-18" sheetId="10" r:id="rId8"/>
    <sheet name="99-1-19" sheetId="11" r:id="rId9"/>
    <sheet name="99-1-20" sheetId="12" r:id="rId10"/>
    <sheet name="99-1-23" sheetId="13" r:id="rId11"/>
    <sheet name="99-1-24" sheetId="14" r:id="rId12"/>
    <sheet name="99-1-25" sheetId="15" r:id="rId13"/>
    <sheet name="99-1-26" sheetId="16" r:id="rId14"/>
    <sheet name="99-1-27" sheetId="17" r:id="rId15"/>
    <sheet name="99-1-30" sheetId="18" r:id="rId16"/>
    <sheet name="99-1-31" sheetId="19" r:id="rId17"/>
    <sheet name="99-2-1" sheetId="20" r:id="rId18"/>
    <sheet name="99-2-2" sheetId="21" r:id="rId19"/>
    <sheet name="99-2-3" sheetId="22" r:id="rId20"/>
    <sheet name="99-2-6" sheetId="23" r:id="rId21"/>
    <sheet name="99-2-7" sheetId="24" r:id="rId22"/>
    <sheet name="99-2-8" sheetId="25" r:id="rId23"/>
    <sheet name="99-2-9" sheetId="26" r:id="rId24"/>
    <sheet name="99-2-10" sheetId="27" r:id="rId25"/>
    <sheet name="99-2-13" sheetId="28" r:id="rId26"/>
    <sheet name="99-2-14" sheetId="29" r:id="rId27"/>
    <sheet name="99-2-15" sheetId="30" r:id="rId28"/>
    <sheet name="99-2-16" sheetId="31" r:id="rId29"/>
    <sheet name="99-2-17" sheetId="32" r:id="rId30"/>
    <sheet name="99-2-20" sheetId="33" r:id="rId31"/>
    <sheet name="99-2-21" sheetId="34" r:id="rId32"/>
    <sheet name="99-2-22" sheetId="35" r:id="rId33"/>
    <sheet name="99-2-23" sheetId="36" r:id="rId34"/>
    <sheet name="99-2-24" sheetId="37" r:id="rId35"/>
    <sheet name="99-2-27" sheetId="38" r:id="rId36"/>
    <sheet name="99-2-28" sheetId="39" r:id="rId37"/>
    <sheet name="99-2-29" sheetId="40" r:id="rId38"/>
    <sheet name="99-2-30" sheetId="41" r:id="rId39"/>
    <sheet name="99-2-31" sheetId="42" r:id="rId40"/>
    <sheet name="99-3-3" sheetId="43" r:id="rId41"/>
    <sheet name="99-3-6" sheetId="44" r:id="rId42"/>
    <sheet name="99-3-7" sheetId="45" r:id="rId43"/>
    <sheet name="99-3-10" sheetId="46" r:id="rId44"/>
    <sheet name="99-3-11" sheetId="47" r:id="rId45"/>
    <sheet name="99-3-12" sheetId="48" r:id="rId46"/>
    <sheet name="99-3-13" sheetId="49" r:id="rId47"/>
    <sheet name="99-3-17" sheetId="50" r:id="rId48"/>
    <sheet name="99-3-18" sheetId="51" r:id="rId49"/>
    <sheet name="99-3-19" sheetId="52" r:id="rId50"/>
    <sheet name="99-3-20" sheetId="53" r:id="rId51"/>
    <sheet name="99-3-21" sheetId="54" r:id="rId52"/>
    <sheet name="99-3-24" sheetId="55" r:id="rId53"/>
    <sheet name="99-3-25" sheetId="56" r:id="rId54"/>
    <sheet name="99-3-26" sheetId="57" r:id="rId55"/>
    <sheet name="99-3-27" sheetId="58" r:id="rId56"/>
    <sheet name="99-3-31" sheetId="59" r:id="rId57"/>
    <sheet name="99-4-1" sheetId="60" r:id="rId58"/>
    <sheet name="99-4-2" sheetId="61" r:id="rId59"/>
    <sheet name="99-4-3" sheetId="62" r:id="rId60"/>
    <sheet name="99-4-4" sheetId="63" r:id="rId61"/>
    <sheet name="99-4-7" sheetId="64" r:id="rId62"/>
    <sheet name="99-4-8" sheetId="65" r:id="rId63"/>
    <sheet name="99-4-9" sheetId="66" r:id="rId64"/>
    <sheet name="99-4-10" sheetId="67" r:id="rId65"/>
    <sheet name="99-4-11" sheetId="68" r:id="rId66"/>
    <sheet name="99-4-14" sheetId="69" r:id="rId67"/>
    <sheet name="99-4-15" sheetId="70" r:id="rId68"/>
    <sheet name="99-4-16" sheetId="71" r:id="rId69"/>
    <sheet name="99-4-17" sheetId="72" r:id="rId70"/>
    <sheet name="99-4-18" sheetId="73" r:id="rId71"/>
    <sheet name="99-4-21" sheetId="74" r:id="rId72"/>
    <sheet name="99-4-22" sheetId="75" r:id="rId73"/>
    <sheet name="99-4-23" sheetId="76" r:id="rId74"/>
    <sheet name="99-4-24" sheetId="77" r:id="rId75"/>
    <sheet name="99-4-25" sheetId="78" r:id="rId76"/>
    <sheet name="99-4-28" sheetId="79" r:id="rId77"/>
    <sheet name="99-4-29" sheetId="80" r:id="rId78"/>
    <sheet name="99-4-30" sheetId="81" r:id="rId79"/>
    <sheet name="99-4-31" sheetId="82" r:id="rId80"/>
    <sheet name="99-5-1" sheetId="83" r:id="rId81"/>
    <sheet name="99-5-4" sheetId="84" r:id="rId82"/>
    <sheet name="99-5-5" sheetId="85" r:id="rId83"/>
    <sheet name="99-5-6" sheetId="86" r:id="rId84"/>
    <sheet name="99-5-7" sheetId="87" r:id="rId85"/>
    <sheet name="99-5-8" sheetId="88" r:id="rId86"/>
    <sheet name="99-5-11" sheetId="89" r:id="rId87"/>
    <sheet name="99-5-12" sheetId="90" r:id="rId88"/>
    <sheet name="99-5-13" sheetId="91" r:id="rId89"/>
    <sheet name="99-5-14" sheetId="92" r:id="rId90"/>
    <sheet name="99-5-15" sheetId="93" r:id="rId91"/>
    <sheet name="99-5-19" sheetId="94" r:id="rId92"/>
    <sheet name="99-5-20" sheetId="95" r:id="rId93"/>
    <sheet name="99-5-21" sheetId="96" r:id="rId94"/>
    <sheet name="99-5-22" sheetId="97" r:id="rId95"/>
    <sheet name="99-5-25" sheetId="98" r:id="rId96"/>
    <sheet name="99-5-26" sheetId="99" r:id="rId97"/>
    <sheet name="99-5-27" sheetId="100" r:id="rId98"/>
    <sheet name="99-5-28" sheetId="101" r:id="rId99"/>
    <sheet name="99-5-29" sheetId="102" r:id="rId100"/>
    <sheet name="99-6-1" sheetId="103" r:id="rId101"/>
    <sheet name="99-6-2" sheetId="104" r:id="rId102"/>
    <sheet name="99-6-3" sheetId="105" r:id="rId103"/>
    <sheet name="99-6-4" sheetId="106" r:id="rId104"/>
    <sheet name="99-6-5" sheetId="107" r:id="rId105"/>
    <sheet name="99-6-10" sheetId="108" r:id="rId106"/>
    <sheet name="99-6-11" sheetId="109" r:id="rId107"/>
    <sheet name="99-6-12" sheetId="110" r:id="rId108"/>
    <sheet name="99-6-15" sheetId="111" r:id="rId109"/>
    <sheet name="99-6-16" sheetId="112" r:id="rId110"/>
    <sheet name="99-6-17" sheetId="113" r:id="rId111"/>
    <sheet name="99-6-18" sheetId="114" r:id="rId112"/>
    <sheet name="99-6-19" sheetId="115" r:id="rId113"/>
    <sheet name="99-6-22" sheetId="116" r:id="rId114"/>
    <sheet name="99-6-23" sheetId="118" r:id="rId115"/>
    <sheet name="99-6-24" sheetId="120" r:id="rId116"/>
    <sheet name="99-6-25" sheetId="121" r:id="rId117"/>
    <sheet name="99-6-26" sheetId="117" r:id="rId118"/>
    <sheet name="99-6-29" sheetId="122" r:id="rId119"/>
    <sheet name="99-6-30" sheetId="123" r:id="rId120"/>
    <sheet name="99-6-31" sheetId="124" r:id="rId121"/>
    <sheet name="99-7-1" sheetId="125" r:id="rId122"/>
    <sheet name="99-7-2" sheetId="126" r:id="rId123"/>
    <sheet name="99-7-5" sheetId="127" r:id="rId124"/>
    <sheet name="99-7-6" sheetId="128" r:id="rId125"/>
    <sheet name="99-7-7" sheetId="129" r:id="rId126"/>
    <sheet name="99-7-8" sheetId="130" r:id="rId127"/>
    <sheet name="99-7-9" sheetId="131" r:id="rId128"/>
    <sheet name="99-7-12" sheetId="132" r:id="rId129"/>
    <sheet name="99-7-13" sheetId="133" r:id="rId130"/>
    <sheet name="99-7-14" sheetId="134" r:id="rId131"/>
    <sheet name="99-7-15" sheetId="135" r:id="rId132"/>
    <sheet name="99-7-16" sheetId="136" r:id="rId133"/>
    <sheet name="99-7-19" sheetId="137" r:id="rId134"/>
    <sheet name="99-7-20" sheetId="138" r:id="rId135"/>
    <sheet name="99-7-21" sheetId="139" r:id="rId136"/>
    <sheet name="99-7-22" sheetId="140" r:id="rId137"/>
    <sheet name="99-7-23" sheetId="141" r:id="rId138"/>
    <sheet name="99-7-27" sheetId="142" r:id="rId139"/>
    <sheet name="99-7-28" sheetId="143" r:id="rId140"/>
    <sheet name="99-7-29" sheetId="144" r:id="rId141"/>
    <sheet name="99-7-30" sheetId="145" r:id="rId142"/>
    <sheet name="99-8-3" sheetId="147" r:id="rId143"/>
    <sheet name="99-8-5" sheetId="146" r:id="rId144"/>
    <sheet name="99-8-6" sheetId="148" r:id="rId145"/>
    <sheet name="99-8-7" sheetId="149" r:id="rId146"/>
    <sheet name="99-8-10" sheetId="150" r:id="rId147"/>
    <sheet name="99-8-11" sheetId="151" r:id="rId148"/>
    <sheet name="99-8-12" sheetId="152" r:id="rId149"/>
    <sheet name="99-8-14" sheetId="153" r:id="rId150"/>
    <sheet name="99-8-17" sheetId="154" r:id="rId151"/>
    <sheet name="99-8-18" sheetId="155" r:id="rId152"/>
    <sheet name="99-8-19" sheetId="156" r:id="rId153"/>
    <sheet name="99-8-20" sheetId="157" r:id="rId154"/>
    <sheet name="99-8-21" sheetId="158" r:id="rId155"/>
    <sheet name="99-8-24" sheetId="159" r:id="rId156"/>
    <sheet name="99-8-25" sheetId="160" r:id="rId157"/>
    <sheet name="99-8-26" sheetId="161" r:id="rId158"/>
    <sheet name="99-8-27" sheetId="162" r:id="rId159"/>
    <sheet name="99-8-28" sheetId="163" r:id="rId160"/>
    <sheet name="99-9-1" sheetId="164" r:id="rId161"/>
    <sheet name="99-9-2" sheetId="165" r:id="rId162"/>
    <sheet name="99-9-3" sheetId="166" r:id="rId163"/>
    <sheet name="99-9-4" sheetId="167" r:id="rId164"/>
    <sheet name="99-9-5" sheetId="168" r:id="rId165"/>
    <sheet name="99-9-8" sheetId="169" r:id="rId166"/>
    <sheet name="99-9-9" sheetId="170" r:id="rId167"/>
    <sheet name="99-9-10" sheetId="171" r:id="rId168"/>
    <sheet name="99-9-11" sheetId="172" r:id="rId169"/>
    <sheet name="99-9-12" sheetId="173" r:id="rId170"/>
    <sheet name="99-9-15" sheetId="174" r:id="rId171"/>
    <sheet name="99-9-16" sheetId="175" r:id="rId172"/>
    <sheet name="99-9-17" sheetId="176" r:id="rId173"/>
    <sheet name="99-9-18" sheetId="177" r:id="rId174"/>
    <sheet name="99-9-19" sheetId="178" r:id="rId175"/>
    <sheet name="99-9-22" sheetId="179" r:id="rId176"/>
    <sheet name="99-9-23" sheetId="180" r:id="rId177"/>
    <sheet name="99-9-24" sheetId="181" r:id="rId178"/>
    <sheet name="99-9-25" sheetId="182" r:id="rId179"/>
    <sheet name="99-9-26" sheetId="183" r:id="rId180"/>
    <sheet name="99-9-29" sheetId="184" r:id="rId181"/>
    <sheet name="99-9-30" sheetId="185" r:id="rId182"/>
    <sheet name="99-10-1" sheetId="187" r:id="rId183"/>
    <sheet name="99-10-2" sheetId="188" r:id="rId184"/>
    <sheet name="99-10-3" sheetId="189" r:id="rId185"/>
    <sheet name="99-10-6" sheetId="190" r:id="rId186"/>
    <sheet name="99-10-7" sheetId="191" r:id="rId187"/>
    <sheet name="99-10-8" sheetId="192" r:id="rId188"/>
    <sheet name="99-10-9" sheetId="193" r:id="rId189"/>
    <sheet name="99-10-10" sheetId="194" r:id="rId190"/>
    <sheet name="99-10-13" sheetId="195" r:id="rId191"/>
    <sheet name="99-10-14" sheetId="197" r:id="rId192"/>
    <sheet name="99-10-15" sheetId="196" r:id="rId193"/>
    <sheet name="99-10-16" sheetId="198" r:id="rId194"/>
    <sheet name="99-10-17" sheetId="199" r:id="rId195"/>
    <sheet name="99-10-20" sheetId="200" r:id="rId196"/>
    <sheet name="99-10-21" sheetId="201" r:id="rId197"/>
    <sheet name="99-10-22" sheetId="202" r:id="rId198"/>
    <sheet name="99-10-23" sheetId="203" r:id="rId199"/>
    <sheet name="99-10-24" sheetId="205" r:id="rId200"/>
    <sheet name="99-10-27" sheetId="204" r:id="rId201"/>
    <sheet name="99-10-29" sheetId="206" r:id="rId202"/>
    <sheet name="99-10-30" sheetId="207" r:id="rId203"/>
    <sheet name="99-11-1" sheetId="208" r:id="rId204"/>
    <sheet name="99-11-4" sheetId="209" r:id="rId205"/>
    <sheet name="99-11-5" sheetId="210" r:id="rId206"/>
    <sheet name="99-11-6" sheetId="211" r:id="rId207"/>
    <sheet name="99-11-7" sheetId="212" r:id="rId208"/>
    <sheet name="99-11-8" sheetId="213" r:id="rId209"/>
    <sheet name="99-11-11" sheetId="214" r:id="rId210"/>
    <sheet name="99-11-12" sheetId="215" r:id="rId211"/>
    <sheet name="99-11-13" sheetId="216" r:id="rId212"/>
    <sheet name="99-11-14" sheetId="217" r:id="rId213"/>
    <sheet name="99-11-15" sheetId="218" r:id="rId214"/>
    <sheet name="99-11-18" sheetId="219" r:id="rId215"/>
    <sheet name="99-11-19" sheetId="220" r:id="rId216"/>
    <sheet name="99-11-20" sheetId="221" r:id="rId217"/>
    <sheet name="99-11-21" sheetId="222" r:id="rId218"/>
    <sheet name="99-11-25" sheetId="223" r:id="rId219"/>
    <sheet name="99-11-26" sheetId="224" r:id="rId220"/>
    <sheet name="99-11-27" sheetId="225" r:id="rId221"/>
    <sheet name="99-11-28" sheetId="226" r:id="rId222"/>
    <sheet name="99-11-29" sheetId="227" r:id="rId223"/>
    <sheet name="99-12-2" sheetId="228" r:id="rId224"/>
    <sheet name="99-12-3" sheetId="229" r:id="rId225"/>
    <sheet name="99-12-4" sheetId="230" r:id="rId226"/>
    <sheet name="99-12-5" sheetId="231" r:id="rId227"/>
    <sheet name="99-12-6" sheetId="232" r:id="rId228"/>
    <sheet name="99-12-9" sheetId="233" r:id="rId229"/>
    <sheet name="99-12-10" sheetId="234" r:id="rId230"/>
    <sheet name="99-12-11" sheetId="235" r:id="rId231"/>
    <sheet name="99-12-12" sheetId="236" r:id="rId232"/>
    <sheet name="99-12-13" sheetId="237" r:id="rId233"/>
    <sheet name="99-12-16" sheetId="238" r:id="rId234"/>
    <sheet name="99-12-17" sheetId="239" r:id="rId235"/>
    <sheet name="99-12-18" sheetId="240" r:id="rId236"/>
    <sheet name="99-12-19" sheetId="241" r:id="rId237"/>
    <sheet name="99-12-20" sheetId="243" r:id="rId238"/>
    <sheet name="99-12-23" sheetId="242" r:id="rId239"/>
    <sheet name="Base" sheetId="2" r:id="rId240"/>
    <sheet name="Final" sheetId="3" r:id="rId24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43" l="1"/>
  <c r="H4" i="243"/>
  <c r="H5" i="243"/>
  <c r="H6" i="243"/>
  <c r="H7" i="243"/>
  <c r="H8" i="243"/>
  <c r="H9" i="243"/>
  <c r="H10" i="243"/>
  <c r="H11" i="243"/>
  <c r="H12" i="243"/>
  <c r="H13" i="243"/>
  <c r="H14" i="243"/>
  <c r="H15" i="243"/>
  <c r="H16" i="243"/>
  <c r="H2" i="243"/>
  <c r="B43" i="243"/>
  <c r="F41" i="243"/>
  <c r="G241" i="2"/>
  <c r="B43" i="242"/>
  <c r="F41" i="242"/>
  <c r="F40" i="242"/>
  <c r="G41" i="242" s="1"/>
  <c r="H17" i="242"/>
  <c r="F41" i="241"/>
  <c r="B43" i="241"/>
  <c r="H17" i="241"/>
  <c r="F40" i="241" s="1"/>
  <c r="G41" i="241" s="1"/>
  <c r="F41" i="240"/>
  <c r="B43" i="240"/>
  <c r="H17" i="240"/>
  <c r="F40" i="240" s="1"/>
  <c r="G41" i="240" s="1"/>
  <c r="G238" i="2"/>
  <c r="G239" i="2"/>
  <c r="G240" i="2"/>
  <c r="B2" i="3"/>
  <c r="G237" i="2"/>
  <c r="F41" i="239"/>
  <c r="B43" i="239"/>
  <c r="H17" i="239"/>
  <c r="F40" i="239" s="1"/>
  <c r="G41" i="239" s="1"/>
  <c r="G236" i="2"/>
  <c r="F41" i="238"/>
  <c r="B43" i="238"/>
  <c r="H17" i="238"/>
  <c r="F40" i="238" s="1"/>
  <c r="G41" i="238" s="1"/>
  <c r="H17" i="237"/>
  <c r="F40" i="237" s="1"/>
  <c r="G41" i="237" s="1"/>
  <c r="G42" i="237" s="1"/>
  <c r="F41" i="237"/>
  <c r="B43" i="237"/>
  <c r="G234" i="2"/>
  <c r="G235" i="2"/>
  <c r="F41" i="236"/>
  <c r="B43" i="236"/>
  <c r="H17" i="236"/>
  <c r="F40" i="236" s="1"/>
  <c r="G41" i="236" s="1"/>
  <c r="G42" i="236" s="1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2" i="2" s="1"/>
  <c r="F41" i="235"/>
  <c r="B43" i="235"/>
  <c r="J41" i="235"/>
  <c r="H17" i="235"/>
  <c r="F40" i="235" s="1"/>
  <c r="G41" i="235" s="1"/>
  <c r="G42" i="235" s="1"/>
  <c r="J42" i="235" s="1"/>
  <c r="H17" i="234"/>
  <c r="F40" i="234" s="1"/>
  <c r="F41" i="234"/>
  <c r="B43" i="234"/>
  <c r="H3" i="232"/>
  <c r="H4" i="232"/>
  <c r="H5" i="232"/>
  <c r="H6" i="232"/>
  <c r="H7" i="232"/>
  <c r="H8" i="232"/>
  <c r="H9" i="232"/>
  <c r="H10" i="232"/>
  <c r="H11" i="232"/>
  <c r="H12" i="232"/>
  <c r="H13" i="232"/>
  <c r="H14" i="232"/>
  <c r="H15" i="232"/>
  <c r="H16" i="232"/>
  <c r="H2" i="232"/>
  <c r="M2" i="232"/>
  <c r="F41" i="232"/>
  <c r="B43" i="232"/>
  <c r="F41" i="233"/>
  <c r="B43" i="233"/>
  <c r="H17" i="233"/>
  <c r="F40" i="233" s="1"/>
  <c r="F41" i="231"/>
  <c r="B43" i="231"/>
  <c r="H17" i="231"/>
  <c r="F40" i="231" s="1"/>
  <c r="G41" i="231" s="1"/>
  <c r="F41" i="230"/>
  <c r="B43" i="230"/>
  <c r="H17" i="230"/>
  <c r="F40" i="230" s="1"/>
  <c r="G41" i="230" s="1"/>
  <c r="F41" i="229"/>
  <c r="B43" i="229"/>
  <c r="H17" i="229"/>
  <c r="F40" i="229" s="1"/>
  <c r="F41" i="228"/>
  <c r="B43" i="228"/>
  <c r="H17" i="228"/>
  <c r="F40" i="228" s="1"/>
  <c r="F41" i="227"/>
  <c r="B43" i="227"/>
  <c r="H17" i="227"/>
  <c r="F40" i="227" s="1"/>
  <c r="G41" i="227" s="1"/>
  <c r="F41" i="226"/>
  <c r="B43" i="226"/>
  <c r="H17" i="226"/>
  <c r="F40" i="226" s="1"/>
  <c r="G41" i="226" s="1"/>
  <c r="F41" i="225"/>
  <c r="B43" i="225"/>
  <c r="H17" i="225"/>
  <c r="F40" i="225" s="1"/>
  <c r="G41" i="225" s="1"/>
  <c r="F41" i="224"/>
  <c r="B43" i="224"/>
  <c r="H17" i="224"/>
  <c r="F40" i="224" s="1"/>
  <c r="H17" i="223"/>
  <c r="F40" i="223" s="1"/>
  <c r="F41" i="223"/>
  <c r="G41" i="223" s="1"/>
  <c r="B43" i="223"/>
  <c r="F41" i="222"/>
  <c r="B43" i="222"/>
  <c r="H17" i="222"/>
  <c r="F40" i="222" s="1"/>
  <c r="G41" i="222" s="1"/>
  <c r="F41" i="221"/>
  <c r="B43" i="221"/>
  <c r="H17" i="221"/>
  <c r="F40" i="221" s="1"/>
  <c r="G41" i="221" s="1"/>
  <c r="F41" i="220"/>
  <c r="B43" i="220"/>
  <c r="H17" i="220"/>
  <c r="F40" i="220" s="1"/>
  <c r="F41" i="219"/>
  <c r="B43" i="219"/>
  <c r="H17" i="219"/>
  <c r="F40" i="219" s="1"/>
  <c r="F41" i="218"/>
  <c r="B43" i="218"/>
  <c r="H17" i="218"/>
  <c r="F40" i="218" s="1"/>
  <c r="G41" i="218" s="1"/>
  <c r="F41" i="217"/>
  <c r="B43" i="217"/>
  <c r="H17" i="217"/>
  <c r="F40" i="217" s="1"/>
  <c r="G41" i="217" s="1"/>
  <c r="F41" i="216"/>
  <c r="B43" i="216"/>
  <c r="H17" i="216"/>
  <c r="F40" i="216" s="1"/>
  <c r="F41" i="215"/>
  <c r="B43" i="215"/>
  <c r="H17" i="215"/>
  <c r="F40" i="215" s="1"/>
  <c r="G41" i="215" s="1"/>
  <c r="F41" i="214"/>
  <c r="B43" i="214"/>
  <c r="H17" i="214"/>
  <c r="F40" i="214" s="1"/>
  <c r="G41" i="214" s="1"/>
  <c r="F41" i="213"/>
  <c r="B43" i="213"/>
  <c r="H17" i="213"/>
  <c r="F40" i="213" s="1"/>
  <c r="G41" i="213" s="1"/>
  <c r="F41" i="212"/>
  <c r="B43" i="212"/>
  <c r="H17" i="212"/>
  <c r="F40" i="212" s="1"/>
  <c r="F41" i="211"/>
  <c r="B43" i="211"/>
  <c r="H17" i="211"/>
  <c r="F40" i="211" s="1"/>
  <c r="G41" i="211" s="1"/>
  <c r="F41" i="210"/>
  <c r="B43" i="210"/>
  <c r="H17" i="210"/>
  <c r="F40" i="210" s="1"/>
  <c r="G41" i="210" s="1"/>
  <c r="F41" i="209"/>
  <c r="B43" i="209"/>
  <c r="H17" i="209"/>
  <c r="F40" i="209" s="1"/>
  <c r="G41" i="209" s="1"/>
  <c r="H17" i="208"/>
  <c r="F40" i="208" s="1"/>
  <c r="G41" i="208" s="1"/>
  <c r="F41" i="208"/>
  <c r="B43" i="208"/>
  <c r="F41" i="207"/>
  <c r="B43" i="207"/>
  <c r="H18" i="207"/>
  <c r="F40" i="207" s="1"/>
  <c r="G41" i="207" s="1"/>
  <c r="F41" i="206"/>
  <c r="B43" i="206"/>
  <c r="H18" i="206"/>
  <c r="F40" i="206" s="1"/>
  <c r="G41" i="206" s="1"/>
  <c r="H2" i="205"/>
  <c r="H3" i="205"/>
  <c r="H4" i="205"/>
  <c r="H5" i="205"/>
  <c r="H6" i="205"/>
  <c r="H7" i="205"/>
  <c r="H8" i="205"/>
  <c r="H9" i="205"/>
  <c r="H10" i="205"/>
  <c r="H11" i="205"/>
  <c r="H12" i="205"/>
  <c r="H13" i="205"/>
  <c r="H14" i="205"/>
  <c r="H15" i="205"/>
  <c r="H16" i="205"/>
  <c r="F41" i="205"/>
  <c r="B43" i="205"/>
  <c r="F41" i="204"/>
  <c r="B43" i="204"/>
  <c r="H18" i="204"/>
  <c r="F40" i="204" s="1"/>
  <c r="G41" i="204" s="1"/>
  <c r="F41" i="203"/>
  <c r="B43" i="203"/>
  <c r="H18" i="203"/>
  <c r="F40" i="203" s="1"/>
  <c r="G41" i="203" s="1"/>
  <c r="F41" i="202"/>
  <c r="B43" i="202"/>
  <c r="H18" i="202"/>
  <c r="F40" i="202" s="1"/>
  <c r="B43" i="201"/>
  <c r="F41" i="201"/>
  <c r="H18" i="201"/>
  <c r="F40" i="201"/>
  <c r="G41" i="201" s="1"/>
  <c r="H41" i="201"/>
  <c r="B43" i="200"/>
  <c r="H18" i="200"/>
  <c r="F40" i="200" s="1"/>
  <c r="F41" i="200"/>
  <c r="I41" i="201"/>
  <c r="F40" i="197"/>
  <c r="F41" i="197"/>
  <c r="G41" i="197"/>
  <c r="F41" i="199"/>
  <c r="B43" i="199"/>
  <c r="H18" i="199"/>
  <c r="F40" i="199"/>
  <c r="G41" i="199" s="1"/>
  <c r="H18" i="198"/>
  <c r="F40" i="198" s="1"/>
  <c r="G41" i="198" s="1"/>
  <c r="F41" i="198"/>
  <c r="B43" i="198"/>
  <c r="B43" i="197"/>
  <c r="H18" i="196"/>
  <c r="F40" i="196" s="1"/>
  <c r="G41" i="196" s="1"/>
  <c r="J41" i="196" s="1"/>
  <c r="F41" i="196"/>
  <c r="B43" i="196"/>
  <c r="H18" i="195"/>
  <c r="F40" i="195" s="1"/>
  <c r="G41" i="195" s="1"/>
  <c r="G42" i="195" s="1"/>
  <c r="F41" i="195"/>
  <c r="B43" i="195"/>
  <c r="J41" i="195"/>
  <c r="H18" i="194"/>
  <c r="F40" i="194" s="1"/>
  <c r="G41" i="194" s="1"/>
  <c r="F41" i="194"/>
  <c r="B43" i="194"/>
  <c r="H18" i="193"/>
  <c r="F40" i="193" s="1"/>
  <c r="G41" i="193" s="1"/>
  <c r="F41" i="193"/>
  <c r="B43" i="193"/>
  <c r="H18" i="192"/>
  <c r="F40" i="192" s="1"/>
  <c r="G41" i="192" s="1"/>
  <c r="H41" i="192" s="1"/>
  <c r="K41" i="192" s="1"/>
  <c r="F41" i="192"/>
  <c r="B43" i="192"/>
  <c r="H18" i="191"/>
  <c r="F40" i="191"/>
  <c r="G41" i="191" s="1"/>
  <c r="F41" i="191"/>
  <c r="B43" i="191"/>
  <c r="H18" i="190"/>
  <c r="F40" i="190" s="1"/>
  <c r="G41" i="190" s="1"/>
  <c r="F41" i="190"/>
  <c r="B43" i="190"/>
  <c r="H18" i="189"/>
  <c r="F40" i="189" s="1"/>
  <c r="G41" i="189" s="1"/>
  <c r="F41" i="189"/>
  <c r="B43" i="189"/>
  <c r="H41" i="189"/>
  <c r="H17" i="188"/>
  <c r="F40" i="188" s="1"/>
  <c r="G41" i="188" s="1"/>
  <c r="F41" i="188"/>
  <c r="B43" i="188"/>
  <c r="H17" i="187"/>
  <c r="F40" i="187" s="1"/>
  <c r="G41" i="187" s="1"/>
  <c r="J41" i="187" s="1"/>
  <c r="F41" i="187"/>
  <c r="B43" i="187"/>
  <c r="H17" i="185"/>
  <c r="F40" i="185" s="1"/>
  <c r="F41" i="185"/>
  <c r="B43" i="185"/>
  <c r="H17" i="184"/>
  <c r="F40" i="184" s="1"/>
  <c r="F41" i="184"/>
  <c r="B43" i="184"/>
  <c r="H17" i="183"/>
  <c r="F40" i="183" s="1"/>
  <c r="F41" i="183"/>
  <c r="B43" i="183"/>
  <c r="H17" i="182"/>
  <c r="F40" i="182" s="1"/>
  <c r="F41" i="182"/>
  <c r="B43" i="182"/>
  <c r="H17" i="181"/>
  <c r="F40" i="181" s="1"/>
  <c r="F41" i="181"/>
  <c r="G41" i="181"/>
  <c r="B43" i="181"/>
  <c r="H17" i="180"/>
  <c r="F40" i="180" s="1"/>
  <c r="F41" i="180"/>
  <c r="B43" i="180"/>
  <c r="H17" i="179"/>
  <c r="F40" i="179" s="1"/>
  <c r="G41" i="179" s="1"/>
  <c r="J41" i="179" s="1"/>
  <c r="F41" i="179"/>
  <c r="B43" i="179"/>
  <c r="H17" i="178"/>
  <c r="F40" i="178" s="1"/>
  <c r="F41" i="178"/>
  <c r="B43" i="178"/>
  <c r="H17" i="177"/>
  <c r="F40" i="177" s="1"/>
  <c r="F41" i="177"/>
  <c r="B43" i="177"/>
  <c r="H17" i="176"/>
  <c r="F40" i="176" s="1"/>
  <c r="F41" i="176"/>
  <c r="B43" i="176"/>
  <c r="H17" i="175"/>
  <c r="F40" i="175" s="1"/>
  <c r="F41" i="175"/>
  <c r="B43" i="175"/>
  <c r="H17" i="174"/>
  <c r="F40" i="174" s="1"/>
  <c r="F41" i="174"/>
  <c r="B43" i="174"/>
  <c r="H17" i="173"/>
  <c r="F40" i="173" s="1"/>
  <c r="G41" i="173" s="1"/>
  <c r="F41" i="173"/>
  <c r="B43" i="173"/>
  <c r="H17" i="172"/>
  <c r="F40" i="172" s="1"/>
  <c r="F41" i="172"/>
  <c r="B43" i="172"/>
  <c r="H17" i="171"/>
  <c r="F40" i="171" s="1"/>
  <c r="G41" i="171" s="1"/>
  <c r="J41" i="171" s="1"/>
  <c r="F41" i="171"/>
  <c r="G42" i="171"/>
  <c r="J42" i="171" s="1"/>
  <c r="B43" i="171"/>
  <c r="H17" i="170"/>
  <c r="F40" i="170" s="1"/>
  <c r="F41" i="170"/>
  <c r="B43" i="170"/>
  <c r="H17" i="169"/>
  <c r="F40" i="169"/>
  <c r="F41" i="169"/>
  <c r="G41" i="169"/>
  <c r="G42" i="169" s="1"/>
  <c r="J42" i="169" s="1"/>
  <c r="B43" i="169"/>
  <c r="H18" i="168"/>
  <c r="F40" i="168" s="1"/>
  <c r="G41" i="168" s="1"/>
  <c r="F41" i="168"/>
  <c r="B43" i="168"/>
  <c r="H18" i="167"/>
  <c r="F40" i="167" s="1"/>
  <c r="F41" i="167"/>
  <c r="B43" i="167"/>
  <c r="H18" i="166"/>
  <c r="F40" i="166" s="1"/>
  <c r="F41" i="166"/>
  <c r="B43" i="166"/>
  <c r="H18" i="165"/>
  <c r="F40" i="165" s="1"/>
  <c r="F41" i="165"/>
  <c r="B43" i="165"/>
  <c r="B43" i="164"/>
  <c r="H18" i="164"/>
  <c r="F40" i="164" s="1"/>
  <c r="G41" i="164" s="1"/>
  <c r="F41" i="164"/>
  <c r="B43" i="163"/>
  <c r="F41" i="163"/>
  <c r="H18" i="163"/>
  <c r="F40" i="163" s="1"/>
  <c r="G41" i="163" s="1"/>
  <c r="B43" i="162"/>
  <c r="F41" i="162"/>
  <c r="G41" i="162" s="1"/>
  <c r="H18" i="162"/>
  <c r="F40" i="162" s="1"/>
  <c r="B43" i="161"/>
  <c r="H18" i="161"/>
  <c r="F40" i="161" s="1"/>
  <c r="G41" i="161" s="1"/>
  <c r="F41" i="161"/>
  <c r="H18" i="160"/>
  <c r="F40" i="160" s="1"/>
  <c r="B43" i="160"/>
  <c r="F41" i="160"/>
  <c r="B43" i="159"/>
  <c r="H18" i="159"/>
  <c r="F40" i="159" s="1"/>
  <c r="G41" i="159" s="1"/>
  <c r="F41" i="159"/>
  <c r="B43" i="158"/>
  <c r="F41" i="158"/>
  <c r="H18" i="158"/>
  <c r="F40" i="158" s="1"/>
  <c r="H18" i="157"/>
  <c r="F40" i="157" s="1"/>
  <c r="G41" i="157" s="1"/>
  <c r="F41" i="157"/>
  <c r="B43" i="157"/>
  <c r="H18" i="156"/>
  <c r="F40" i="156" s="1"/>
  <c r="G41" i="156" s="1"/>
  <c r="F41" i="156"/>
  <c r="B43" i="156"/>
  <c r="H3" i="154"/>
  <c r="H4" i="154"/>
  <c r="H5" i="154"/>
  <c r="H6" i="154"/>
  <c r="H7" i="154"/>
  <c r="H8" i="154"/>
  <c r="H9" i="154"/>
  <c r="H10" i="154"/>
  <c r="H11" i="154"/>
  <c r="H12" i="154"/>
  <c r="H13" i="154"/>
  <c r="H14" i="154"/>
  <c r="H15" i="154"/>
  <c r="H16" i="154"/>
  <c r="H17" i="154"/>
  <c r="H2" i="154"/>
  <c r="B43" i="154"/>
  <c r="F41" i="154"/>
  <c r="B43" i="155"/>
  <c r="H18" i="155"/>
  <c r="F40" i="155" s="1"/>
  <c r="G41" i="155" s="1"/>
  <c r="F41" i="155"/>
  <c r="B43" i="153"/>
  <c r="F41" i="153"/>
  <c r="H18" i="153"/>
  <c r="F40" i="153" s="1"/>
  <c r="G41" i="153"/>
  <c r="J41" i="153" s="1"/>
  <c r="B43" i="152"/>
  <c r="H18" i="152"/>
  <c r="F40" i="152" s="1"/>
  <c r="F41" i="152"/>
  <c r="B43" i="151"/>
  <c r="H18" i="151"/>
  <c r="F40" i="151" s="1"/>
  <c r="G41" i="151" s="1"/>
  <c r="J41" i="151" s="1"/>
  <c r="F41" i="151"/>
  <c r="G42" i="151"/>
  <c r="B43" i="150"/>
  <c r="F41" i="150"/>
  <c r="H18" i="150"/>
  <c r="F40" i="150"/>
  <c r="H18" i="149"/>
  <c r="F40" i="149" s="1"/>
  <c r="G41" i="149" s="1"/>
  <c r="F41" i="149"/>
  <c r="B43" i="149"/>
  <c r="B43" i="148"/>
  <c r="H18" i="148"/>
  <c r="F40" i="148" s="1"/>
  <c r="G41" i="148" s="1"/>
  <c r="F41" i="148"/>
  <c r="H3" i="147"/>
  <c r="H4" i="147"/>
  <c r="H5" i="147"/>
  <c r="H6" i="147"/>
  <c r="H7" i="147"/>
  <c r="H8" i="147"/>
  <c r="H9" i="147"/>
  <c r="H10" i="147"/>
  <c r="H11" i="147"/>
  <c r="H12" i="147"/>
  <c r="H13" i="147"/>
  <c r="H14" i="147"/>
  <c r="H15" i="147"/>
  <c r="H16" i="147"/>
  <c r="H17" i="147"/>
  <c r="H2" i="147"/>
  <c r="G144" i="2"/>
  <c r="B43" i="147"/>
  <c r="F41" i="147"/>
  <c r="B43" i="146"/>
  <c r="F41" i="146"/>
  <c r="H18" i="146"/>
  <c r="F40" i="146" s="1"/>
  <c r="G41" i="146" s="1"/>
  <c r="B43" i="145"/>
  <c r="H18" i="145"/>
  <c r="F40" i="145" s="1"/>
  <c r="F41" i="145"/>
  <c r="B43" i="144"/>
  <c r="F41" i="144"/>
  <c r="H18" i="144"/>
  <c r="F40" i="144" s="1"/>
  <c r="B43" i="143"/>
  <c r="F41" i="143"/>
  <c r="H18" i="143"/>
  <c r="F40" i="143" s="1"/>
  <c r="G41" i="143" s="1"/>
  <c r="H41" i="143" s="1"/>
  <c r="B43" i="142"/>
  <c r="H18" i="142"/>
  <c r="F40" i="142" s="1"/>
  <c r="G41" i="142" s="1"/>
  <c r="J41" i="142" s="1"/>
  <c r="F41" i="142"/>
  <c r="G42" i="142"/>
  <c r="B43" i="141"/>
  <c r="F41" i="141"/>
  <c r="H18" i="141"/>
  <c r="F40" i="141"/>
  <c r="G41" i="141" s="1"/>
  <c r="B43" i="140"/>
  <c r="H18" i="140"/>
  <c r="F40" i="140" s="1"/>
  <c r="G41" i="140" s="1"/>
  <c r="F41" i="140"/>
  <c r="B43" i="139"/>
  <c r="H18" i="139"/>
  <c r="F40" i="139" s="1"/>
  <c r="G41" i="139" s="1"/>
  <c r="F41" i="139"/>
  <c r="B43" i="138"/>
  <c r="H41" i="138" s="1"/>
  <c r="H18" i="138"/>
  <c r="F40" i="138" s="1"/>
  <c r="G41" i="138" s="1"/>
  <c r="J41" i="138" s="1"/>
  <c r="F41" i="138"/>
  <c r="B43" i="137"/>
  <c r="H18" i="137"/>
  <c r="F40" i="137" s="1"/>
  <c r="G41" i="137" s="1"/>
  <c r="F41" i="137"/>
  <c r="B43" i="136"/>
  <c r="F41" i="136"/>
  <c r="H18" i="136"/>
  <c r="F40" i="136" s="1"/>
  <c r="G41" i="136" s="1"/>
  <c r="G42" i="136" s="1"/>
  <c r="J42" i="136" s="1"/>
  <c r="J41" i="136"/>
  <c r="B43" i="135"/>
  <c r="F41" i="135"/>
  <c r="H18" i="135"/>
  <c r="F40" i="135" s="1"/>
  <c r="G41" i="135" s="1"/>
  <c r="G42" i="135" s="1"/>
  <c r="J42" i="135" s="1"/>
  <c r="J41" i="135"/>
  <c r="B43" i="134"/>
  <c r="H18" i="134"/>
  <c r="F40" i="134"/>
  <c r="F41" i="134"/>
  <c r="B43" i="133"/>
  <c r="F41" i="133"/>
  <c r="H18" i="133"/>
  <c r="F40" i="133"/>
  <c r="G41" i="133" s="1"/>
  <c r="H41" i="133" s="1"/>
  <c r="B43" i="132"/>
  <c r="H18" i="132"/>
  <c r="F40" i="132" s="1"/>
  <c r="F41" i="132"/>
  <c r="B43" i="131"/>
  <c r="F41" i="131"/>
  <c r="H18" i="131"/>
  <c r="F40" i="131" s="1"/>
  <c r="G41" i="131" s="1"/>
  <c r="G42" i="131" s="1"/>
  <c r="J42" i="131" s="1"/>
  <c r="J41" i="131"/>
  <c r="B43" i="130"/>
  <c r="H10" i="130"/>
  <c r="H18" i="130"/>
  <c r="F40" i="130" s="1"/>
  <c r="F41" i="130"/>
  <c r="B43" i="129"/>
  <c r="F41" i="129"/>
  <c r="H18" i="129"/>
  <c r="H19" i="129" s="1"/>
  <c r="F40" i="129" s="1"/>
  <c r="G41" i="129" s="1"/>
  <c r="B43" i="128"/>
  <c r="H18" i="128"/>
  <c r="H19" i="128"/>
  <c r="F40" i="128" s="1"/>
  <c r="G41" i="128" s="1"/>
  <c r="H41" i="128" s="1"/>
  <c r="F41" i="128"/>
  <c r="B43" i="127"/>
  <c r="H18" i="127"/>
  <c r="H19" i="127" s="1"/>
  <c r="F40" i="127" s="1"/>
  <c r="G41" i="127" s="1"/>
  <c r="F41" i="127"/>
  <c r="B43" i="126"/>
  <c r="F41" i="126"/>
  <c r="H18" i="126"/>
  <c r="H19" i="126" s="1"/>
  <c r="F40" i="126" s="1"/>
  <c r="G41" i="126" s="1"/>
  <c r="H18" i="125"/>
  <c r="H19" i="125" s="1"/>
  <c r="F40" i="125" s="1"/>
  <c r="G41" i="125" s="1"/>
  <c r="B43" i="125"/>
  <c r="F41" i="125"/>
  <c r="H18" i="124"/>
  <c r="H19" i="124"/>
  <c r="F40" i="124" s="1"/>
  <c r="G41" i="124" s="1"/>
  <c r="F41" i="124"/>
  <c r="B43" i="124"/>
  <c r="F19" i="124"/>
  <c r="H18" i="123"/>
  <c r="H19" i="123" s="1"/>
  <c r="F40" i="123" s="1"/>
  <c r="B43" i="123"/>
  <c r="F41" i="123"/>
  <c r="G41" i="123"/>
  <c r="J41" i="123" s="1"/>
  <c r="H18" i="122"/>
  <c r="H19" i="122" s="1"/>
  <c r="F40" i="122" s="1"/>
  <c r="F41" i="122"/>
  <c r="B43" i="122"/>
  <c r="B43" i="121"/>
  <c r="F41" i="121"/>
  <c r="H17" i="121"/>
  <c r="H16" i="121"/>
  <c r="H15" i="121"/>
  <c r="H14" i="121"/>
  <c r="H13" i="121"/>
  <c r="H11" i="121"/>
  <c r="H12" i="121"/>
  <c r="H10" i="121"/>
  <c r="H9" i="121"/>
  <c r="H6" i="121"/>
  <c r="H8" i="121"/>
  <c r="H7" i="121"/>
  <c r="H5" i="121"/>
  <c r="H4" i="121"/>
  <c r="H3" i="121"/>
  <c r="H2" i="121"/>
  <c r="H2" i="117"/>
  <c r="H3" i="117"/>
  <c r="H4" i="117"/>
  <c r="H5" i="117"/>
  <c r="H6" i="117"/>
  <c r="H7" i="117"/>
  <c r="H8" i="117"/>
  <c r="H9" i="117"/>
  <c r="H10" i="117"/>
  <c r="H11" i="117"/>
  <c r="H12" i="117"/>
  <c r="H13" i="117"/>
  <c r="H14" i="117"/>
  <c r="H15" i="117"/>
  <c r="H16" i="117"/>
  <c r="H17" i="117"/>
  <c r="F41" i="117"/>
  <c r="B43" i="120"/>
  <c r="F41" i="120"/>
  <c r="H17" i="120"/>
  <c r="H16" i="120"/>
  <c r="H15" i="120"/>
  <c r="H14" i="120"/>
  <c r="H13" i="120"/>
  <c r="H12" i="120"/>
  <c r="H11" i="120"/>
  <c r="H10" i="120"/>
  <c r="H9" i="120"/>
  <c r="H8" i="120"/>
  <c r="H7" i="120"/>
  <c r="H6" i="120"/>
  <c r="H5" i="120"/>
  <c r="H4" i="120"/>
  <c r="H3" i="120"/>
  <c r="H2" i="120"/>
  <c r="B43" i="118"/>
  <c r="H15" i="118"/>
  <c r="H18" i="118"/>
  <c r="F40" i="118" s="1"/>
  <c r="G41" i="118" s="1"/>
  <c r="F41" i="118"/>
  <c r="H41" i="118"/>
  <c r="B43" i="117"/>
  <c r="B43" i="116"/>
  <c r="F41" i="116"/>
  <c r="H18" i="116"/>
  <c r="F40" i="116" s="1"/>
  <c r="G41" i="116" s="1"/>
  <c r="J41" i="116" s="1"/>
  <c r="B43" i="115"/>
  <c r="H18" i="115"/>
  <c r="F40" i="115" s="1"/>
  <c r="G41" i="115" s="1"/>
  <c r="H41" i="115" s="1"/>
  <c r="F41" i="115"/>
  <c r="B43" i="114"/>
  <c r="F41" i="114"/>
  <c r="H18" i="114"/>
  <c r="F40" i="114" s="1"/>
  <c r="B43" i="113"/>
  <c r="H18" i="113"/>
  <c r="F40" i="113" s="1"/>
  <c r="F41" i="113"/>
  <c r="B43" i="112"/>
  <c r="H18" i="112"/>
  <c r="F40" i="112" s="1"/>
  <c r="F41" i="112"/>
  <c r="B43" i="111"/>
  <c r="H18" i="111"/>
  <c r="F40" i="111" s="1"/>
  <c r="F41" i="111"/>
  <c r="B43" i="110"/>
  <c r="H18" i="110"/>
  <c r="F40" i="110" s="1"/>
  <c r="G41" i="110" s="1"/>
  <c r="F41" i="110"/>
  <c r="B43" i="109"/>
  <c r="H18" i="109"/>
  <c r="F40" i="109" s="1"/>
  <c r="F41" i="109"/>
  <c r="G41" i="109"/>
  <c r="J41" i="109" s="1"/>
  <c r="B43" i="108"/>
  <c r="H18" i="108"/>
  <c r="F40" i="108"/>
  <c r="F41" i="108"/>
  <c r="B43" i="107"/>
  <c r="F41" i="107"/>
  <c r="H18" i="107"/>
  <c r="F40" i="107" s="1"/>
  <c r="G41" i="107" s="1"/>
  <c r="B43" i="106"/>
  <c r="F41" i="106"/>
  <c r="H18" i="106"/>
  <c r="F40" i="106" s="1"/>
  <c r="G41" i="106" s="1"/>
  <c r="B43" i="105"/>
  <c r="H41" i="105" s="1"/>
  <c r="F41" i="105"/>
  <c r="H19" i="105"/>
  <c r="F40" i="105"/>
  <c r="G41" i="105" s="1"/>
  <c r="B43" i="104"/>
  <c r="H19" i="104"/>
  <c r="F40" i="104" s="1"/>
  <c r="F41" i="104"/>
  <c r="B43" i="103"/>
  <c r="H19" i="103"/>
  <c r="F40" i="103" s="1"/>
  <c r="G41" i="103" s="1"/>
  <c r="F41" i="103"/>
  <c r="B43" i="102"/>
  <c r="H19" i="102"/>
  <c r="F40" i="102" s="1"/>
  <c r="G41" i="102" s="1"/>
  <c r="H41" i="102" s="1"/>
  <c r="F41" i="102"/>
  <c r="B43" i="101"/>
  <c r="H19" i="101"/>
  <c r="F40" i="101" s="1"/>
  <c r="G41" i="101" s="1"/>
  <c r="F41" i="101"/>
  <c r="B43" i="100"/>
  <c r="H28" i="100"/>
  <c r="F40" i="100" s="1"/>
  <c r="G41" i="100" s="1"/>
  <c r="F41" i="100"/>
  <c r="B43" i="99"/>
  <c r="F41" i="99"/>
  <c r="H28" i="99"/>
  <c r="F40" i="99" s="1"/>
  <c r="B43" i="98"/>
  <c r="F41" i="98"/>
  <c r="H28" i="98"/>
  <c r="F40" i="98" s="1"/>
  <c r="G41" i="98" s="1"/>
  <c r="H41" i="98" s="1"/>
  <c r="B43" i="97"/>
  <c r="H28" i="97"/>
  <c r="F40" i="97" s="1"/>
  <c r="F41" i="97"/>
  <c r="B43" i="96"/>
  <c r="H28" i="96"/>
  <c r="F40" i="96" s="1"/>
  <c r="G41" i="96" s="1"/>
  <c r="F41" i="96"/>
  <c r="B43" i="95"/>
  <c r="H28" i="95"/>
  <c r="F40" i="95" s="1"/>
  <c r="F41" i="95"/>
  <c r="H5" i="94"/>
  <c r="H28" i="94" s="1"/>
  <c r="F40" i="94" s="1"/>
  <c r="G41" i="94" s="1"/>
  <c r="J41" i="94" s="1"/>
  <c r="B43" i="94"/>
  <c r="F41" i="94"/>
  <c r="B43" i="93"/>
  <c r="H28" i="93"/>
  <c r="F40" i="93" s="1"/>
  <c r="G41" i="93" s="1"/>
  <c r="F41" i="93"/>
  <c r="J41" i="93"/>
  <c r="B43" i="92"/>
  <c r="F41" i="92"/>
  <c r="F41" i="91"/>
  <c r="B43" i="91"/>
  <c r="H28" i="92"/>
  <c r="F40" i="92" s="1"/>
  <c r="G41" i="92" s="1"/>
  <c r="H30" i="91"/>
  <c r="F40" i="91"/>
  <c r="G41" i="91" s="1"/>
  <c r="G42" i="91" s="1"/>
  <c r="B43" i="90"/>
  <c r="H31" i="90"/>
  <c r="F40" i="90" s="1"/>
  <c r="F41" i="90"/>
  <c r="B43" i="89"/>
  <c r="F41" i="89"/>
  <c r="H31" i="89"/>
  <c r="F40" i="89"/>
  <c r="G41" i="89" s="1"/>
  <c r="J41" i="89" s="1"/>
  <c r="B43" i="88"/>
  <c r="H30" i="88"/>
  <c r="F40" i="88"/>
  <c r="F41" i="88"/>
  <c r="H29" i="87"/>
  <c r="F40" i="87" s="1"/>
  <c r="G41" i="87" s="1"/>
  <c r="F41" i="87"/>
  <c r="F29" i="87"/>
  <c r="B43" i="87"/>
  <c r="H29" i="86"/>
  <c r="F40" i="86"/>
  <c r="H28" i="85"/>
  <c r="F40" i="85" s="1"/>
  <c r="G41" i="85" s="1"/>
  <c r="B43" i="86"/>
  <c r="F41" i="86"/>
  <c r="G41" i="86"/>
  <c r="J41" i="86"/>
  <c r="B43" i="85"/>
  <c r="F41" i="85"/>
  <c r="B43" i="84"/>
  <c r="H28" i="84"/>
  <c r="F40" i="84" s="1"/>
  <c r="F41" i="84"/>
  <c r="B43" i="83"/>
  <c r="H28" i="83"/>
  <c r="F40" i="83" s="1"/>
  <c r="F41" i="83"/>
  <c r="H28" i="82"/>
  <c r="F40" i="82" s="1"/>
  <c r="B43" i="82"/>
  <c r="F41" i="82"/>
  <c r="B43" i="81"/>
  <c r="H28" i="81"/>
  <c r="F40" i="81"/>
  <c r="G41" i="81" s="1"/>
  <c r="F41" i="81"/>
  <c r="B43" i="80"/>
  <c r="H28" i="80"/>
  <c r="F40" i="80" s="1"/>
  <c r="G41" i="80" s="1"/>
  <c r="F41" i="80"/>
  <c r="H28" i="79"/>
  <c r="F40" i="79" s="1"/>
  <c r="G41" i="79" s="1"/>
  <c r="G42" i="79" s="1"/>
  <c r="J42" i="79" s="1"/>
  <c r="B43" i="79"/>
  <c r="F41" i="79"/>
  <c r="B43" i="78"/>
  <c r="H27" i="78"/>
  <c r="F40" i="78" s="1"/>
  <c r="F41" i="78"/>
  <c r="B43" i="77"/>
  <c r="H27" i="77"/>
  <c r="F40" i="77"/>
  <c r="G41" i="77" s="1"/>
  <c r="F41" i="77"/>
  <c r="B43" i="76"/>
  <c r="F41" i="76"/>
  <c r="H27" i="76"/>
  <c r="F40" i="76" s="1"/>
  <c r="G41" i="76" s="1"/>
  <c r="H41" i="76" s="1"/>
  <c r="B43" i="75"/>
  <c r="F41" i="75"/>
  <c r="H27" i="75"/>
  <c r="F40" i="75" s="1"/>
  <c r="G41" i="75" s="1"/>
  <c r="H27" i="74"/>
  <c r="F40" i="74" s="1"/>
  <c r="B43" i="74"/>
  <c r="F41" i="74"/>
  <c r="H26" i="73"/>
  <c r="F40" i="73"/>
  <c r="B43" i="73"/>
  <c r="F41" i="73"/>
  <c r="B43" i="72"/>
  <c r="F41" i="72"/>
  <c r="H26" i="72"/>
  <c r="F40" i="72" s="1"/>
  <c r="G41" i="72" s="1"/>
  <c r="B43" i="71"/>
  <c r="H27" i="71"/>
  <c r="F40" i="71" s="1"/>
  <c r="G41" i="71" s="1"/>
  <c r="F41" i="71"/>
  <c r="B43" i="70"/>
  <c r="F41" i="70"/>
  <c r="H27" i="70"/>
  <c r="F40" i="70" s="1"/>
  <c r="G41" i="70" s="1"/>
  <c r="B43" i="69"/>
  <c r="H27" i="69"/>
  <c r="F40" i="69" s="1"/>
  <c r="G41" i="69" s="1"/>
  <c r="F41" i="69"/>
  <c r="B43" i="68"/>
  <c r="F41" i="68"/>
  <c r="H26" i="68"/>
  <c r="B43" i="67"/>
  <c r="F41" i="67"/>
  <c r="H26" i="67"/>
  <c r="B43" i="66"/>
  <c r="H12" i="66"/>
  <c r="H26" i="66"/>
  <c r="F41" i="66"/>
  <c r="B43" i="65"/>
  <c r="H12" i="65"/>
  <c r="H26" i="65" s="1"/>
  <c r="F41" i="65"/>
  <c r="B43" i="64"/>
  <c r="F41" i="64"/>
  <c r="H14" i="64"/>
  <c r="H25" i="64" s="1"/>
  <c r="B43" i="63"/>
  <c r="F41" i="63"/>
  <c r="G41" i="63" s="1"/>
  <c r="H23" i="63"/>
  <c r="F40" i="63" s="1"/>
  <c r="B43" i="62"/>
  <c r="H23" i="62"/>
  <c r="F41" i="62"/>
  <c r="F41" i="61"/>
  <c r="B43" i="61"/>
  <c r="H23" i="61"/>
  <c r="G41" i="61" s="1"/>
  <c r="F40" i="61"/>
  <c r="B43" i="60"/>
  <c r="F41" i="60"/>
  <c r="H23" i="60"/>
  <c r="F40" i="60" s="1"/>
  <c r="G41" i="60"/>
  <c r="B43" i="59"/>
  <c r="F41" i="59"/>
  <c r="H23" i="59"/>
  <c r="F40" i="59" s="1"/>
  <c r="B43" i="58"/>
  <c r="H23" i="58"/>
  <c r="F41" i="58"/>
  <c r="B43" i="57"/>
  <c r="F41" i="57"/>
  <c r="H23" i="57"/>
  <c r="F40" i="57" s="1"/>
  <c r="B43" i="56"/>
  <c r="F41" i="56"/>
  <c r="H23" i="56"/>
  <c r="F40" i="56" s="1"/>
  <c r="B43" i="55"/>
  <c r="F41" i="55"/>
  <c r="G41" i="55" s="1"/>
  <c r="J41" i="55" s="1"/>
  <c r="H23" i="55"/>
  <c r="F40" i="55" s="1"/>
  <c r="H23" i="54"/>
  <c r="F40" i="54" s="1"/>
  <c r="B43" i="54"/>
  <c r="F41" i="54"/>
  <c r="B43" i="53"/>
  <c r="F41" i="53"/>
  <c r="H23" i="53"/>
  <c r="H23" i="52"/>
  <c r="B43" i="52"/>
  <c r="F41" i="52"/>
  <c r="H23" i="51"/>
  <c r="B43" i="51"/>
  <c r="F41" i="51"/>
  <c r="B43" i="50"/>
  <c r="F41" i="50"/>
  <c r="H23" i="50"/>
  <c r="G41" i="50" s="1"/>
  <c r="B43" i="49"/>
  <c r="H23" i="49"/>
  <c r="F41" i="49"/>
  <c r="G41" i="49" s="1"/>
  <c r="F40" i="49"/>
  <c r="B43" i="48"/>
  <c r="H23" i="48"/>
  <c r="F41" i="48"/>
  <c r="B43" i="47"/>
  <c r="H23" i="47"/>
  <c r="G41" i="47" s="1"/>
  <c r="F41" i="47"/>
  <c r="B43" i="46"/>
  <c r="F41" i="46"/>
  <c r="H23" i="46"/>
  <c r="G41" i="46" s="1"/>
  <c r="B43" i="45"/>
  <c r="F41" i="45"/>
  <c r="H22" i="45"/>
  <c r="F40" i="45" s="1"/>
  <c r="G41" i="45"/>
  <c r="B43" i="44"/>
  <c r="H22" i="44"/>
  <c r="G41" i="44" s="1"/>
  <c r="F41" i="44"/>
  <c r="H23" i="43"/>
  <c r="F40" i="43" s="1"/>
  <c r="B43" i="43"/>
  <c r="F41" i="43"/>
  <c r="B43" i="42"/>
  <c r="F41" i="42"/>
  <c r="H22" i="42"/>
  <c r="F40" i="42" s="1"/>
  <c r="B43" i="41"/>
  <c r="H22" i="41"/>
  <c r="F41" i="41"/>
  <c r="B43" i="40"/>
  <c r="H22" i="40"/>
  <c r="F41" i="40"/>
  <c r="F41" i="39"/>
  <c r="B43" i="39"/>
  <c r="H22" i="39"/>
  <c r="F40" i="39" s="1"/>
  <c r="B43" i="38"/>
  <c r="H22" i="38"/>
  <c r="G41" i="38" s="1"/>
  <c r="B43" i="37"/>
  <c r="H22" i="37"/>
  <c r="G41" i="37"/>
  <c r="F40" i="37"/>
  <c r="B43" i="36"/>
  <c r="H22" i="36"/>
  <c r="B43" i="35"/>
  <c r="H22" i="35"/>
  <c r="G41" i="35" s="1"/>
  <c r="B43" i="34"/>
  <c r="H22" i="34"/>
  <c r="G41" i="34" s="1"/>
  <c r="H22" i="33"/>
  <c r="G41" i="33" s="1"/>
  <c r="B43" i="33"/>
  <c r="B43" i="32"/>
  <c r="H22" i="32"/>
  <c r="B43" i="31"/>
  <c r="H22" i="31"/>
  <c r="H22" i="30"/>
  <c r="G41" i="30" s="1"/>
  <c r="B43" i="30"/>
  <c r="F40" i="30"/>
  <c r="H22" i="29"/>
  <c r="F40" i="29" s="1"/>
  <c r="B43" i="29"/>
  <c r="G41" i="29"/>
  <c r="H22" i="28"/>
  <c r="G41" i="28" s="1"/>
  <c r="H41" i="28" s="1"/>
  <c r="B43" i="28"/>
  <c r="B43" i="27"/>
  <c r="H21" i="27"/>
  <c r="G41" i="27" s="1"/>
  <c r="H21" i="26"/>
  <c r="B43" i="26"/>
  <c r="H21" i="25"/>
  <c r="G41" i="25"/>
  <c r="J41" i="25" s="1"/>
  <c r="B43" i="25"/>
  <c r="F40" i="25"/>
  <c r="H22" i="24"/>
  <c r="G41" i="24"/>
  <c r="J41" i="24" s="1"/>
  <c r="B43" i="24"/>
  <c r="F40" i="24"/>
  <c r="B43" i="23"/>
  <c r="H41" i="23" s="1"/>
  <c r="K41" i="23" s="1"/>
  <c r="L41" i="23" s="1"/>
  <c r="H22" i="23"/>
  <c r="G41" i="23" s="1"/>
  <c r="H22" i="22"/>
  <c r="G41" i="22" s="1"/>
  <c r="B43" i="22"/>
  <c r="H41" i="22" s="1"/>
  <c r="K41" i="22" s="1"/>
  <c r="L41" i="22" s="1"/>
  <c r="B43" i="21"/>
  <c r="H23" i="21"/>
  <c r="G41" i="21" s="1"/>
  <c r="F40" i="21"/>
  <c r="H23" i="20"/>
  <c r="F40" i="20" s="1"/>
  <c r="B43" i="20"/>
  <c r="B43" i="19"/>
  <c r="H23" i="19"/>
  <c r="G41" i="19" s="1"/>
  <c r="G42" i="19" s="1"/>
  <c r="F40" i="19"/>
  <c r="H23" i="18"/>
  <c r="G41" i="18" s="1"/>
  <c r="G42" i="18" s="1"/>
  <c r="J42" i="18" s="1"/>
  <c r="B43" i="18"/>
  <c r="F40" i="18"/>
  <c r="B43" i="17"/>
  <c r="H23" i="17"/>
  <c r="H22" i="16"/>
  <c r="G41" i="16" s="1"/>
  <c r="B43" i="16"/>
  <c r="H22" i="15"/>
  <c r="G41" i="15" s="1"/>
  <c r="B43" i="15"/>
  <c r="F40" i="15"/>
  <c r="H22" i="14"/>
  <c r="G41" i="14"/>
  <c r="G42" i="14" s="1"/>
  <c r="J42" i="14" s="1"/>
  <c r="B43" i="14"/>
  <c r="F40" i="14"/>
  <c r="B43" i="13"/>
  <c r="H22" i="13"/>
  <c r="G41" i="13" s="1"/>
  <c r="F40" i="13"/>
  <c r="H21" i="12"/>
  <c r="G41" i="12" s="1"/>
  <c r="B43" i="12"/>
  <c r="H22" i="11"/>
  <c r="B43" i="11"/>
  <c r="B43" i="10"/>
  <c r="H23" i="10"/>
  <c r="B43" i="9"/>
  <c r="H23" i="9"/>
  <c r="B43" i="8"/>
  <c r="H23" i="8"/>
  <c r="G41" i="8" s="1"/>
  <c r="F40" i="8"/>
  <c r="H24" i="7"/>
  <c r="G41" i="7" s="1"/>
  <c r="B43" i="7"/>
  <c r="B43" i="6"/>
  <c r="H24" i="6"/>
  <c r="F40" i="6" s="1"/>
  <c r="B43" i="5"/>
  <c r="H24" i="5"/>
  <c r="G41" i="5" s="1"/>
  <c r="J41" i="5" s="1"/>
  <c r="F40" i="5"/>
  <c r="B43" i="4"/>
  <c r="H24" i="4"/>
  <c r="D242" i="3"/>
  <c r="B43" i="1"/>
  <c r="H41" i="1" s="1"/>
  <c r="I41" i="1" s="1"/>
  <c r="H24" i="1"/>
  <c r="G41" i="1"/>
  <c r="G42" i="1" s="1"/>
  <c r="J42" i="1" s="1"/>
  <c r="F40" i="1"/>
  <c r="H41" i="199"/>
  <c r="H41" i="44"/>
  <c r="H41" i="124"/>
  <c r="H41" i="30"/>
  <c r="H41" i="92"/>
  <c r="H42" i="1"/>
  <c r="H41" i="71"/>
  <c r="I41" i="71" s="1"/>
  <c r="H41" i="5"/>
  <c r="I41" i="5" s="1"/>
  <c r="H41" i="135"/>
  <c r="H42" i="135"/>
  <c r="H41" i="55"/>
  <c r="I41" i="55" s="1"/>
  <c r="H41" i="60"/>
  <c r="H41" i="126"/>
  <c r="K41" i="126" s="1"/>
  <c r="L41" i="126" s="1"/>
  <c r="H42" i="131"/>
  <c r="H41" i="131"/>
  <c r="I41" i="131" s="1"/>
  <c r="I41" i="22"/>
  <c r="H41" i="193"/>
  <c r="K41" i="193" s="1"/>
  <c r="L41" i="193" s="1"/>
  <c r="K42" i="1"/>
  <c r="L42" i="1" s="1"/>
  <c r="K41" i="1"/>
  <c r="H41" i="16"/>
  <c r="I41" i="16" s="1"/>
  <c r="K41" i="44"/>
  <c r="L41" i="44" s="1"/>
  <c r="H41" i="46"/>
  <c r="H41" i="94"/>
  <c r="I41" i="94" s="1"/>
  <c r="H41" i="163"/>
  <c r="H41" i="75"/>
  <c r="I41" i="44"/>
  <c r="I41" i="128"/>
  <c r="K41" i="128"/>
  <c r="L41" i="128" s="1"/>
  <c r="H41" i="12"/>
  <c r="I42" i="1"/>
  <c r="K41" i="92"/>
  <c r="L41" i="92" s="1"/>
  <c r="I41" i="92"/>
  <c r="H41" i="107"/>
  <c r="K41" i="107" s="1"/>
  <c r="L41" i="107" s="1"/>
  <c r="K41" i="115"/>
  <c r="I41" i="115"/>
  <c r="H41" i="129"/>
  <c r="I41" i="135"/>
  <c r="H41" i="72"/>
  <c r="K41" i="72" s="1"/>
  <c r="L41" i="72" s="1"/>
  <c r="H41" i="87"/>
  <c r="K41" i="87" s="1"/>
  <c r="L41" i="87" s="1"/>
  <c r="H41" i="89"/>
  <c r="H41" i="116"/>
  <c r="K41" i="116" s="1"/>
  <c r="L41" i="116" s="1"/>
  <c r="H41" i="146"/>
  <c r="I41" i="146" s="1"/>
  <c r="H41" i="179"/>
  <c r="H41" i="156"/>
  <c r="I41" i="143"/>
  <c r="H41" i="106"/>
  <c r="K41" i="106" s="1"/>
  <c r="L41" i="106" s="1"/>
  <c r="H41" i="164"/>
  <c r="H41" i="188"/>
  <c r="I41" i="188" s="1"/>
  <c r="H41" i="198"/>
  <c r="I41" i="198" s="1"/>
  <c r="H41" i="187"/>
  <c r="H41" i="196"/>
  <c r="K41" i="196" s="1"/>
  <c r="L41" i="196" s="1"/>
  <c r="I41" i="46"/>
  <c r="I41" i="192"/>
  <c r="K41" i="135"/>
  <c r="L41" i="135" s="1"/>
  <c r="K41" i="46"/>
  <c r="K41" i="143"/>
  <c r="L41" i="143" s="1"/>
  <c r="K41" i="16"/>
  <c r="L41" i="16" s="1"/>
  <c r="K41" i="55"/>
  <c r="L41" i="55" s="1"/>
  <c r="K41" i="94"/>
  <c r="L41" i="94" s="1"/>
  <c r="I41" i="193"/>
  <c r="K42" i="131"/>
  <c r="I42" i="131"/>
  <c r="L41" i="1"/>
  <c r="K42" i="135"/>
  <c r="I42" i="135"/>
  <c r="K41" i="179"/>
  <c r="L41" i="179" s="1"/>
  <c r="I41" i="179"/>
  <c r="K41" i="146"/>
  <c r="L41" i="146" s="1"/>
  <c r="I41" i="87"/>
  <c r="L41" i="46"/>
  <c r="K41" i="12"/>
  <c r="L41" i="12" s="1"/>
  <c r="I41" i="12"/>
  <c r="K41" i="198"/>
  <c r="L41" i="198" s="1"/>
  <c r="K41" i="129"/>
  <c r="L41" i="129" s="1"/>
  <c r="I41" i="129"/>
  <c r="K41" i="188"/>
  <c r="L41" i="188" s="1"/>
  <c r="K41" i="164"/>
  <c r="L41" i="164" s="1"/>
  <c r="I41" i="164"/>
  <c r="K41" i="187"/>
  <c r="I41" i="187"/>
  <c r="L41" i="115"/>
  <c r="I41" i="107"/>
  <c r="L42" i="135"/>
  <c r="L42" i="131"/>
  <c r="L41" i="187"/>
  <c r="E240" i="3"/>
  <c r="E237" i="3"/>
  <c r="E223" i="3"/>
  <c r="E222" i="3"/>
  <c r="E220" i="3"/>
  <c r="E219" i="3"/>
  <c r="E218" i="3"/>
  <c r="E215" i="3"/>
  <c r="E214" i="3"/>
  <c r="E212" i="3"/>
  <c r="E211" i="3"/>
  <c r="E210" i="3"/>
  <c r="E208" i="3"/>
  <c r="E207" i="3"/>
  <c r="E206" i="3"/>
  <c r="E205" i="3"/>
  <c r="E204" i="3"/>
  <c r="E203" i="3"/>
  <c r="E202" i="3"/>
  <c r="E200" i="3"/>
  <c r="E198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79" i="3"/>
  <c r="E177" i="3"/>
  <c r="E171" i="3"/>
  <c r="E169" i="3"/>
  <c r="E167" i="3"/>
  <c r="E166" i="3"/>
  <c r="E162" i="3"/>
  <c r="E161" i="3"/>
  <c r="E160" i="3"/>
  <c r="E159" i="3"/>
  <c r="E157" i="3"/>
  <c r="E155" i="3"/>
  <c r="E154" i="3"/>
  <c r="E153" i="3"/>
  <c r="E151" i="3"/>
  <c r="E149" i="3"/>
  <c r="E147" i="3"/>
  <c r="E146" i="3"/>
  <c r="E145" i="3"/>
  <c r="E141" i="3"/>
  <c r="E140" i="3"/>
  <c r="E139" i="3"/>
  <c r="E138" i="3"/>
  <c r="E137" i="3"/>
  <c r="E136" i="3"/>
  <c r="E135" i="3"/>
  <c r="E134" i="3"/>
  <c r="E133" i="3"/>
  <c r="E131" i="3"/>
  <c r="E129" i="3"/>
  <c r="E127" i="3"/>
  <c r="E126" i="3"/>
  <c r="E125" i="3"/>
  <c r="E124" i="3"/>
  <c r="E123" i="3"/>
  <c r="E122" i="3"/>
  <c r="E121" i="3"/>
  <c r="E235" i="3"/>
  <c r="E227" i="3"/>
  <c r="E238" i="3"/>
  <c r="E224" i="3"/>
  <c r="E236" i="3"/>
  <c r="E232" i="3"/>
  <c r="E228" i="3"/>
  <c r="E233" i="3"/>
  <c r="E100" i="3"/>
  <c r="E99" i="3"/>
  <c r="E97" i="3"/>
  <c r="E95" i="3"/>
  <c r="E93" i="3"/>
  <c r="E92" i="3"/>
  <c r="E91" i="3"/>
  <c r="E90" i="3"/>
  <c r="E88" i="3"/>
  <c r="E86" i="3"/>
  <c r="E85" i="3"/>
  <c r="E84" i="3"/>
  <c r="E80" i="3"/>
  <c r="E79" i="3"/>
  <c r="E78" i="3"/>
  <c r="E76" i="3"/>
  <c r="E75" i="3"/>
  <c r="E74" i="3"/>
  <c r="E71" i="3"/>
  <c r="E70" i="3"/>
  <c r="E69" i="3"/>
  <c r="E68" i="3"/>
  <c r="E62" i="3"/>
  <c r="E60" i="3"/>
  <c r="E59" i="3"/>
  <c r="E54" i="3"/>
  <c r="E49" i="3"/>
  <c r="E48" i="3"/>
  <c r="E46" i="3"/>
  <c r="E45" i="3"/>
  <c r="E44" i="3"/>
  <c r="E43" i="3"/>
  <c r="E37" i="3"/>
  <c r="E36" i="3"/>
  <c r="E34" i="3"/>
  <c r="E33" i="3"/>
  <c r="E32" i="3"/>
  <c r="E29" i="3"/>
  <c r="E28" i="3"/>
  <c r="E27" i="3"/>
  <c r="E26" i="3"/>
  <c r="E24" i="3"/>
  <c r="E23" i="3"/>
  <c r="E22" i="3"/>
  <c r="E21" i="3"/>
  <c r="E20" i="3"/>
  <c r="E18" i="3"/>
  <c r="E17" i="3"/>
  <c r="E15" i="3"/>
  <c r="E14" i="3"/>
  <c r="E13" i="3"/>
  <c r="E12" i="3"/>
  <c r="E11" i="3"/>
  <c r="E116" i="3"/>
  <c r="E114" i="3"/>
  <c r="E108" i="3"/>
  <c r="E106" i="3"/>
  <c r="E104" i="3"/>
  <c r="E102" i="3"/>
  <c r="E7" i="3"/>
  <c r="E101" i="3"/>
  <c r="E4" i="3"/>
  <c r="E115" i="3"/>
  <c r="E234" i="3"/>
  <c r="E2" i="3"/>
  <c r="E109" i="3"/>
  <c r="E105" i="3"/>
  <c r="E6" i="3"/>
  <c r="H17" i="243" l="1"/>
  <c r="F40" i="243" s="1"/>
  <c r="G41" i="243" s="1"/>
  <c r="J41" i="243" s="1"/>
  <c r="B239" i="3"/>
  <c r="C240" i="3"/>
  <c r="G42" i="243"/>
  <c r="H41" i="243"/>
  <c r="K41" i="76"/>
  <c r="L41" i="76" s="1"/>
  <c r="I41" i="76"/>
  <c r="I41" i="98"/>
  <c r="K41" i="98"/>
  <c r="L41" i="98" s="1"/>
  <c r="J41" i="149"/>
  <c r="G42" i="149"/>
  <c r="J42" i="149" s="1"/>
  <c r="G41" i="11"/>
  <c r="F40" i="11"/>
  <c r="K41" i="28"/>
  <c r="L41" i="28" s="1"/>
  <c r="I41" i="28"/>
  <c r="J41" i="37"/>
  <c r="G42" i="37"/>
  <c r="H42" i="37" s="1"/>
  <c r="H41" i="37"/>
  <c r="G41" i="41"/>
  <c r="F40" i="41"/>
  <c r="G42" i="45"/>
  <c r="H41" i="45"/>
  <c r="J41" i="60"/>
  <c r="G42" i="60"/>
  <c r="G41" i="67"/>
  <c r="F40" i="67"/>
  <c r="G42" i="96"/>
  <c r="H41" i="96"/>
  <c r="J41" i="96"/>
  <c r="G42" i="101"/>
  <c r="J42" i="101" s="1"/>
  <c r="H41" i="101"/>
  <c r="G42" i="208"/>
  <c r="H41" i="208"/>
  <c r="J41" i="208"/>
  <c r="I41" i="116"/>
  <c r="I41" i="106"/>
  <c r="I41" i="126"/>
  <c r="G41" i="10"/>
  <c r="F40" i="10"/>
  <c r="J41" i="28"/>
  <c r="G42" i="29"/>
  <c r="H41" i="29"/>
  <c r="J41" i="29"/>
  <c r="G41" i="32"/>
  <c r="F40" i="32"/>
  <c r="G41" i="36"/>
  <c r="F40" i="36"/>
  <c r="G41" i="40"/>
  <c r="F40" i="40"/>
  <c r="G41" i="43"/>
  <c r="F40" i="52"/>
  <c r="G41" i="52"/>
  <c r="G41" i="66"/>
  <c r="F40" i="66"/>
  <c r="G41" i="99"/>
  <c r="G41" i="111"/>
  <c r="H18" i="147"/>
  <c r="F40" i="147" s="1"/>
  <c r="G41" i="147" s="1"/>
  <c r="G41" i="167"/>
  <c r="J41" i="189"/>
  <c r="G42" i="189"/>
  <c r="J42" i="195"/>
  <c r="H42" i="195"/>
  <c r="G42" i="199"/>
  <c r="J41" i="199"/>
  <c r="G41" i="234"/>
  <c r="H42" i="18"/>
  <c r="F40" i="26"/>
  <c r="G41" i="26"/>
  <c r="H41" i="49"/>
  <c r="G42" i="49"/>
  <c r="G41" i="51"/>
  <c r="F40" i="51"/>
  <c r="F40" i="53"/>
  <c r="G41" i="53"/>
  <c r="G41" i="65"/>
  <c r="F40" i="65"/>
  <c r="J42" i="151"/>
  <c r="H42" i="151"/>
  <c r="G42" i="161"/>
  <c r="H41" i="161"/>
  <c r="J41" i="161"/>
  <c r="I41" i="189"/>
  <c r="K41" i="189"/>
  <c r="L41" i="189" s="1"/>
  <c r="K41" i="5"/>
  <c r="L41" i="5" s="1"/>
  <c r="K41" i="71"/>
  <c r="L41" i="71" s="1"/>
  <c r="I41" i="23"/>
  <c r="H41" i="18"/>
  <c r="G41" i="9"/>
  <c r="F40" i="9"/>
  <c r="G41" i="17"/>
  <c r="F40" i="17"/>
  <c r="J41" i="18"/>
  <c r="H41" i="21"/>
  <c r="J41" i="21"/>
  <c r="G42" i="28"/>
  <c r="J42" i="28" s="1"/>
  <c r="F40" i="31"/>
  <c r="G41" i="31"/>
  <c r="G41" i="58"/>
  <c r="F40" i="58"/>
  <c r="G41" i="68"/>
  <c r="F40" i="68"/>
  <c r="G41" i="84"/>
  <c r="G41" i="97"/>
  <c r="G41" i="122"/>
  <c r="H42" i="136"/>
  <c r="J41" i="157"/>
  <c r="G42" i="157"/>
  <c r="G41" i="165"/>
  <c r="G42" i="191"/>
  <c r="H41" i="191"/>
  <c r="J41" i="191"/>
  <c r="G41" i="20"/>
  <c r="F40" i="22"/>
  <c r="F40" i="27"/>
  <c r="F40" i="28"/>
  <c r="H41" i="32"/>
  <c r="G41" i="39"/>
  <c r="F40" i="46"/>
  <c r="G41" i="48"/>
  <c r="F40" i="50"/>
  <c r="G41" i="62"/>
  <c r="H41" i="63"/>
  <c r="G41" i="78"/>
  <c r="H41" i="80"/>
  <c r="G41" i="83"/>
  <c r="G41" i="88"/>
  <c r="G41" i="90"/>
  <c r="G41" i="113"/>
  <c r="G41" i="130"/>
  <c r="G41" i="132"/>
  <c r="G41" i="134"/>
  <c r="G42" i="138"/>
  <c r="G41" i="145"/>
  <c r="H41" i="151"/>
  <c r="G41" i="176"/>
  <c r="G42" i="179"/>
  <c r="G41" i="183"/>
  <c r="G42" i="187"/>
  <c r="G42" i="196"/>
  <c r="G41" i="202"/>
  <c r="G41" i="229"/>
  <c r="H41" i="7"/>
  <c r="H41" i="8"/>
  <c r="H41" i="11"/>
  <c r="F40" i="12"/>
  <c r="H41" i="14"/>
  <c r="K41" i="14" s="1"/>
  <c r="L41" i="14" s="1"/>
  <c r="H41" i="19"/>
  <c r="F40" i="35"/>
  <c r="G41" i="73"/>
  <c r="G41" i="74"/>
  <c r="G41" i="82"/>
  <c r="H18" i="120"/>
  <c r="F40" i="120" s="1"/>
  <c r="G41" i="120" s="1"/>
  <c r="H18" i="121"/>
  <c r="F40" i="121" s="1"/>
  <c r="G41" i="121" s="1"/>
  <c r="H18" i="154"/>
  <c r="F40" i="154" s="1"/>
  <c r="G41" i="154" s="1"/>
  <c r="G41" i="160"/>
  <c r="G41" i="200"/>
  <c r="G41" i="212"/>
  <c r="G41" i="216"/>
  <c r="G41" i="220"/>
  <c r="G41" i="224"/>
  <c r="G41" i="228"/>
  <c r="G41" i="233"/>
  <c r="F40" i="16"/>
  <c r="G41" i="54"/>
  <c r="G41" i="104"/>
  <c r="H41" i="142"/>
  <c r="K41" i="142" s="1"/>
  <c r="L41" i="142" s="1"/>
  <c r="G41" i="144"/>
  <c r="H41" i="149"/>
  <c r="I41" i="149" s="1"/>
  <c r="H41" i="153"/>
  <c r="H41" i="160"/>
  <c r="H41" i="168"/>
  <c r="H41" i="195"/>
  <c r="G41" i="219"/>
  <c r="G244" i="2"/>
  <c r="I41" i="153"/>
  <c r="K41" i="153"/>
  <c r="L41" i="153" s="1"/>
  <c r="I41" i="160"/>
  <c r="K41" i="160"/>
  <c r="L41" i="160" s="1"/>
  <c r="H42" i="169"/>
  <c r="H41" i="169"/>
  <c r="K41" i="30"/>
  <c r="L41" i="30" s="1"/>
  <c r="I41" i="30"/>
  <c r="H41" i="79"/>
  <c r="H42" i="79"/>
  <c r="K41" i="105"/>
  <c r="L41" i="105" s="1"/>
  <c r="I41" i="105"/>
  <c r="K42" i="136"/>
  <c r="L42" i="136" s="1"/>
  <c r="I42" i="136"/>
  <c r="K41" i="149"/>
  <c r="L41" i="149" s="1"/>
  <c r="K41" i="75"/>
  <c r="L41" i="75" s="1"/>
  <c r="I41" i="75"/>
  <c r="H41" i="136"/>
  <c r="I44" i="1"/>
  <c r="I41" i="156"/>
  <c r="K41" i="156"/>
  <c r="L41" i="156" s="1"/>
  <c r="K41" i="163"/>
  <c r="L41" i="163" s="1"/>
  <c r="I41" i="163"/>
  <c r="I41" i="142"/>
  <c r="H42" i="171"/>
  <c r="H41" i="171"/>
  <c r="K41" i="195"/>
  <c r="L41" i="195" s="1"/>
  <c r="I41" i="195"/>
  <c r="H3" i="2"/>
  <c r="I43" i="1"/>
  <c r="L44" i="1"/>
  <c r="L43" i="1"/>
  <c r="I41" i="89"/>
  <c r="K41" i="89"/>
  <c r="L41" i="89" s="1"/>
  <c r="K41" i="60"/>
  <c r="L41" i="60" s="1"/>
  <c r="I41" i="60"/>
  <c r="I41" i="124"/>
  <c r="K41" i="124"/>
  <c r="L41" i="124" s="1"/>
  <c r="K41" i="199"/>
  <c r="L41" i="199" s="1"/>
  <c r="I41" i="199"/>
  <c r="K41" i="118"/>
  <c r="L41" i="118" s="1"/>
  <c r="I41" i="118"/>
  <c r="K41" i="138"/>
  <c r="L41" i="138" s="1"/>
  <c r="I41" i="138"/>
  <c r="H42" i="142"/>
  <c r="I41" i="72"/>
  <c r="I41" i="196"/>
  <c r="K41" i="131"/>
  <c r="L41" i="131" s="1"/>
  <c r="H42" i="149"/>
  <c r="I41" i="133"/>
  <c r="K41" i="133"/>
  <c r="L41" i="133" s="1"/>
  <c r="I41" i="102"/>
  <c r="K41" i="102"/>
  <c r="L41" i="102" s="1"/>
  <c r="I41" i="19"/>
  <c r="K41" i="19"/>
  <c r="L41" i="19" s="1"/>
  <c r="H41" i="58"/>
  <c r="H41" i="24"/>
  <c r="H41" i="125"/>
  <c r="J41" i="242"/>
  <c r="H41" i="242"/>
  <c r="K41" i="242" s="1"/>
  <c r="L41" i="242"/>
  <c r="I41" i="242"/>
  <c r="G42" i="242"/>
  <c r="L41" i="192"/>
  <c r="I41" i="14"/>
  <c r="H41" i="15"/>
  <c r="J41" i="15"/>
  <c r="G42" i="15"/>
  <c r="J41" i="22"/>
  <c r="G42" i="22"/>
  <c r="G42" i="27"/>
  <c r="H41" i="27"/>
  <c r="J41" i="27"/>
  <c r="G42" i="30"/>
  <c r="J41" i="30"/>
  <c r="G42" i="48"/>
  <c r="J41" i="48"/>
  <c r="G42" i="61"/>
  <c r="H41" i="61"/>
  <c r="J41" i="61"/>
  <c r="J41" i="62"/>
  <c r="G42" i="62"/>
  <c r="G42" i="72"/>
  <c r="J41" i="72"/>
  <c r="F40" i="4"/>
  <c r="G41" i="4"/>
  <c r="G41" i="6"/>
  <c r="XFD24" i="6"/>
  <c r="G42" i="7"/>
  <c r="J41" i="7"/>
  <c r="J41" i="12"/>
  <c r="G42" i="12"/>
  <c r="H42" i="19"/>
  <c r="J42" i="19"/>
  <c r="G42" i="23"/>
  <c r="J41" i="23"/>
  <c r="J41" i="44"/>
  <c r="G42" i="44"/>
  <c r="J41" i="46"/>
  <c r="G42" i="46"/>
  <c r="H41" i="47"/>
  <c r="G42" i="47"/>
  <c r="J41" i="47"/>
  <c r="H41" i="50"/>
  <c r="G42" i="50"/>
  <c r="J41" i="50"/>
  <c r="F40" i="64"/>
  <c r="G41" i="64"/>
  <c r="G42" i="70"/>
  <c r="H41" i="70"/>
  <c r="J41" i="70"/>
  <c r="J41" i="71"/>
  <c r="G42" i="71"/>
  <c r="H41" i="73"/>
  <c r="J41" i="73"/>
  <c r="G42" i="73"/>
  <c r="J41" i="74"/>
  <c r="G42" i="74"/>
  <c r="H41" i="90"/>
  <c r="J41" i="90"/>
  <c r="G42" i="90"/>
  <c r="J41" i="106"/>
  <c r="G42" i="106"/>
  <c r="H41" i="132"/>
  <c r="G42" i="132"/>
  <c r="J41" i="132"/>
  <c r="G42" i="148"/>
  <c r="H41" i="148"/>
  <c r="J41" i="148"/>
  <c r="J41" i="9"/>
  <c r="G42" i="9"/>
  <c r="J41" i="11"/>
  <c r="G42" i="11"/>
  <c r="G42" i="33"/>
  <c r="H41" i="33"/>
  <c r="J41" i="33"/>
  <c r="H41" i="35"/>
  <c r="G42" i="35"/>
  <c r="J41" i="35"/>
  <c r="H41" i="38"/>
  <c r="G42" i="38"/>
  <c r="J41" i="38"/>
  <c r="G42" i="54"/>
  <c r="J41" i="54"/>
  <c r="J41" i="65"/>
  <c r="H41" i="65"/>
  <c r="G42" i="65"/>
  <c r="J41" i="75"/>
  <c r="G42" i="75"/>
  <c r="G42" i="76"/>
  <c r="J41" i="76"/>
  <c r="J41" i="121"/>
  <c r="G42" i="121"/>
  <c r="H41" i="140"/>
  <c r="J41" i="140"/>
  <c r="G42" i="140"/>
  <c r="G42" i="5"/>
  <c r="F40" i="7"/>
  <c r="J41" i="8"/>
  <c r="G42" i="8"/>
  <c r="G42" i="13"/>
  <c r="H41" i="13"/>
  <c r="J41" i="13"/>
  <c r="G42" i="16"/>
  <c r="J41" i="16"/>
  <c r="H41" i="34"/>
  <c r="G42" i="34"/>
  <c r="J41" i="34"/>
  <c r="G42" i="36"/>
  <c r="H41" i="36"/>
  <c r="J41" i="36"/>
  <c r="G42" i="41"/>
  <c r="H41" i="41"/>
  <c r="J41" i="41"/>
  <c r="H41" i="51"/>
  <c r="G42" i="51"/>
  <c r="J41" i="51"/>
  <c r="J41" i="63"/>
  <c r="G42" i="63"/>
  <c r="J41" i="66"/>
  <c r="H41" i="66"/>
  <c r="G42" i="66"/>
  <c r="G42" i="67"/>
  <c r="J41" i="67"/>
  <c r="J41" i="68"/>
  <c r="G42" i="68"/>
  <c r="H41" i="69"/>
  <c r="J41" i="69"/>
  <c r="G42" i="69"/>
  <c r="G42" i="77"/>
  <c r="J41" i="77"/>
  <c r="H41" i="77"/>
  <c r="J42" i="91"/>
  <c r="H42" i="91"/>
  <c r="H41" i="84"/>
  <c r="G42" i="84"/>
  <c r="H41" i="85"/>
  <c r="G42" i="85"/>
  <c r="J41" i="85"/>
  <c r="G42" i="88"/>
  <c r="J41" i="88"/>
  <c r="H41" i="88"/>
  <c r="J41" i="99"/>
  <c r="G42" i="99"/>
  <c r="G42" i="102"/>
  <c r="J41" i="102"/>
  <c r="J41" i="107"/>
  <c r="G42" i="107"/>
  <c r="G42" i="111"/>
  <c r="J41" i="111"/>
  <c r="J41" i="115"/>
  <c r="G42" i="115"/>
  <c r="G42" i="126"/>
  <c r="J41" i="126"/>
  <c r="H41" i="137"/>
  <c r="J41" i="137"/>
  <c r="H42" i="138"/>
  <c r="J42" i="138"/>
  <c r="H41" i="159"/>
  <c r="J41" i="159"/>
  <c r="G42" i="159"/>
  <c r="G42" i="164"/>
  <c r="J41" i="164"/>
  <c r="J41" i="176"/>
  <c r="G42" i="176"/>
  <c r="J41" i="188"/>
  <c r="G42" i="188"/>
  <c r="J41" i="192"/>
  <c r="G42" i="192"/>
  <c r="G42" i="206"/>
  <c r="H41" i="206"/>
  <c r="J41" i="206"/>
  <c r="G42" i="207"/>
  <c r="H41" i="207"/>
  <c r="J41" i="207"/>
  <c r="J41" i="19"/>
  <c r="F40" i="23"/>
  <c r="H41" i="25"/>
  <c r="J41" i="31"/>
  <c r="J41" i="40"/>
  <c r="G41" i="42"/>
  <c r="J41" i="45"/>
  <c r="F40" i="48"/>
  <c r="G42" i="52"/>
  <c r="G41" i="56"/>
  <c r="G41" i="57"/>
  <c r="G42" i="80"/>
  <c r="J41" i="80"/>
  <c r="H41" i="86"/>
  <c r="G42" i="86"/>
  <c r="G41" i="95"/>
  <c r="H42" i="96"/>
  <c r="J42" i="96"/>
  <c r="J41" i="101"/>
  <c r="J41" i="104"/>
  <c r="G41" i="108"/>
  <c r="H41" i="109"/>
  <c r="G42" i="109"/>
  <c r="G42" i="113"/>
  <c r="H18" i="117"/>
  <c r="F40" i="117" s="1"/>
  <c r="G41" i="117" s="1"/>
  <c r="J41" i="134"/>
  <c r="G42" i="134"/>
  <c r="H41" i="134"/>
  <c r="G42" i="137"/>
  <c r="G42" i="139"/>
  <c r="J41" i="139"/>
  <c r="H41" i="139"/>
  <c r="J41" i="143"/>
  <c r="G42" i="143"/>
  <c r="J41" i="144"/>
  <c r="G42" i="144"/>
  <c r="J41" i="154"/>
  <c r="G42" i="154"/>
  <c r="J41" i="160"/>
  <c r="G42" i="160"/>
  <c r="H41" i="173"/>
  <c r="J41" i="173"/>
  <c r="G42" i="173"/>
  <c r="H41" i="181"/>
  <c r="G42" i="181"/>
  <c r="J41" i="181"/>
  <c r="J41" i="183"/>
  <c r="G42" i="183"/>
  <c r="H41" i="217"/>
  <c r="J41" i="217"/>
  <c r="G42" i="217"/>
  <c r="J41" i="1"/>
  <c r="J41" i="10"/>
  <c r="J41" i="14"/>
  <c r="G42" i="17"/>
  <c r="G42" i="21"/>
  <c r="G42" i="24"/>
  <c r="J41" i="26"/>
  <c r="H42" i="28"/>
  <c r="G42" i="32"/>
  <c r="F40" i="33"/>
  <c r="J42" i="37"/>
  <c r="G42" i="39"/>
  <c r="F40" i="44"/>
  <c r="J41" i="49"/>
  <c r="G42" i="55"/>
  <c r="J41" i="58"/>
  <c r="G41" i="59"/>
  <c r="F40" i="62"/>
  <c r="G42" i="78"/>
  <c r="J41" i="79"/>
  <c r="J41" i="83"/>
  <c r="H41" i="83"/>
  <c r="G42" i="94"/>
  <c r="G42" i="97"/>
  <c r="H41" i="97"/>
  <c r="H42" i="101"/>
  <c r="J41" i="103"/>
  <c r="H41" i="103"/>
  <c r="G42" i="103"/>
  <c r="H41" i="104"/>
  <c r="G41" i="112"/>
  <c r="H41" i="113"/>
  <c r="J41" i="118"/>
  <c r="G42" i="118"/>
  <c r="G42" i="125"/>
  <c r="J41" i="133"/>
  <c r="G42" i="133"/>
  <c r="J42" i="142"/>
  <c r="J41" i="156"/>
  <c r="G42" i="156"/>
  <c r="J41" i="162"/>
  <c r="H41" i="162"/>
  <c r="G42" i="162"/>
  <c r="H41" i="183"/>
  <c r="G42" i="190"/>
  <c r="J41" i="190"/>
  <c r="H41" i="190"/>
  <c r="G42" i="194"/>
  <c r="H41" i="194"/>
  <c r="J41" i="194"/>
  <c r="H41" i="204"/>
  <c r="J41" i="204"/>
  <c r="G42" i="204"/>
  <c r="H42" i="14"/>
  <c r="H41" i="40"/>
  <c r="J41" i="17"/>
  <c r="G42" i="25"/>
  <c r="F40" i="34"/>
  <c r="F40" i="38"/>
  <c r="F40" i="47"/>
  <c r="H41" i="81"/>
  <c r="J41" i="81"/>
  <c r="G42" i="81"/>
  <c r="J41" i="87"/>
  <c r="G42" i="87"/>
  <c r="G42" i="89"/>
  <c r="J41" i="91"/>
  <c r="H41" i="91"/>
  <c r="J41" i="92"/>
  <c r="G42" i="92"/>
  <c r="G42" i="93"/>
  <c r="H41" i="93"/>
  <c r="J41" i="98"/>
  <c r="G42" i="98"/>
  <c r="J41" i="100"/>
  <c r="H41" i="100"/>
  <c r="G42" i="100"/>
  <c r="J41" i="105"/>
  <c r="G42" i="105"/>
  <c r="J41" i="110"/>
  <c r="G42" i="110"/>
  <c r="H41" i="110"/>
  <c r="G41" i="114"/>
  <c r="G42" i="116"/>
  <c r="J41" i="120"/>
  <c r="G42" i="120"/>
  <c r="J41" i="122"/>
  <c r="G42" i="122"/>
  <c r="H41" i="123"/>
  <c r="G42" i="123"/>
  <c r="J41" i="124"/>
  <c r="G42" i="124"/>
  <c r="J41" i="125"/>
  <c r="G42" i="127"/>
  <c r="H41" i="127"/>
  <c r="J41" i="127"/>
  <c r="J41" i="128"/>
  <c r="G42" i="128"/>
  <c r="G42" i="129"/>
  <c r="J41" i="129"/>
  <c r="J41" i="141"/>
  <c r="H41" i="141"/>
  <c r="G42" i="141"/>
  <c r="J41" i="145"/>
  <c r="G42" i="145"/>
  <c r="G42" i="146"/>
  <c r="J41" i="146"/>
  <c r="H41" i="155"/>
  <c r="G42" i="155"/>
  <c r="J41" i="155"/>
  <c r="G42" i="168"/>
  <c r="J41" i="168"/>
  <c r="J41" i="193"/>
  <c r="G42" i="193"/>
  <c r="J41" i="198"/>
  <c r="G42" i="198"/>
  <c r="G42" i="209"/>
  <c r="H41" i="209"/>
  <c r="J41" i="209"/>
  <c r="G42" i="210"/>
  <c r="H41" i="210"/>
  <c r="J41" i="210"/>
  <c r="G42" i="211"/>
  <c r="H41" i="211"/>
  <c r="J41" i="211"/>
  <c r="H41" i="213"/>
  <c r="J41" i="213"/>
  <c r="G42" i="213"/>
  <c r="H41" i="221"/>
  <c r="J41" i="221"/>
  <c r="G42" i="221"/>
  <c r="G41" i="152"/>
  <c r="G42" i="163"/>
  <c r="J41" i="163"/>
  <c r="G42" i="167"/>
  <c r="J41" i="167"/>
  <c r="G41" i="172"/>
  <c r="G41" i="174"/>
  <c r="G41" i="177"/>
  <c r="G41" i="180"/>
  <c r="G41" i="184"/>
  <c r="H42" i="189"/>
  <c r="J42" i="189"/>
  <c r="H41" i="197"/>
  <c r="G42" i="197"/>
  <c r="J41" i="197"/>
  <c r="K41" i="201"/>
  <c r="H41" i="203"/>
  <c r="J41" i="203"/>
  <c r="G42" i="212"/>
  <c r="H41" i="212"/>
  <c r="J41" i="212"/>
  <c r="H41" i="214"/>
  <c r="J41" i="214"/>
  <c r="G42" i="214"/>
  <c r="H41" i="218"/>
  <c r="J41" i="218"/>
  <c r="G42" i="218"/>
  <c r="G42" i="223"/>
  <c r="H41" i="223"/>
  <c r="J41" i="223"/>
  <c r="G42" i="231"/>
  <c r="H41" i="231"/>
  <c r="J41" i="231"/>
  <c r="G41" i="158"/>
  <c r="G41" i="166"/>
  <c r="G41" i="170"/>
  <c r="G41" i="175"/>
  <c r="G41" i="178"/>
  <c r="G41" i="182"/>
  <c r="G41" i="185"/>
  <c r="H42" i="191"/>
  <c r="J42" i="191"/>
  <c r="J41" i="201"/>
  <c r="G42" i="201"/>
  <c r="H41" i="202"/>
  <c r="J41" i="202"/>
  <c r="G42" i="203"/>
  <c r="H18" i="205"/>
  <c r="F40" i="205" s="1"/>
  <c r="G41" i="205" s="1"/>
  <c r="H41" i="215"/>
  <c r="J41" i="215"/>
  <c r="G42" i="215"/>
  <c r="H41" i="219"/>
  <c r="J41" i="219"/>
  <c r="G42" i="219"/>
  <c r="G41" i="150"/>
  <c r="G42" i="153"/>
  <c r="H41" i="157"/>
  <c r="J41" i="165"/>
  <c r="J41" i="169"/>
  <c r="G42" i="200"/>
  <c r="J41" i="200"/>
  <c r="K41" i="208"/>
  <c r="I41" i="208"/>
  <c r="H41" i="216"/>
  <c r="J41" i="216"/>
  <c r="G42" i="216"/>
  <c r="H41" i="220"/>
  <c r="J41" i="220"/>
  <c r="G42" i="220"/>
  <c r="H41" i="224"/>
  <c r="J41" i="224"/>
  <c r="G42" i="224"/>
  <c r="G42" i="225"/>
  <c r="H41" i="225"/>
  <c r="J41" i="225"/>
  <c r="G42" i="227"/>
  <c r="H41" i="227"/>
  <c r="J41" i="227"/>
  <c r="H41" i="222"/>
  <c r="J41" i="222"/>
  <c r="G42" i="226"/>
  <c r="H41" i="226"/>
  <c r="J41" i="226"/>
  <c r="G42" i="228"/>
  <c r="H41" i="228"/>
  <c r="J41" i="228"/>
  <c r="G42" i="233"/>
  <c r="H41" i="233"/>
  <c r="J41" i="233"/>
  <c r="G42" i="222"/>
  <c r="G42" i="229"/>
  <c r="H41" i="229"/>
  <c r="J41" i="229"/>
  <c r="H42" i="236"/>
  <c r="J42" i="236"/>
  <c r="G42" i="230"/>
  <c r="H41" i="230"/>
  <c r="J41" i="230"/>
  <c r="H17" i="232"/>
  <c r="F40" i="232" s="1"/>
  <c r="G41" i="232" s="1"/>
  <c r="H41" i="234"/>
  <c r="J41" i="234"/>
  <c r="G42" i="234"/>
  <c r="H41" i="235"/>
  <c r="H42" i="235"/>
  <c r="H41" i="236"/>
  <c r="J41" i="236"/>
  <c r="G42" i="239"/>
  <c r="H41" i="239"/>
  <c r="J41" i="239"/>
  <c r="H42" i="237"/>
  <c r="J42" i="237"/>
  <c r="H41" i="241"/>
  <c r="J41" i="241"/>
  <c r="H41" i="238"/>
  <c r="J41" i="238"/>
  <c r="G42" i="238"/>
  <c r="H41" i="240"/>
  <c r="J41" i="240"/>
  <c r="G42" i="241"/>
  <c r="H4" i="2"/>
  <c r="H41" i="237"/>
  <c r="J41" i="237"/>
  <c r="G42" i="240"/>
  <c r="B7" i="3"/>
  <c r="F7" i="3" s="1"/>
  <c r="C6" i="3"/>
  <c r="B106" i="3"/>
  <c r="F106" i="3" s="1"/>
  <c r="C105" i="3"/>
  <c r="B110" i="3"/>
  <c r="C109" i="3"/>
  <c r="B3" i="3"/>
  <c r="F2" i="3"/>
  <c r="C2" i="3"/>
  <c r="B235" i="3"/>
  <c r="F235" i="3" s="1"/>
  <c r="C234" i="3"/>
  <c r="B116" i="3"/>
  <c r="F116" i="3" s="1"/>
  <c r="C115" i="3"/>
  <c r="B5" i="3"/>
  <c r="C4" i="3"/>
  <c r="C101" i="3"/>
  <c r="B102" i="3"/>
  <c r="F102" i="3" s="1"/>
  <c r="B8" i="3"/>
  <c r="C7" i="3"/>
  <c r="B103" i="3"/>
  <c r="C102" i="3"/>
  <c r="B105" i="3"/>
  <c r="F105" i="3" s="1"/>
  <c r="C104" i="3"/>
  <c r="B107" i="3"/>
  <c r="C106" i="3"/>
  <c r="B109" i="3"/>
  <c r="F109" i="3" s="1"/>
  <c r="C108" i="3"/>
  <c r="B115" i="3"/>
  <c r="F115" i="3" s="1"/>
  <c r="C114" i="3"/>
  <c r="B117" i="3"/>
  <c r="C116" i="3"/>
  <c r="B12" i="3"/>
  <c r="F12" i="3" s="1"/>
  <c r="C11" i="3"/>
  <c r="B13" i="3"/>
  <c r="F13" i="3" s="1"/>
  <c r="C12" i="3"/>
  <c r="B14" i="3"/>
  <c r="F14" i="3" s="1"/>
  <c r="C13" i="3"/>
  <c r="B15" i="3"/>
  <c r="F15" i="3" s="1"/>
  <c r="C14" i="3"/>
  <c r="B16" i="3"/>
  <c r="C15" i="3"/>
  <c r="B18" i="3"/>
  <c r="F18" i="3" s="1"/>
  <c r="C17" i="3"/>
  <c r="B19" i="3"/>
  <c r="C18" i="3"/>
  <c r="B21" i="3"/>
  <c r="F21" i="3" s="1"/>
  <c r="C20" i="3"/>
  <c r="B22" i="3"/>
  <c r="F22" i="3" s="1"/>
  <c r="C21" i="3"/>
  <c r="B23" i="3"/>
  <c r="F23" i="3" s="1"/>
  <c r="C22" i="3"/>
  <c r="B24" i="3"/>
  <c r="F24" i="3" s="1"/>
  <c r="C23" i="3"/>
  <c r="B25" i="3"/>
  <c r="C24" i="3"/>
  <c r="B27" i="3"/>
  <c r="F27" i="3" s="1"/>
  <c r="C26" i="3"/>
  <c r="B28" i="3"/>
  <c r="F28" i="3" s="1"/>
  <c r="C27" i="3"/>
  <c r="B29" i="3"/>
  <c r="F29" i="3" s="1"/>
  <c r="C28" i="3"/>
  <c r="B30" i="3"/>
  <c r="C29" i="3"/>
  <c r="B33" i="3"/>
  <c r="F33" i="3" s="1"/>
  <c r="C32" i="3"/>
  <c r="B34" i="3"/>
  <c r="F34" i="3" s="1"/>
  <c r="C33" i="3"/>
  <c r="B35" i="3"/>
  <c r="C34" i="3"/>
  <c r="B37" i="3"/>
  <c r="F37" i="3" s="1"/>
  <c r="C36" i="3"/>
  <c r="B38" i="3"/>
  <c r="C37" i="3"/>
  <c r="B44" i="3"/>
  <c r="F44" i="3" s="1"/>
  <c r="C43" i="3"/>
  <c r="B45" i="3"/>
  <c r="F45" i="3" s="1"/>
  <c r="C44" i="3"/>
  <c r="B46" i="3"/>
  <c r="F46" i="3" s="1"/>
  <c r="C45" i="3"/>
  <c r="B47" i="3"/>
  <c r="C46" i="3"/>
  <c r="B49" i="3"/>
  <c r="F49" i="3" s="1"/>
  <c r="C48" i="3"/>
  <c r="B50" i="3"/>
  <c r="C49" i="3"/>
  <c r="B55" i="3"/>
  <c r="C54" i="3"/>
  <c r="B60" i="3"/>
  <c r="F60" i="3" s="1"/>
  <c r="C59" i="3"/>
  <c r="B61" i="3"/>
  <c r="C60" i="3"/>
  <c r="B63" i="3"/>
  <c r="C62" i="3"/>
  <c r="B69" i="3"/>
  <c r="F69" i="3" s="1"/>
  <c r="C68" i="3"/>
  <c r="B70" i="3"/>
  <c r="F70" i="3" s="1"/>
  <c r="C69" i="3"/>
  <c r="B71" i="3"/>
  <c r="F71" i="3" s="1"/>
  <c r="C70" i="3"/>
  <c r="B72" i="3"/>
  <c r="C71" i="3"/>
  <c r="B75" i="3"/>
  <c r="F75" i="3" s="1"/>
  <c r="C74" i="3"/>
  <c r="B76" i="3"/>
  <c r="F76" i="3" s="1"/>
  <c r="C75" i="3"/>
  <c r="B77" i="3"/>
  <c r="C76" i="3"/>
  <c r="B79" i="3"/>
  <c r="F79" i="3" s="1"/>
  <c r="C78" i="3"/>
  <c r="B80" i="3"/>
  <c r="F80" i="3" s="1"/>
  <c r="C79" i="3"/>
  <c r="B81" i="3"/>
  <c r="C80" i="3"/>
  <c r="B85" i="3"/>
  <c r="F85" i="3" s="1"/>
  <c r="C84" i="3"/>
  <c r="B86" i="3"/>
  <c r="F86" i="3" s="1"/>
  <c r="C85" i="3"/>
  <c r="B87" i="3"/>
  <c r="C86" i="3"/>
  <c r="B89" i="3"/>
  <c r="C88" i="3"/>
  <c r="B91" i="3"/>
  <c r="F91" i="3" s="1"/>
  <c r="C90" i="3"/>
  <c r="B92" i="3"/>
  <c r="F92" i="3" s="1"/>
  <c r="C91" i="3"/>
  <c r="B93" i="3"/>
  <c r="F93" i="3" s="1"/>
  <c r="C92" i="3"/>
  <c r="C93" i="3"/>
  <c r="B94" i="3"/>
  <c r="B96" i="3"/>
  <c r="C95" i="3"/>
  <c r="B98" i="3"/>
  <c r="C97" i="3"/>
  <c r="B100" i="3"/>
  <c r="F100" i="3" s="1"/>
  <c r="C99" i="3"/>
  <c r="B101" i="3"/>
  <c r="F101" i="3" s="1"/>
  <c r="C100" i="3"/>
  <c r="B234" i="3"/>
  <c r="F234" i="3" s="1"/>
  <c r="C233" i="3"/>
  <c r="B229" i="3"/>
  <c r="C228" i="3"/>
  <c r="B233" i="3"/>
  <c r="F233" i="3" s="1"/>
  <c r="C232" i="3"/>
  <c r="B237" i="3"/>
  <c r="F237" i="3" s="1"/>
  <c r="C236" i="3"/>
  <c r="C224" i="3"/>
  <c r="B225" i="3"/>
  <c r="C238" i="3"/>
  <c r="B228" i="3"/>
  <c r="F228" i="3" s="1"/>
  <c r="C227" i="3"/>
  <c r="B236" i="3"/>
  <c r="F236" i="3" s="1"/>
  <c r="C235" i="3"/>
  <c r="B122" i="3"/>
  <c r="F122" i="3" s="1"/>
  <c r="C121" i="3"/>
  <c r="B123" i="3"/>
  <c r="F123" i="3" s="1"/>
  <c r="C122" i="3"/>
  <c r="B124" i="3"/>
  <c r="F124" i="3" s="1"/>
  <c r="C123" i="3"/>
  <c r="B125" i="3"/>
  <c r="F125" i="3" s="1"/>
  <c r="C124" i="3"/>
  <c r="B126" i="3"/>
  <c r="F126" i="3" s="1"/>
  <c r="C125" i="3"/>
  <c r="B127" i="3"/>
  <c r="F127" i="3" s="1"/>
  <c r="C126" i="3"/>
  <c r="B128" i="3"/>
  <c r="C127" i="3"/>
  <c r="B130" i="3"/>
  <c r="C129" i="3"/>
  <c r="B132" i="3"/>
  <c r="C131" i="3"/>
  <c r="B134" i="3"/>
  <c r="F134" i="3" s="1"/>
  <c r="C133" i="3"/>
  <c r="B135" i="3"/>
  <c r="F135" i="3" s="1"/>
  <c r="C134" i="3"/>
  <c r="B136" i="3"/>
  <c r="F136" i="3" s="1"/>
  <c r="C135" i="3"/>
  <c r="B137" i="3"/>
  <c r="F137" i="3" s="1"/>
  <c r="C136" i="3"/>
  <c r="B138" i="3"/>
  <c r="F138" i="3" s="1"/>
  <c r="C137" i="3"/>
  <c r="B139" i="3"/>
  <c r="F139" i="3" s="1"/>
  <c r="C138" i="3"/>
  <c r="B140" i="3"/>
  <c r="F140" i="3" s="1"/>
  <c r="C139" i="3"/>
  <c r="B141" i="3"/>
  <c r="F141" i="3" s="1"/>
  <c r="C140" i="3"/>
  <c r="B142" i="3"/>
  <c r="C141" i="3"/>
  <c r="B146" i="3"/>
  <c r="F146" i="3" s="1"/>
  <c r="C145" i="3"/>
  <c r="B147" i="3"/>
  <c r="F147" i="3" s="1"/>
  <c r="C146" i="3"/>
  <c r="B148" i="3"/>
  <c r="C147" i="3"/>
  <c r="B150" i="3"/>
  <c r="C149" i="3"/>
  <c r="B152" i="3"/>
  <c r="C151" i="3"/>
  <c r="B154" i="3"/>
  <c r="F154" i="3" s="1"/>
  <c r="C153" i="3"/>
  <c r="B155" i="3"/>
  <c r="F155" i="3" s="1"/>
  <c r="C154" i="3"/>
  <c r="B156" i="3"/>
  <c r="C155" i="3"/>
  <c r="B158" i="3"/>
  <c r="C157" i="3"/>
  <c r="B160" i="3"/>
  <c r="F160" i="3" s="1"/>
  <c r="C159" i="3"/>
  <c r="B161" i="3"/>
  <c r="F161" i="3" s="1"/>
  <c r="C160" i="3"/>
  <c r="B162" i="3"/>
  <c r="F162" i="3" s="1"/>
  <c r="C161" i="3"/>
  <c r="B163" i="3"/>
  <c r="C162" i="3"/>
  <c r="B167" i="3"/>
  <c r="F167" i="3" s="1"/>
  <c r="C166" i="3"/>
  <c r="B168" i="3"/>
  <c r="C167" i="3"/>
  <c r="B170" i="3"/>
  <c r="C169" i="3"/>
  <c r="B172" i="3"/>
  <c r="C171" i="3"/>
  <c r="B178" i="3"/>
  <c r="C177" i="3"/>
  <c r="B180" i="3"/>
  <c r="C179" i="3"/>
  <c r="B185" i="3"/>
  <c r="F185" i="3" s="1"/>
  <c r="C184" i="3"/>
  <c r="B186" i="3"/>
  <c r="F186" i="3" s="1"/>
  <c r="C185" i="3"/>
  <c r="B187" i="3"/>
  <c r="F187" i="3" s="1"/>
  <c r="C186" i="3"/>
  <c r="B188" i="3"/>
  <c r="F188" i="3" s="1"/>
  <c r="C187" i="3"/>
  <c r="B189" i="3"/>
  <c r="F189" i="3" s="1"/>
  <c r="C188" i="3"/>
  <c r="B190" i="3"/>
  <c r="F190" i="3" s="1"/>
  <c r="C189" i="3"/>
  <c r="B191" i="3"/>
  <c r="F191" i="3" s="1"/>
  <c r="C190" i="3"/>
  <c r="B192" i="3"/>
  <c r="F192" i="3" s="1"/>
  <c r="C191" i="3"/>
  <c r="B193" i="3"/>
  <c r="F193" i="3" s="1"/>
  <c r="C192" i="3"/>
  <c r="B194" i="3"/>
  <c r="F194" i="3" s="1"/>
  <c r="C193" i="3"/>
  <c r="B195" i="3"/>
  <c r="F195" i="3" s="1"/>
  <c r="C194" i="3"/>
  <c r="B196" i="3"/>
  <c r="F196" i="3" s="1"/>
  <c r="C195" i="3"/>
  <c r="B197" i="3"/>
  <c r="C196" i="3"/>
  <c r="B199" i="3"/>
  <c r="C198" i="3"/>
  <c r="B201" i="3"/>
  <c r="C200" i="3"/>
  <c r="B203" i="3"/>
  <c r="F203" i="3" s="1"/>
  <c r="C202" i="3"/>
  <c r="B204" i="3"/>
  <c r="F204" i="3" s="1"/>
  <c r="C203" i="3"/>
  <c r="B205" i="3"/>
  <c r="F205" i="3" s="1"/>
  <c r="C204" i="3"/>
  <c r="B206" i="3"/>
  <c r="F206" i="3" s="1"/>
  <c r="C205" i="3"/>
  <c r="B207" i="3"/>
  <c r="F207" i="3" s="1"/>
  <c r="C206" i="3"/>
  <c r="B208" i="3"/>
  <c r="F208" i="3" s="1"/>
  <c r="C207" i="3"/>
  <c r="B209" i="3"/>
  <c r="C208" i="3"/>
  <c r="B211" i="3"/>
  <c r="F211" i="3" s="1"/>
  <c r="C210" i="3"/>
  <c r="B212" i="3"/>
  <c r="F212" i="3" s="1"/>
  <c r="C211" i="3"/>
  <c r="B213" i="3"/>
  <c r="C212" i="3"/>
  <c r="B215" i="3"/>
  <c r="F215" i="3" s="1"/>
  <c r="C214" i="3"/>
  <c r="B216" i="3"/>
  <c r="C215" i="3"/>
  <c r="B219" i="3"/>
  <c r="F219" i="3" s="1"/>
  <c r="C218" i="3"/>
  <c r="B220" i="3"/>
  <c r="F220" i="3" s="1"/>
  <c r="C219" i="3"/>
  <c r="B221" i="3"/>
  <c r="C220" i="3"/>
  <c r="B223" i="3"/>
  <c r="F223" i="3" s="1"/>
  <c r="C222" i="3"/>
  <c r="B224" i="3"/>
  <c r="F224" i="3" s="1"/>
  <c r="C223" i="3"/>
  <c r="B238" i="3"/>
  <c r="F238" i="3" s="1"/>
  <c r="C237" i="3"/>
  <c r="E239" i="3"/>
  <c r="E9" i="3"/>
  <c r="E35" i="3"/>
  <c r="E42" i="3"/>
  <c r="E165" i="3"/>
  <c r="E52" i="3"/>
  <c r="E30" i="3"/>
  <c r="E38" i="3"/>
  <c r="E61" i="3"/>
  <c r="E112" i="3"/>
  <c r="E199" i="3"/>
  <c r="E117" i="3"/>
  <c r="E197" i="3"/>
  <c r="E221" i="3"/>
  <c r="E53" i="3"/>
  <c r="E40" i="3"/>
  <c r="E98" i="3"/>
  <c r="E50" i="3"/>
  <c r="E64" i="3"/>
  <c r="E16" i="3"/>
  <c r="E57" i="3"/>
  <c r="E83" i="3"/>
  <c r="E82" i="3"/>
  <c r="E128" i="3"/>
  <c r="E143" i="3"/>
  <c r="E181" i="3"/>
  <c r="E226" i="3"/>
  <c r="E72" i="3"/>
  <c r="E118" i="3"/>
  <c r="E209" i="3"/>
  <c r="E225" i="3"/>
  <c r="E103" i="3"/>
  <c r="E10" i="3"/>
  <c r="E31" i="3"/>
  <c r="E39" i="3"/>
  <c r="E51" i="3"/>
  <c r="E110" i="3"/>
  <c r="E25" i="3"/>
  <c r="E96" i="3"/>
  <c r="E47" i="3"/>
  <c r="E87" i="3"/>
  <c r="E130" i="3"/>
  <c r="E73" i="3"/>
  <c r="E152" i="3"/>
  <c r="E213" i="3"/>
  <c r="E230" i="3"/>
  <c r="E216" i="3"/>
  <c r="E66" i="3"/>
  <c r="E65" i="3"/>
  <c r="E144" i="3"/>
  <c r="E231" i="3"/>
  <c r="E8" i="3"/>
  <c r="E67" i="3"/>
  <c r="E120" i="3"/>
  <c r="E163" i="3"/>
  <c r="E19" i="3"/>
  <c r="E77" i="3"/>
  <c r="E89" i="3"/>
  <c r="E132" i="3"/>
  <c r="E174" i="3"/>
  <c r="E81" i="3"/>
  <c r="E158" i="3"/>
  <c r="E217" i="3"/>
  <c r="E142" i="3"/>
  <c r="E3" i="3"/>
  <c r="E63" i="3"/>
  <c r="E107" i="3"/>
  <c r="E111" i="3"/>
  <c r="E172" i="3"/>
  <c r="E156" i="3"/>
  <c r="E176" i="3"/>
  <c r="E229" i="3"/>
  <c r="E5" i="3"/>
  <c r="E41" i="3"/>
  <c r="E55" i="3"/>
  <c r="E119" i="3"/>
  <c r="E113" i="3"/>
  <c r="E175" i="3"/>
  <c r="E164" i="3"/>
  <c r="E180" i="3"/>
  <c r="E148" i="3"/>
  <c r="E56" i="3"/>
  <c r="E58" i="3"/>
  <c r="E150" i="3"/>
  <c r="E178" i="3"/>
  <c r="E168" i="3"/>
  <c r="E183" i="3"/>
  <c r="E201" i="3"/>
  <c r="E94" i="3"/>
  <c r="E170" i="3"/>
  <c r="E182" i="3"/>
  <c r="E173" i="3"/>
  <c r="C239" i="3" l="1"/>
  <c r="B240" i="3"/>
  <c r="F240" i="3" s="1"/>
  <c r="F239" i="3"/>
  <c r="G239" i="3" s="1"/>
  <c r="G240" i="3"/>
  <c r="H240" i="3"/>
  <c r="O240" i="3"/>
  <c r="P240" i="3" s="1"/>
  <c r="Q240" i="3" s="1"/>
  <c r="I240" i="3"/>
  <c r="J240" i="3" s="1"/>
  <c r="O239" i="3"/>
  <c r="P239" i="3" s="1"/>
  <c r="Q239" i="3" s="1"/>
  <c r="I239" i="3"/>
  <c r="J239" i="3" s="1"/>
  <c r="K41" i="243"/>
  <c r="I41" i="243"/>
  <c r="I43" i="243"/>
  <c r="J42" i="243"/>
  <c r="H42" i="243"/>
  <c r="C142" i="3"/>
  <c r="I142" i="3" s="1"/>
  <c r="J142" i="3" s="1"/>
  <c r="B143" i="3"/>
  <c r="F143" i="3" s="1"/>
  <c r="H143" i="3" s="1"/>
  <c r="B218" i="3"/>
  <c r="F218" i="3" s="1"/>
  <c r="H218" i="3" s="1"/>
  <c r="C217" i="3"/>
  <c r="O217" i="3" s="1"/>
  <c r="P217" i="3" s="1"/>
  <c r="Q217" i="3" s="1"/>
  <c r="C158" i="3"/>
  <c r="O158" i="3" s="1"/>
  <c r="P158" i="3" s="1"/>
  <c r="Q158" i="3" s="1"/>
  <c r="B159" i="3"/>
  <c r="F159" i="3" s="1"/>
  <c r="H159" i="3" s="1"/>
  <c r="B82" i="3"/>
  <c r="F82" i="3" s="1"/>
  <c r="H82" i="3" s="1"/>
  <c r="C81" i="3"/>
  <c r="I97" i="3" s="1"/>
  <c r="B175" i="3"/>
  <c r="F175" i="3" s="1"/>
  <c r="C174" i="3"/>
  <c r="I174" i="3" s="1"/>
  <c r="J174" i="3" s="1"/>
  <c r="C132" i="3"/>
  <c r="O132" i="3" s="1"/>
  <c r="P132" i="3" s="1"/>
  <c r="Q132" i="3" s="1"/>
  <c r="B133" i="3"/>
  <c r="F133" i="3" s="1"/>
  <c r="G133" i="3" s="1"/>
  <c r="B90" i="3"/>
  <c r="F90" i="3" s="1"/>
  <c r="H90" i="3" s="1"/>
  <c r="C89" i="3"/>
  <c r="B78" i="3"/>
  <c r="F78" i="3" s="1"/>
  <c r="H78" i="3" s="1"/>
  <c r="C77" i="3"/>
  <c r="O77" i="3" s="1"/>
  <c r="P77" i="3" s="1"/>
  <c r="Q77" i="3" s="1"/>
  <c r="B20" i="3"/>
  <c r="F20" i="3" s="1"/>
  <c r="G20" i="3" s="1"/>
  <c r="C19" i="3"/>
  <c r="I19" i="3" s="1"/>
  <c r="J19" i="3" s="1"/>
  <c r="B164" i="3"/>
  <c r="F164" i="3" s="1"/>
  <c r="H164" i="3" s="1"/>
  <c r="C163" i="3"/>
  <c r="O163" i="3" s="1"/>
  <c r="P163" i="3" s="1"/>
  <c r="Q163" i="3" s="1"/>
  <c r="C120" i="3"/>
  <c r="O120" i="3" s="1"/>
  <c r="P120" i="3" s="1"/>
  <c r="Q120" i="3" s="1"/>
  <c r="B121" i="3"/>
  <c r="F121" i="3" s="1"/>
  <c r="G121" i="3" s="1"/>
  <c r="B68" i="3"/>
  <c r="F68" i="3" s="1"/>
  <c r="H68" i="3" s="1"/>
  <c r="C67" i="3"/>
  <c r="O67" i="3" s="1"/>
  <c r="P67" i="3" s="1"/>
  <c r="Q67" i="3" s="1"/>
  <c r="B9" i="3"/>
  <c r="F9" i="3" s="1"/>
  <c r="H9" i="3" s="1"/>
  <c r="C8" i="3"/>
  <c r="O8" i="3" s="1"/>
  <c r="P8" i="3" s="1"/>
  <c r="Q8" i="3" s="1"/>
  <c r="C231" i="3"/>
  <c r="O231" i="3" s="1"/>
  <c r="P231" i="3" s="1"/>
  <c r="Q231" i="3" s="1"/>
  <c r="B232" i="3"/>
  <c r="F232" i="3" s="1"/>
  <c r="G232" i="3" s="1"/>
  <c r="C144" i="3"/>
  <c r="O144" i="3" s="1"/>
  <c r="P144" i="3" s="1"/>
  <c r="Q144" i="3" s="1"/>
  <c r="B145" i="3"/>
  <c r="F145" i="3" s="1"/>
  <c r="H145" i="3" s="1"/>
  <c r="B66" i="3"/>
  <c r="F66" i="3" s="1"/>
  <c r="H66" i="3" s="1"/>
  <c r="C65" i="3"/>
  <c r="B67" i="3"/>
  <c r="F67" i="3" s="1"/>
  <c r="H67" i="3" s="1"/>
  <c r="C66" i="3"/>
  <c r="O66" i="3" s="1"/>
  <c r="P66" i="3" s="1"/>
  <c r="Q66" i="3" s="1"/>
  <c r="C216" i="3"/>
  <c r="O216" i="3" s="1"/>
  <c r="P216" i="3" s="1"/>
  <c r="Q216" i="3" s="1"/>
  <c r="B217" i="3"/>
  <c r="F217" i="3" s="1"/>
  <c r="H217" i="3" s="1"/>
  <c r="B231" i="3"/>
  <c r="F231" i="3" s="1"/>
  <c r="G231" i="3" s="1"/>
  <c r="C230" i="3"/>
  <c r="O230" i="3" s="1"/>
  <c r="P230" i="3" s="1"/>
  <c r="Q230" i="3" s="1"/>
  <c r="B214" i="3"/>
  <c r="F214" i="3" s="1"/>
  <c r="H214" i="3" s="1"/>
  <c r="C213" i="3"/>
  <c r="I213" i="3" s="1"/>
  <c r="J213" i="3" s="1"/>
  <c r="B153" i="3"/>
  <c r="F153" i="3" s="1"/>
  <c r="G153" i="3" s="1"/>
  <c r="C152" i="3"/>
  <c r="O152" i="3" s="1"/>
  <c r="P152" i="3" s="1"/>
  <c r="Q152" i="3" s="1"/>
  <c r="B74" i="3"/>
  <c r="F74" i="3" s="1"/>
  <c r="H74" i="3" s="1"/>
  <c r="C73" i="3"/>
  <c r="O73" i="3" s="1"/>
  <c r="P73" i="3" s="1"/>
  <c r="Q73" i="3" s="1"/>
  <c r="C130" i="3"/>
  <c r="O130" i="3" s="1"/>
  <c r="P130" i="3" s="1"/>
  <c r="Q130" i="3" s="1"/>
  <c r="B131" i="3"/>
  <c r="F131" i="3" s="1"/>
  <c r="G131" i="3" s="1"/>
  <c r="B88" i="3"/>
  <c r="F88" i="3" s="1"/>
  <c r="H88" i="3" s="1"/>
  <c r="C87" i="3"/>
  <c r="I87" i="3" s="1"/>
  <c r="C47" i="3"/>
  <c r="O47" i="3" s="1"/>
  <c r="P47" i="3" s="1"/>
  <c r="Q47" i="3" s="1"/>
  <c r="B48" i="3"/>
  <c r="F48" i="3" s="1"/>
  <c r="G48" i="3" s="1"/>
  <c r="B97" i="3"/>
  <c r="F97" i="3" s="1"/>
  <c r="H97" i="3" s="1"/>
  <c r="C96" i="3"/>
  <c r="O96" i="3" s="1"/>
  <c r="P96" i="3" s="1"/>
  <c r="Q96" i="3" s="1"/>
  <c r="B26" i="3"/>
  <c r="F26" i="3" s="1"/>
  <c r="G26" i="3" s="1"/>
  <c r="C25" i="3"/>
  <c r="I25" i="3" s="1"/>
  <c r="J25" i="3" s="1"/>
  <c r="F110" i="3"/>
  <c r="H110" i="3" s="1"/>
  <c r="B111" i="3"/>
  <c r="F111" i="3" s="1"/>
  <c r="G111" i="3" s="1"/>
  <c r="C110" i="3"/>
  <c r="O110" i="3" s="1"/>
  <c r="P110" i="3" s="1"/>
  <c r="Q110" i="3" s="1"/>
  <c r="C51" i="3"/>
  <c r="O51" i="3" s="1"/>
  <c r="P51" i="3" s="1"/>
  <c r="Q51" i="3" s="1"/>
  <c r="B52" i="3"/>
  <c r="F52" i="3" s="1"/>
  <c r="H52" i="3" s="1"/>
  <c r="B40" i="3"/>
  <c r="F40" i="3" s="1"/>
  <c r="H40" i="3" s="1"/>
  <c r="C39" i="3"/>
  <c r="I39" i="3" s="1"/>
  <c r="J39" i="3" s="1"/>
  <c r="B32" i="3"/>
  <c r="F32" i="3" s="1"/>
  <c r="G32" i="3" s="1"/>
  <c r="C31" i="3"/>
  <c r="I31" i="3" s="1"/>
  <c r="J31" i="3" s="1"/>
  <c r="C10" i="3"/>
  <c r="O10" i="3" s="1"/>
  <c r="P10" i="3" s="1"/>
  <c r="Q10" i="3" s="1"/>
  <c r="B11" i="3"/>
  <c r="F11" i="3" s="1"/>
  <c r="H11" i="3" s="1"/>
  <c r="B104" i="3"/>
  <c r="F104" i="3" s="1"/>
  <c r="G104" i="3" s="1"/>
  <c r="C103" i="3"/>
  <c r="I103" i="3" s="1"/>
  <c r="J103" i="3" s="1"/>
  <c r="B226" i="3"/>
  <c r="F226" i="3" s="1"/>
  <c r="G226" i="3" s="1"/>
  <c r="C225" i="3"/>
  <c r="I225" i="3" s="1"/>
  <c r="J225" i="3" s="1"/>
  <c r="B210" i="3"/>
  <c r="F210" i="3" s="1"/>
  <c r="G210" i="3" s="1"/>
  <c r="C209" i="3"/>
  <c r="I209" i="3" s="1"/>
  <c r="J209" i="3" s="1"/>
  <c r="B119" i="3"/>
  <c r="C118" i="3"/>
  <c r="O118" i="3" s="1"/>
  <c r="P118" i="3" s="1"/>
  <c r="Q118" i="3" s="1"/>
  <c r="B73" i="3"/>
  <c r="F73" i="3" s="1"/>
  <c r="H73" i="3" s="1"/>
  <c r="C72" i="3"/>
  <c r="O72" i="3" s="1"/>
  <c r="P72" i="3" s="1"/>
  <c r="Q72" i="3" s="1"/>
  <c r="B227" i="3"/>
  <c r="F227" i="3" s="1"/>
  <c r="G227" i="3" s="1"/>
  <c r="C226" i="3"/>
  <c r="O226" i="3" s="1"/>
  <c r="P226" i="3" s="1"/>
  <c r="Q226" i="3" s="1"/>
  <c r="B182" i="3"/>
  <c r="F182" i="3" s="1"/>
  <c r="H182" i="3" s="1"/>
  <c r="C181" i="3"/>
  <c r="I181" i="3" s="1"/>
  <c r="J181" i="3" s="1"/>
  <c r="B144" i="3"/>
  <c r="F144" i="3" s="1"/>
  <c r="H144" i="3" s="1"/>
  <c r="C143" i="3"/>
  <c r="I143" i="3" s="1"/>
  <c r="J143" i="3" s="1"/>
  <c r="C128" i="3"/>
  <c r="O128" i="3" s="1"/>
  <c r="P128" i="3" s="1"/>
  <c r="Q128" i="3" s="1"/>
  <c r="B129" i="3"/>
  <c r="F129" i="3" s="1"/>
  <c r="G129" i="3" s="1"/>
  <c r="B83" i="3"/>
  <c r="F83" i="3" s="1"/>
  <c r="H83" i="3" s="1"/>
  <c r="C82" i="3"/>
  <c r="I82" i="3" s="1"/>
  <c r="B84" i="3"/>
  <c r="F84" i="3" s="1"/>
  <c r="H84" i="3" s="1"/>
  <c r="C83" i="3"/>
  <c r="O83" i="3" s="1"/>
  <c r="P83" i="3" s="1"/>
  <c r="Q83" i="3" s="1"/>
  <c r="C57" i="3"/>
  <c r="O57" i="3" s="1"/>
  <c r="P57" i="3" s="1"/>
  <c r="Q57" i="3" s="1"/>
  <c r="B58" i="3"/>
  <c r="F58" i="3" s="1"/>
  <c r="C16" i="3"/>
  <c r="O16" i="3" s="1"/>
  <c r="P16" i="3" s="1"/>
  <c r="Q16" i="3" s="1"/>
  <c r="B17" i="3"/>
  <c r="F17" i="3" s="1"/>
  <c r="H17" i="3" s="1"/>
  <c r="B65" i="3"/>
  <c r="F65" i="3" s="1"/>
  <c r="G65" i="3" s="1"/>
  <c r="C64" i="3"/>
  <c r="O64" i="3" s="1"/>
  <c r="P64" i="3" s="1"/>
  <c r="Q64" i="3" s="1"/>
  <c r="B51" i="3"/>
  <c r="F51" i="3" s="1"/>
  <c r="H51" i="3" s="1"/>
  <c r="C50" i="3"/>
  <c r="O50" i="3" s="1"/>
  <c r="P50" i="3" s="1"/>
  <c r="Q50" i="3" s="1"/>
  <c r="B99" i="3"/>
  <c r="F99" i="3" s="1"/>
  <c r="H99" i="3" s="1"/>
  <c r="C98" i="3"/>
  <c r="O98" i="3" s="1"/>
  <c r="P98" i="3" s="1"/>
  <c r="Q98" i="3" s="1"/>
  <c r="C40" i="3"/>
  <c r="I40" i="3" s="1"/>
  <c r="J40" i="3" s="1"/>
  <c r="B41" i="3"/>
  <c r="F41" i="3" s="1"/>
  <c r="H41" i="3" s="1"/>
  <c r="C53" i="3"/>
  <c r="O53" i="3" s="1"/>
  <c r="P53" i="3" s="1"/>
  <c r="Q53" i="3" s="1"/>
  <c r="B54" i="3"/>
  <c r="F54" i="3" s="1"/>
  <c r="H54" i="3" s="1"/>
  <c r="B222" i="3"/>
  <c r="F222" i="3" s="1"/>
  <c r="H222" i="3" s="1"/>
  <c r="C221" i="3"/>
  <c r="O221" i="3" s="1"/>
  <c r="P221" i="3" s="1"/>
  <c r="Q221" i="3" s="1"/>
  <c r="C197" i="3"/>
  <c r="O197" i="3" s="1"/>
  <c r="P197" i="3" s="1"/>
  <c r="Q197" i="3" s="1"/>
  <c r="B198" i="3"/>
  <c r="F198" i="3" s="1"/>
  <c r="H198" i="3" s="1"/>
  <c r="C117" i="3"/>
  <c r="I117" i="3" s="1"/>
  <c r="J117" i="3" s="1"/>
  <c r="B118" i="3"/>
  <c r="F118" i="3" s="1"/>
  <c r="C199" i="3"/>
  <c r="B200" i="3"/>
  <c r="F200" i="3" s="1"/>
  <c r="G200" i="3" s="1"/>
  <c r="B113" i="3"/>
  <c r="F113" i="3" s="1"/>
  <c r="C112" i="3"/>
  <c r="O112" i="3" s="1"/>
  <c r="P112" i="3" s="1"/>
  <c r="Q112" i="3" s="1"/>
  <c r="B62" i="3"/>
  <c r="F62" i="3" s="1"/>
  <c r="G62" i="3" s="1"/>
  <c r="C61" i="3"/>
  <c r="O61" i="3" s="1"/>
  <c r="P61" i="3" s="1"/>
  <c r="Q61" i="3" s="1"/>
  <c r="C38" i="3"/>
  <c r="O38" i="3" s="1"/>
  <c r="P38" i="3" s="1"/>
  <c r="Q38" i="3" s="1"/>
  <c r="B39" i="3"/>
  <c r="F39" i="3" s="1"/>
  <c r="H39" i="3" s="1"/>
  <c r="C30" i="3"/>
  <c r="I30" i="3" s="1"/>
  <c r="J30" i="3" s="1"/>
  <c r="B31" i="3"/>
  <c r="F31" i="3" s="1"/>
  <c r="H31" i="3" s="1"/>
  <c r="B53" i="3"/>
  <c r="F53" i="3" s="1"/>
  <c r="H53" i="3" s="1"/>
  <c r="C52" i="3"/>
  <c r="O52" i="3" s="1"/>
  <c r="P52" i="3" s="1"/>
  <c r="Q52" i="3" s="1"/>
  <c r="C165" i="3"/>
  <c r="I165" i="3" s="1"/>
  <c r="J165" i="3" s="1"/>
  <c r="B166" i="3"/>
  <c r="F166" i="3" s="1"/>
  <c r="G166" i="3" s="1"/>
  <c r="B43" i="3"/>
  <c r="F43" i="3" s="1"/>
  <c r="H43" i="3" s="1"/>
  <c r="C42" i="3"/>
  <c r="O42" i="3" s="1"/>
  <c r="P42" i="3" s="1"/>
  <c r="Q42" i="3" s="1"/>
  <c r="B36" i="3"/>
  <c r="F36" i="3" s="1"/>
  <c r="H36" i="3" s="1"/>
  <c r="C35" i="3"/>
  <c r="O35" i="3" s="1"/>
  <c r="P35" i="3" s="1"/>
  <c r="Q35" i="3" s="1"/>
  <c r="B10" i="3"/>
  <c r="F10" i="3" s="1"/>
  <c r="C9" i="3"/>
  <c r="O9" i="3" s="1"/>
  <c r="P9" i="3" s="1"/>
  <c r="Q9" i="3" s="1"/>
  <c r="F225" i="3"/>
  <c r="G225" i="3" s="1"/>
  <c r="F61" i="3"/>
  <c r="H61" i="3" s="1"/>
  <c r="F50" i="3"/>
  <c r="H50" i="3" s="1"/>
  <c r="F35" i="3"/>
  <c r="G35" i="3" s="1"/>
  <c r="F25" i="3"/>
  <c r="H25" i="3" s="1"/>
  <c r="F19" i="3"/>
  <c r="H19" i="3" s="1"/>
  <c r="I41" i="168"/>
  <c r="K41" i="168"/>
  <c r="L41" i="168" s="1"/>
  <c r="H41" i="144"/>
  <c r="J41" i="82"/>
  <c r="G42" i="82"/>
  <c r="H41" i="82"/>
  <c r="I41" i="8"/>
  <c r="K41" i="8"/>
  <c r="L41" i="8" s="1"/>
  <c r="J42" i="196"/>
  <c r="H42" i="196"/>
  <c r="J41" i="78"/>
  <c r="H41" i="78"/>
  <c r="I41" i="32"/>
  <c r="K41" i="32"/>
  <c r="L41" i="32" s="1"/>
  <c r="G42" i="20"/>
  <c r="J41" i="20"/>
  <c r="H41" i="20"/>
  <c r="G42" i="165"/>
  <c r="H41" i="165"/>
  <c r="H41" i="122"/>
  <c r="H41" i="68"/>
  <c r="H41" i="9"/>
  <c r="I41" i="161"/>
  <c r="K41" i="161"/>
  <c r="L41" i="161" s="1"/>
  <c r="K41" i="49"/>
  <c r="L41" i="49" s="1"/>
  <c r="I41" i="49"/>
  <c r="G42" i="147"/>
  <c r="J41" i="147"/>
  <c r="H41" i="147"/>
  <c r="J42" i="29"/>
  <c r="H42" i="29"/>
  <c r="H41" i="67"/>
  <c r="J42" i="45"/>
  <c r="H42" i="45"/>
  <c r="I42" i="37"/>
  <c r="K42" i="37"/>
  <c r="L42" i="37" s="1"/>
  <c r="F221" i="3"/>
  <c r="G221" i="3" s="1"/>
  <c r="F213" i="3"/>
  <c r="G213" i="3" s="1"/>
  <c r="F209" i="3"/>
  <c r="H209" i="3" s="1"/>
  <c r="F163" i="3"/>
  <c r="H163" i="3" s="1"/>
  <c r="F152" i="3"/>
  <c r="H152" i="3" s="1"/>
  <c r="F98" i="3"/>
  <c r="H98" i="3" s="1"/>
  <c r="F96" i="3"/>
  <c r="G96" i="3" s="1"/>
  <c r="F89" i="3"/>
  <c r="H89" i="3" s="1"/>
  <c r="F87" i="3"/>
  <c r="G87" i="3" s="1"/>
  <c r="F81" i="3"/>
  <c r="H81" i="3" s="1"/>
  <c r="F77" i="3"/>
  <c r="H77" i="3" s="1"/>
  <c r="F8" i="3"/>
  <c r="H8" i="3" s="1"/>
  <c r="H41" i="154"/>
  <c r="I41" i="7"/>
  <c r="K41" i="7"/>
  <c r="L41" i="7" s="1"/>
  <c r="J42" i="187"/>
  <c r="H42" i="187"/>
  <c r="I41" i="151"/>
  <c r="K41" i="151"/>
  <c r="L41" i="151" s="1"/>
  <c r="H41" i="74"/>
  <c r="H41" i="48"/>
  <c r="J42" i="157"/>
  <c r="H42" i="157"/>
  <c r="J41" i="97"/>
  <c r="I41" i="18"/>
  <c r="K41" i="18"/>
  <c r="L41" i="18" s="1"/>
  <c r="J42" i="161"/>
  <c r="H42" i="161"/>
  <c r="G42" i="26"/>
  <c r="H41" i="26"/>
  <c r="H41" i="111"/>
  <c r="J41" i="52"/>
  <c r="H41" i="52"/>
  <c r="G42" i="40"/>
  <c r="J41" i="32"/>
  <c r="J42" i="208"/>
  <c r="H42" i="208"/>
  <c r="I41" i="96"/>
  <c r="K41" i="96"/>
  <c r="L41" i="96" s="1"/>
  <c r="J42" i="60"/>
  <c r="H42" i="60"/>
  <c r="F142" i="3"/>
  <c r="H142" i="3" s="1"/>
  <c r="F132" i="3"/>
  <c r="H132" i="3" s="1"/>
  <c r="F130" i="3"/>
  <c r="H130" i="3" s="1"/>
  <c r="F128" i="3"/>
  <c r="G128" i="3" s="1"/>
  <c r="F47" i="3"/>
  <c r="H47" i="3" s="1"/>
  <c r="F38" i="3"/>
  <c r="H38" i="3" s="1"/>
  <c r="F30" i="3"/>
  <c r="H30" i="3" s="1"/>
  <c r="F16" i="3"/>
  <c r="G16" i="3" s="1"/>
  <c r="F117" i="3"/>
  <c r="G117" i="3" s="1"/>
  <c r="F103" i="3"/>
  <c r="H103" i="3" s="1"/>
  <c r="G42" i="104"/>
  <c r="H41" i="121"/>
  <c r="H41" i="145"/>
  <c r="J41" i="130"/>
  <c r="G42" i="130"/>
  <c r="H41" i="130"/>
  <c r="G42" i="83"/>
  <c r="K41" i="63"/>
  <c r="L41" i="63" s="1"/>
  <c r="I41" i="63"/>
  <c r="I41" i="191"/>
  <c r="K41" i="191"/>
  <c r="L41" i="191" s="1"/>
  <c r="J41" i="84"/>
  <c r="G42" i="58"/>
  <c r="H41" i="17"/>
  <c r="K42" i="151"/>
  <c r="L42" i="151" s="1"/>
  <c r="I42" i="151"/>
  <c r="J42" i="199"/>
  <c r="H42" i="199"/>
  <c r="H41" i="99"/>
  <c r="K41" i="101"/>
  <c r="L41" i="101" s="1"/>
  <c r="I41" i="101"/>
  <c r="F216" i="3"/>
  <c r="H216" i="3" s="1"/>
  <c r="F199" i="3"/>
  <c r="H199" i="3" s="1"/>
  <c r="F197" i="3"/>
  <c r="H197" i="3" s="1"/>
  <c r="F158" i="3"/>
  <c r="H158" i="3" s="1"/>
  <c r="F72" i="3"/>
  <c r="G72" i="3" s="1"/>
  <c r="H41" i="176"/>
  <c r="H41" i="54"/>
  <c r="H41" i="200"/>
  <c r="H41" i="120"/>
  <c r="K41" i="11"/>
  <c r="L41" i="11" s="1"/>
  <c r="I41" i="11"/>
  <c r="G42" i="202"/>
  <c r="J42" i="179"/>
  <c r="H42" i="179"/>
  <c r="J41" i="113"/>
  <c r="I41" i="80"/>
  <c r="K41" i="80"/>
  <c r="L41" i="80" s="1"/>
  <c r="H41" i="62"/>
  <c r="J41" i="39"/>
  <c r="H41" i="39"/>
  <c r="G42" i="31"/>
  <c r="H41" i="31"/>
  <c r="K41" i="21"/>
  <c r="L41" i="21" s="1"/>
  <c r="I41" i="21"/>
  <c r="G42" i="53"/>
  <c r="J41" i="53"/>
  <c r="H41" i="53"/>
  <c r="J42" i="49"/>
  <c r="H42" i="49"/>
  <c r="I42" i="18"/>
  <c r="K42" i="18"/>
  <c r="L42" i="18" s="1"/>
  <c r="K42" i="195"/>
  <c r="L42" i="195" s="1"/>
  <c r="I42" i="195"/>
  <c r="H41" i="167"/>
  <c r="G42" i="43"/>
  <c r="J41" i="43"/>
  <c r="H41" i="43"/>
  <c r="K41" i="29"/>
  <c r="L41" i="29" s="1"/>
  <c r="I41" i="29"/>
  <c r="G42" i="10"/>
  <c r="H41" i="10"/>
  <c r="I41" i="45"/>
  <c r="K41" i="45"/>
  <c r="L41" i="45" s="1"/>
  <c r="I41" i="37"/>
  <c r="K41" i="37"/>
  <c r="L41" i="37" s="1"/>
  <c r="K41" i="125"/>
  <c r="L41" i="125" s="1"/>
  <c r="I41" i="125"/>
  <c r="I42" i="142"/>
  <c r="K42" i="142"/>
  <c r="L42" i="142" s="1"/>
  <c r="K41" i="136"/>
  <c r="L41" i="136" s="1"/>
  <c r="I41" i="136"/>
  <c r="K41" i="24"/>
  <c r="L41" i="24" s="1"/>
  <c r="I41" i="24"/>
  <c r="I42" i="149"/>
  <c r="K42" i="149"/>
  <c r="L42" i="149" s="1"/>
  <c r="K41" i="171"/>
  <c r="L41" i="171" s="1"/>
  <c r="I41" i="171"/>
  <c r="K42" i="79"/>
  <c r="L42" i="79" s="1"/>
  <c r="I42" i="79"/>
  <c r="I41" i="58"/>
  <c r="K41" i="58"/>
  <c r="L41" i="58" s="1"/>
  <c r="I42" i="171"/>
  <c r="K42" i="171"/>
  <c r="L42" i="171" s="1"/>
  <c r="I41" i="79"/>
  <c r="K41" i="79"/>
  <c r="L41" i="79" s="1"/>
  <c r="I41" i="169"/>
  <c r="K41" i="169"/>
  <c r="L41" i="169" s="1"/>
  <c r="K42" i="169"/>
  <c r="L42" i="169" s="1"/>
  <c r="I42" i="169"/>
  <c r="H42" i="242"/>
  <c r="J42" i="242"/>
  <c r="C173" i="3"/>
  <c r="O173" i="3" s="1"/>
  <c r="P173" i="3" s="1"/>
  <c r="Q173" i="3" s="1"/>
  <c r="B174" i="3"/>
  <c r="F174" i="3" s="1"/>
  <c r="G174" i="3" s="1"/>
  <c r="B183" i="3"/>
  <c r="F183" i="3" s="1"/>
  <c r="C182" i="3"/>
  <c r="O182" i="3" s="1"/>
  <c r="P182" i="3" s="1"/>
  <c r="Q182" i="3" s="1"/>
  <c r="B171" i="3"/>
  <c r="F171" i="3" s="1"/>
  <c r="G171" i="3" s="1"/>
  <c r="C170" i="3"/>
  <c r="O170" i="3" s="1"/>
  <c r="P170" i="3" s="1"/>
  <c r="Q170" i="3" s="1"/>
  <c r="B95" i="3"/>
  <c r="F95" i="3" s="1"/>
  <c r="H95" i="3" s="1"/>
  <c r="F94" i="3"/>
  <c r="H94" i="3" s="1"/>
  <c r="C94" i="3"/>
  <c r="O94" i="3" s="1"/>
  <c r="P94" i="3" s="1"/>
  <c r="Q94" i="3" s="1"/>
  <c r="B202" i="3"/>
  <c r="F202" i="3" s="1"/>
  <c r="H202" i="3" s="1"/>
  <c r="C201" i="3"/>
  <c r="O201" i="3" s="1"/>
  <c r="P201" i="3" s="1"/>
  <c r="Q201" i="3" s="1"/>
  <c r="F201" i="3"/>
  <c r="H201" i="3" s="1"/>
  <c r="C183" i="3"/>
  <c r="I198" i="3" s="1"/>
  <c r="J198" i="3" s="1"/>
  <c r="B184" i="3"/>
  <c r="F184" i="3" s="1"/>
  <c r="H184" i="3" s="1"/>
  <c r="C168" i="3"/>
  <c r="I168" i="3" s="1"/>
  <c r="J168" i="3" s="1"/>
  <c r="B169" i="3"/>
  <c r="F169" i="3" s="1"/>
  <c r="H169" i="3" s="1"/>
  <c r="F168" i="3"/>
  <c r="H168" i="3" s="1"/>
  <c r="B179" i="3"/>
  <c r="F179" i="3" s="1"/>
  <c r="G179" i="3" s="1"/>
  <c r="C178" i="3"/>
  <c r="I178" i="3" s="1"/>
  <c r="J178" i="3" s="1"/>
  <c r="B151" i="3"/>
  <c r="F151" i="3" s="1"/>
  <c r="H151" i="3" s="1"/>
  <c r="C150" i="3"/>
  <c r="O150" i="3" s="1"/>
  <c r="P150" i="3" s="1"/>
  <c r="Q150" i="3" s="1"/>
  <c r="C58" i="3"/>
  <c r="B59" i="3"/>
  <c r="F59" i="3" s="1"/>
  <c r="G59" i="3" s="1"/>
  <c r="B57" i="3"/>
  <c r="F57" i="3" s="1"/>
  <c r="H57" i="3" s="1"/>
  <c r="C56" i="3"/>
  <c r="B149" i="3"/>
  <c r="F149" i="3" s="1"/>
  <c r="G149" i="3" s="1"/>
  <c r="F148" i="3"/>
  <c r="G148" i="3" s="1"/>
  <c r="C148" i="3"/>
  <c r="B181" i="3"/>
  <c r="F181" i="3" s="1"/>
  <c r="H181" i="3" s="1"/>
  <c r="F180" i="3"/>
  <c r="H180" i="3" s="1"/>
  <c r="C180" i="3"/>
  <c r="O180" i="3" s="1"/>
  <c r="P180" i="3" s="1"/>
  <c r="Q180" i="3" s="1"/>
  <c r="B165" i="3"/>
  <c r="F165" i="3" s="1"/>
  <c r="H165" i="3" s="1"/>
  <c r="C164" i="3"/>
  <c r="I164" i="3" s="1"/>
  <c r="J164" i="3" s="1"/>
  <c r="C175" i="3"/>
  <c r="O175" i="3" s="1"/>
  <c r="P175" i="3" s="1"/>
  <c r="Q175" i="3" s="1"/>
  <c r="B176" i="3"/>
  <c r="F176" i="3" s="1"/>
  <c r="G176" i="3" s="1"/>
  <c r="B114" i="3"/>
  <c r="F114" i="3" s="1"/>
  <c r="H114" i="3" s="1"/>
  <c r="C113" i="3"/>
  <c r="I113" i="3" s="1"/>
  <c r="J113" i="3" s="1"/>
  <c r="B120" i="3"/>
  <c r="F120" i="3" s="1"/>
  <c r="H120" i="3" s="1"/>
  <c r="C119" i="3"/>
  <c r="O119" i="3" s="1"/>
  <c r="P119" i="3" s="1"/>
  <c r="Q119" i="3" s="1"/>
  <c r="C55" i="3"/>
  <c r="O55" i="3" s="1"/>
  <c r="P55" i="3" s="1"/>
  <c r="Q55" i="3" s="1"/>
  <c r="B56" i="3"/>
  <c r="F56" i="3" s="1"/>
  <c r="H56" i="3" s="1"/>
  <c r="C41" i="3"/>
  <c r="B42" i="3"/>
  <c r="F42" i="3" s="1"/>
  <c r="H42" i="3" s="1"/>
  <c r="B6" i="3"/>
  <c r="F6" i="3" s="1"/>
  <c r="H6" i="3" s="1"/>
  <c r="C5" i="3"/>
  <c r="O5" i="3" s="1"/>
  <c r="P5" i="3" s="1"/>
  <c r="Q5" i="3" s="1"/>
  <c r="B230" i="3"/>
  <c r="F230" i="3" s="1"/>
  <c r="H230" i="3" s="1"/>
  <c r="C229" i="3"/>
  <c r="O229" i="3" s="1"/>
  <c r="P229" i="3" s="1"/>
  <c r="Q229" i="3" s="1"/>
  <c r="C176" i="3"/>
  <c r="I176" i="3" s="1"/>
  <c r="J176" i="3" s="1"/>
  <c r="B177" i="3"/>
  <c r="F177" i="3" s="1"/>
  <c r="H177" i="3" s="1"/>
  <c r="B157" i="3"/>
  <c r="F157" i="3" s="1"/>
  <c r="H157" i="3" s="1"/>
  <c r="F156" i="3"/>
  <c r="H156" i="3" s="1"/>
  <c r="C156" i="3"/>
  <c r="O156" i="3" s="1"/>
  <c r="P156" i="3" s="1"/>
  <c r="Q156" i="3" s="1"/>
  <c r="B173" i="3"/>
  <c r="F173" i="3" s="1"/>
  <c r="H173" i="3" s="1"/>
  <c r="F172" i="3"/>
  <c r="H172" i="3" s="1"/>
  <c r="C172" i="3"/>
  <c r="O172" i="3" s="1"/>
  <c r="P172" i="3" s="1"/>
  <c r="Q172" i="3" s="1"/>
  <c r="B112" i="3"/>
  <c r="F112" i="3" s="1"/>
  <c r="H112" i="3" s="1"/>
  <c r="C111" i="3"/>
  <c r="I111" i="3" s="1"/>
  <c r="J111" i="3" s="1"/>
  <c r="B108" i="3"/>
  <c r="F108" i="3" s="1"/>
  <c r="H108" i="3" s="1"/>
  <c r="C107" i="3"/>
  <c r="I107" i="3" s="1"/>
  <c r="J107" i="3" s="1"/>
  <c r="C63" i="3"/>
  <c r="O63" i="3" s="1"/>
  <c r="P63" i="3" s="1"/>
  <c r="Q63" i="3" s="1"/>
  <c r="B64" i="3"/>
  <c r="F64" i="3" s="1"/>
  <c r="H64" i="3" s="1"/>
  <c r="B4" i="3"/>
  <c r="F4" i="3" s="1"/>
  <c r="G4" i="3" s="1"/>
  <c r="F3" i="3"/>
  <c r="H3" i="3" s="1"/>
  <c r="C3" i="3"/>
  <c r="I3" i="3" s="1"/>
  <c r="J3" i="3" s="1"/>
  <c r="F150" i="3"/>
  <c r="H150" i="3" s="1"/>
  <c r="F229" i="3"/>
  <c r="H229" i="3" s="1"/>
  <c r="F107" i="3"/>
  <c r="H107" i="3" s="1"/>
  <c r="I43" i="5"/>
  <c r="L43" i="5"/>
  <c r="K42" i="237"/>
  <c r="I42" i="237"/>
  <c r="H42" i="239"/>
  <c r="J42" i="239"/>
  <c r="K42" i="235"/>
  <c r="I42" i="235"/>
  <c r="H42" i="234"/>
  <c r="J42" i="234"/>
  <c r="K42" i="236"/>
  <c r="I42" i="236"/>
  <c r="H42" i="222"/>
  <c r="J42" i="222"/>
  <c r="I41" i="226"/>
  <c r="K41" i="226"/>
  <c r="K41" i="225"/>
  <c r="I41" i="225"/>
  <c r="K41" i="224"/>
  <c r="I41" i="224"/>
  <c r="H42" i="216"/>
  <c r="J42" i="216"/>
  <c r="I41" i="157"/>
  <c r="K41" i="157"/>
  <c r="K41" i="215"/>
  <c r="I41" i="215"/>
  <c r="K41" i="202"/>
  <c r="I41" i="202"/>
  <c r="K42" i="191"/>
  <c r="I42" i="191"/>
  <c r="J41" i="175"/>
  <c r="G42" i="175"/>
  <c r="H41" i="175"/>
  <c r="K41" i="223"/>
  <c r="I41" i="223"/>
  <c r="K41" i="218"/>
  <c r="I41" i="218"/>
  <c r="K41" i="203"/>
  <c r="I41" i="203"/>
  <c r="J42" i="197"/>
  <c r="H42" i="197"/>
  <c r="J41" i="184"/>
  <c r="G42" i="184"/>
  <c r="H41" i="184"/>
  <c r="J41" i="172"/>
  <c r="G42" i="172"/>
  <c r="H41" i="172"/>
  <c r="J42" i="163"/>
  <c r="H42" i="163"/>
  <c r="K41" i="221"/>
  <c r="I41" i="221"/>
  <c r="I41" i="210"/>
  <c r="K41" i="210"/>
  <c r="H42" i="209"/>
  <c r="J42" i="209"/>
  <c r="J42" i="155"/>
  <c r="H42" i="155"/>
  <c r="H42" i="145"/>
  <c r="J42" i="145"/>
  <c r="I41" i="123"/>
  <c r="K41" i="123"/>
  <c r="J42" i="110"/>
  <c r="H42" i="110"/>
  <c r="J42" i="100"/>
  <c r="H42" i="100"/>
  <c r="J42" i="87"/>
  <c r="H42" i="87"/>
  <c r="I41" i="81"/>
  <c r="K41" i="81"/>
  <c r="H42" i="25"/>
  <c r="J42" i="25"/>
  <c r="K42" i="14"/>
  <c r="I42" i="14"/>
  <c r="H42" i="204"/>
  <c r="J42" i="204"/>
  <c r="I41" i="194"/>
  <c r="K41" i="194"/>
  <c r="J42" i="190"/>
  <c r="H42" i="190"/>
  <c r="J42" i="133"/>
  <c r="H42" i="133"/>
  <c r="J42" i="118"/>
  <c r="H42" i="118"/>
  <c r="K41" i="104"/>
  <c r="I41" i="104"/>
  <c r="K42" i="101"/>
  <c r="I42" i="101"/>
  <c r="I41" i="83"/>
  <c r="K41" i="83"/>
  <c r="H42" i="24"/>
  <c r="J42" i="24"/>
  <c r="H42" i="154"/>
  <c r="J42" i="154"/>
  <c r="J42" i="134"/>
  <c r="H42" i="134"/>
  <c r="J42" i="113"/>
  <c r="H42" i="113"/>
  <c r="J41" i="95"/>
  <c r="G42" i="95"/>
  <c r="H41" i="95"/>
  <c r="H42" i="80"/>
  <c r="J42" i="80"/>
  <c r="I41" i="206"/>
  <c r="K41" i="206"/>
  <c r="J42" i="188"/>
  <c r="H42" i="188"/>
  <c r="I41" i="159"/>
  <c r="K41" i="159"/>
  <c r="J42" i="111"/>
  <c r="H42" i="111"/>
  <c r="J42" i="102"/>
  <c r="H42" i="102"/>
  <c r="K41" i="85"/>
  <c r="I41" i="85"/>
  <c r="K41" i="69"/>
  <c r="I41" i="69"/>
  <c r="J42" i="67"/>
  <c r="H42" i="67"/>
  <c r="J42" i="63"/>
  <c r="H42" i="63"/>
  <c r="I41" i="51"/>
  <c r="K41" i="51"/>
  <c r="J42" i="34"/>
  <c r="H42" i="34"/>
  <c r="J42" i="13"/>
  <c r="H42" i="13"/>
  <c r="J42" i="5"/>
  <c r="H42" i="5"/>
  <c r="J42" i="121"/>
  <c r="H42" i="121"/>
  <c r="J42" i="75"/>
  <c r="H42" i="75"/>
  <c r="H42" i="38"/>
  <c r="J42" i="38"/>
  <c r="I41" i="35"/>
  <c r="K41" i="35"/>
  <c r="J42" i="11"/>
  <c r="H42" i="11"/>
  <c r="I42" i="19"/>
  <c r="K42" i="19"/>
  <c r="J42" i="7"/>
  <c r="H42" i="7"/>
  <c r="J42" i="30"/>
  <c r="H42" i="30"/>
  <c r="J42" i="22"/>
  <c r="H42" i="22"/>
  <c r="I41" i="15"/>
  <c r="K41" i="15"/>
  <c r="K41" i="237"/>
  <c r="I41" i="237"/>
  <c r="H42" i="241"/>
  <c r="J42" i="241"/>
  <c r="H42" i="238"/>
  <c r="J42" i="238"/>
  <c r="K41" i="241"/>
  <c r="I41" i="241"/>
  <c r="K41" i="230"/>
  <c r="I41" i="230"/>
  <c r="K41" i="228"/>
  <c r="I41" i="228"/>
  <c r="J42" i="226"/>
  <c r="H42" i="226"/>
  <c r="K41" i="227"/>
  <c r="I41" i="227"/>
  <c r="H42" i="225"/>
  <c r="J42" i="225"/>
  <c r="H42" i="220"/>
  <c r="J42" i="220"/>
  <c r="L41" i="208"/>
  <c r="H42" i="200"/>
  <c r="J42" i="200"/>
  <c r="J42" i="153"/>
  <c r="H42" i="153"/>
  <c r="K41" i="219"/>
  <c r="I41" i="219"/>
  <c r="G42" i="205"/>
  <c r="H41" i="205"/>
  <c r="J41" i="205"/>
  <c r="H42" i="201"/>
  <c r="J42" i="201"/>
  <c r="J41" i="185"/>
  <c r="G42" i="185"/>
  <c r="H41" i="185"/>
  <c r="J41" i="170"/>
  <c r="G42" i="170"/>
  <c r="H41" i="170"/>
  <c r="K41" i="231"/>
  <c r="I41" i="231"/>
  <c r="H42" i="223"/>
  <c r="J42" i="223"/>
  <c r="H42" i="214"/>
  <c r="J42" i="214"/>
  <c r="I41" i="212"/>
  <c r="K41" i="212"/>
  <c r="L41" i="201"/>
  <c r="K41" i="197"/>
  <c r="I41" i="197"/>
  <c r="J41" i="180"/>
  <c r="G42" i="180"/>
  <c r="H41" i="180"/>
  <c r="G42" i="152"/>
  <c r="J41" i="152"/>
  <c r="H41" i="152"/>
  <c r="H42" i="213"/>
  <c r="J42" i="213"/>
  <c r="I41" i="211"/>
  <c r="K41" i="211"/>
  <c r="H42" i="210"/>
  <c r="J42" i="210"/>
  <c r="J42" i="198"/>
  <c r="H42" i="198"/>
  <c r="I41" i="155"/>
  <c r="K41" i="155"/>
  <c r="J42" i="124"/>
  <c r="H42" i="124"/>
  <c r="J42" i="122"/>
  <c r="H42" i="122"/>
  <c r="J42" i="116"/>
  <c r="H42" i="116"/>
  <c r="I41" i="100"/>
  <c r="K41" i="100"/>
  <c r="I41" i="93"/>
  <c r="K41" i="93"/>
  <c r="I41" i="91"/>
  <c r="K41" i="91"/>
  <c r="J42" i="194"/>
  <c r="H42" i="194"/>
  <c r="K41" i="183"/>
  <c r="I41" i="183"/>
  <c r="J42" i="156"/>
  <c r="H42" i="156"/>
  <c r="J42" i="103"/>
  <c r="H42" i="103"/>
  <c r="K41" i="97"/>
  <c r="I41" i="97"/>
  <c r="J41" i="59"/>
  <c r="G42" i="59"/>
  <c r="H41" i="59"/>
  <c r="J42" i="32"/>
  <c r="H42" i="32"/>
  <c r="J42" i="21"/>
  <c r="H42" i="21"/>
  <c r="K41" i="217"/>
  <c r="I41" i="217"/>
  <c r="J42" i="181"/>
  <c r="H42" i="181"/>
  <c r="I41" i="173"/>
  <c r="K41" i="173"/>
  <c r="J42" i="143"/>
  <c r="H42" i="143"/>
  <c r="H42" i="139"/>
  <c r="J42" i="139"/>
  <c r="J42" i="109"/>
  <c r="H42" i="109"/>
  <c r="H42" i="86"/>
  <c r="J42" i="86"/>
  <c r="G42" i="57"/>
  <c r="J41" i="57"/>
  <c r="H41" i="57"/>
  <c r="I41" i="25"/>
  <c r="K41" i="25"/>
  <c r="I41" i="207"/>
  <c r="K41" i="207"/>
  <c r="H42" i="206"/>
  <c r="J42" i="206"/>
  <c r="H42" i="164"/>
  <c r="J42" i="164"/>
  <c r="I41" i="137"/>
  <c r="K41" i="137"/>
  <c r="H42" i="115"/>
  <c r="J42" i="115"/>
  <c r="J42" i="107"/>
  <c r="H42" i="107"/>
  <c r="J42" i="99"/>
  <c r="H42" i="99"/>
  <c r="H42" i="88"/>
  <c r="J42" i="88"/>
  <c r="J42" i="84"/>
  <c r="H42" i="84"/>
  <c r="K42" i="91"/>
  <c r="I42" i="91"/>
  <c r="J42" i="77"/>
  <c r="H42" i="77"/>
  <c r="J42" i="68"/>
  <c r="H42" i="68"/>
  <c r="J42" i="66"/>
  <c r="H42" i="66"/>
  <c r="I41" i="36"/>
  <c r="K41" i="36"/>
  <c r="K41" i="34"/>
  <c r="I41" i="34"/>
  <c r="H42" i="16"/>
  <c r="J42" i="16"/>
  <c r="J42" i="8"/>
  <c r="H42" i="8"/>
  <c r="J42" i="140"/>
  <c r="H42" i="140"/>
  <c r="K41" i="38"/>
  <c r="I41" i="38"/>
  <c r="J42" i="132"/>
  <c r="H42" i="132"/>
  <c r="J42" i="90"/>
  <c r="H42" i="90"/>
  <c r="J42" i="74"/>
  <c r="H42" i="74"/>
  <c r="I41" i="73"/>
  <c r="K41" i="73"/>
  <c r="K41" i="70"/>
  <c r="I41" i="70"/>
  <c r="J42" i="47"/>
  <c r="H42" i="47"/>
  <c r="J42" i="44"/>
  <c r="H42" i="44"/>
  <c r="J42" i="12"/>
  <c r="H42" i="12"/>
  <c r="F178" i="3"/>
  <c r="H178" i="3" s="1"/>
  <c r="F170" i="3"/>
  <c r="H170" i="3" s="1"/>
  <c r="K41" i="236"/>
  <c r="I41" i="236"/>
  <c r="K41" i="235"/>
  <c r="I41" i="235"/>
  <c r="K41" i="234"/>
  <c r="I41" i="234"/>
  <c r="J42" i="230"/>
  <c r="H42" i="230"/>
  <c r="K41" i="229"/>
  <c r="I41" i="229"/>
  <c r="K41" i="233"/>
  <c r="I41" i="233"/>
  <c r="J42" i="228"/>
  <c r="H42" i="228"/>
  <c r="J42" i="227"/>
  <c r="H42" i="227"/>
  <c r="H42" i="224"/>
  <c r="J42" i="224"/>
  <c r="K41" i="216"/>
  <c r="I41" i="216"/>
  <c r="J41" i="150"/>
  <c r="G42" i="150"/>
  <c r="H41" i="150"/>
  <c r="H42" i="215"/>
  <c r="J42" i="215"/>
  <c r="H42" i="203"/>
  <c r="J42" i="203"/>
  <c r="G42" i="182"/>
  <c r="J41" i="182"/>
  <c r="H41" i="182"/>
  <c r="J41" i="166"/>
  <c r="G42" i="166"/>
  <c r="H41" i="166"/>
  <c r="J42" i="231"/>
  <c r="H42" i="231"/>
  <c r="H42" i="218"/>
  <c r="J42" i="218"/>
  <c r="H42" i="212"/>
  <c r="J42" i="212"/>
  <c r="J41" i="177"/>
  <c r="G42" i="177"/>
  <c r="H41" i="177"/>
  <c r="H42" i="167"/>
  <c r="J42" i="167"/>
  <c r="H42" i="221"/>
  <c r="J42" i="221"/>
  <c r="H42" i="211"/>
  <c r="J42" i="211"/>
  <c r="J42" i="168"/>
  <c r="H42" i="168"/>
  <c r="J42" i="141"/>
  <c r="H42" i="141"/>
  <c r="J42" i="129"/>
  <c r="H42" i="129"/>
  <c r="I41" i="127"/>
  <c r="K41" i="127"/>
  <c r="J41" i="114"/>
  <c r="G42" i="114"/>
  <c r="H41" i="114"/>
  <c r="J42" i="105"/>
  <c r="H42" i="105"/>
  <c r="J42" i="93"/>
  <c r="H42" i="93"/>
  <c r="J42" i="81"/>
  <c r="H42" i="81"/>
  <c r="K41" i="204"/>
  <c r="I41" i="204"/>
  <c r="K41" i="190"/>
  <c r="I41" i="190"/>
  <c r="J42" i="162"/>
  <c r="H42" i="162"/>
  <c r="K41" i="113"/>
  <c r="I41" i="113"/>
  <c r="K41" i="103"/>
  <c r="I41" i="103"/>
  <c r="H42" i="97"/>
  <c r="J42" i="97"/>
  <c r="J42" i="39"/>
  <c r="H42" i="39"/>
  <c r="I42" i="28"/>
  <c r="K42" i="28"/>
  <c r="H42" i="17"/>
  <c r="J42" i="17"/>
  <c r="J42" i="183"/>
  <c r="H42" i="183"/>
  <c r="I41" i="181"/>
  <c r="K41" i="181"/>
  <c r="J42" i="160"/>
  <c r="H42" i="160"/>
  <c r="J42" i="137"/>
  <c r="H42" i="137"/>
  <c r="J41" i="117"/>
  <c r="G42" i="117"/>
  <c r="H41" i="117"/>
  <c r="K41" i="109"/>
  <c r="I41" i="109"/>
  <c r="I41" i="86"/>
  <c r="K41" i="86"/>
  <c r="H41" i="56"/>
  <c r="G42" i="56"/>
  <c r="J41" i="56"/>
  <c r="J41" i="42"/>
  <c r="G42" i="42"/>
  <c r="H41" i="42"/>
  <c r="H42" i="207"/>
  <c r="J42" i="207"/>
  <c r="J42" i="192"/>
  <c r="H42" i="192"/>
  <c r="J42" i="176"/>
  <c r="H42" i="176"/>
  <c r="J42" i="159"/>
  <c r="H42" i="159"/>
  <c r="I41" i="84"/>
  <c r="K41" i="84"/>
  <c r="J42" i="69"/>
  <c r="H42" i="69"/>
  <c r="I41" i="66"/>
  <c r="K41" i="66"/>
  <c r="I41" i="41"/>
  <c r="K41" i="41"/>
  <c r="J42" i="36"/>
  <c r="H42" i="36"/>
  <c r="J42" i="65"/>
  <c r="H42" i="65"/>
  <c r="J42" i="54"/>
  <c r="H42" i="54"/>
  <c r="I41" i="33"/>
  <c r="K41" i="33"/>
  <c r="J42" i="9"/>
  <c r="H42" i="9"/>
  <c r="K41" i="148"/>
  <c r="I41" i="148"/>
  <c r="I41" i="132"/>
  <c r="K41" i="132"/>
  <c r="J42" i="71"/>
  <c r="H42" i="71"/>
  <c r="H42" i="70"/>
  <c r="J42" i="70"/>
  <c r="J42" i="50"/>
  <c r="H42" i="50"/>
  <c r="K41" i="47"/>
  <c r="I41" i="47"/>
  <c r="J42" i="23"/>
  <c r="H42" i="23"/>
  <c r="J41" i="6"/>
  <c r="H41" i="6"/>
  <c r="G42" i="6"/>
  <c r="J42" i="72"/>
  <c r="H42" i="72"/>
  <c r="K41" i="61"/>
  <c r="I41" i="61"/>
  <c r="J42" i="48"/>
  <c r="H42" i="48"/>
  <c r="I41" i="27"/>
  <c r="K41" i="27"/>
  <c r="J42" i="15"/>
  <c r="H42" i="15"/>
  <c r="F63" i="3"/>
  <c r="H63" i="3" s="1"/>
  <c r="F55" i="3"/>
  <c r="G55" i="3" s="1"/>
  <c r="F119" i="3"/>
  <c r="G119" i="3" s="1"/>
  <c r="F5" i="3"/>
  <c r="H5" i="3" s="1"/>
  <c r="H42" i="240"/>
  <c r="J42" i="240"/>
  <c r="K41" i="240"/>
  <c r="I41" i="240"/>
  <c r="K41" i="238"/>
  <c r="I41" i="238"/>
  <c r="K41" i="239"/>
  <c r="I41" i="239"/>
  <c r="H5" i="2"/>
  <c r="H6" i="2" s="1"/>
  <c r="H41" i="232"/>
  <c r="J41" i="232"/>
  <c r="G42" i="232"/>
  <c r="J42" i="229"/>
  <c r="H42" i="229"/>
  <c r="H42" i="233"/>
  <c r="J42" i="233"/>
  <c r="K41" i="222"/>
  <c r="I41" i="222"/>
  <c r="K41" i="220"/>
  <c r="I41" i="220"/>
  <c r="H42" i="219"/>
  <c r="J42" i="219"/>
  <c r="J41" i="178"/>
  <c r="G42" i="178"/>
  <c r="H41" i="178"/>
  <c r="J41" i="158"/>
  <c r="G42" i="158"/>
  <c r="H41" i="158"/>
  <c r="K41" i="214"/>
  <c r="I41" i="214"/>
  <c r="K42" i="189"/>
  <c r="I42" i="189"/>
  <c r="J41" i="174"/>
  <c r="G42" i="174"/>
  <c r="H41" i="174"/>
  <c r="K41" i="213"/>
  <c r="I41" i="213"/>
  <c r="I41" i="209"/>
  <c r="K41" i="209"/>
  <c r="J42" i="193"/>
  <c r="H42" i="193"/>
  <c r="J42" i="146"/>
  <c r="H42" i="146"/>
  <c r="K41" i="141"/>
  <c r="I41" i="141"/>
  <c r="J42" i="128"/>
  <c r="H42" i="128"/>
  <c r="J42" i="127"/>
  <c r="H42" i="127"/>
  <c r="J42" i="123"/>
  <c r="H42" i="123"/>
  <c r="H42" i="120"/>
  <c r="J42" i="120"/>
  <c r="K41" i="110"/>
  <c r="I41" i="110"/>
  <c r="J42" i="98"/>
  <c r="H42" i="98"/>
  <c r="J42" i="92"/>
  <c r="H42" i="92"/>
  <c r="J42" i="89"/>
  <c r="H42" i="89"/>
  <c r="I41" i="40"/>
  <c r="K41" i="40"/>
  <c r="K41" i="162"/>
  <c r="I41" i="162"/>
  <c r="J42" i="125"/>
  <c r="H42" i="125"/>
  <c r="G42" i="112"/>
  <c r="H41" i="112"/>
  <c r="J41" i="112"/>
  <c r="J42" i="94"/>
  <c r="H42" i="94"/>
  <c r="J42" i="78"/>
  <c r="H42" i="78"/>
  <c r="J42" i="55"/>
  <c r="H42" i="55"/>
  <c r="H42" i="217"/>
  <c r="J42" i="217"/>
  <c r="J42" i="173"/>
  <c r="H42" i="173"/>
  <c r="J42" i="144"/>
  <c r="H42" i="144"/>
  <c r="K41" i="139"/>
  <c r="I41" i="139"/>
  <c r="I41" i="134"/>
  <c r="K41" i="134"/>
  <c r="J41" i="108"/>
  <c r="H41" i="108"/>
  <c r="G42" i="108"/>
  <c r="I42" i="96"/>
  <c r="K42" i="96"/>
  <c r="H42" i="52"/>
  <c r="J42" i="52"/>
  <c r="K42" i="138"/>
  <c r="I42" i="138"/>
  <c r="J42" i="126"/>
  <c r="H42" i="126"/>
  <c r="K41" i="88"/>
  <c r="I41" i="88"/>
  <c r="J42" i="85"/>
  <c r="H42" i="85"/>
  <c r="K41" i="77"/>
  <c r="I41" i="77"/>
  <c r="J42" i="51"/>
  <c r="H42" i="51"/>
  <c r="H42" i="41"/>
  <c r="J42" i="41"/>
  <c r="I41" i="13"/>
  <c r="K41" i="13"/>
  <c r="I41" i="140"/>
  <c r="K41" i="140"/>
  <c r="J42" i="76"/>
  <c r="H42" i="76"/>
  <c r="K41" i="65"/>
  <c r="I41" i="65"/>
  <c r="J42" i="35"/>
  <c r="H42" i="35"/>
  <c r="H42" i="33"/>
  <c r="J42" i="33"/>
  <c r="H42" i="148"/>
  <c r="J42" i="148"/>
  <c r="J42" i="106"/>
  <c r="H42" i="106"/>
  <c r="K41" i="90"/>
  <c r="I41" i="90"/>
  <c r="J42" i="73"/>
  <c r="H42" i="73"/>
  <c r="J41" i="64"/>
  <c r="G42" i="64"/>
  <c r="H41" i="64"/>
  <c r="I41" i="50"/>
  <c r="K41" i="50"/>
  <c r="J42" i="46"/>
  <c r="H42" i="46"/>
  <c r="G42" i="4"/>
  <c r="J41" i="4"/>
  <c r="H41" i="4"/>
  <c r="J42" i="62"/>
  <c r="H42" i="62"/>
  <c r="J42" i="61"/>
  <c r="H42" i="61"/>
  <c r="J42" i="27"/>
  <c r="H42" i="27"/>
  <c r="H154" i="3"/>
  <c r="G154" i="3"/>
  <c r="G197" i="3"/>
  <c r="H28" i="3"/>
  <c r="G28" i="3"/>
  <c r="H12" i="3"/>
  <c r="G12" i="3"/>
  <c r="H109" i="3"/>
  <c r="G109" i="3"/>
  <c r="H105" i="3"/>
  <c r="G105" i="3"/>
  <c r="H194" i="3"/>
  <c r="G194" i="3"/>
  <c r="H162" i="3"/>
  <c r="G162" i="3"/>
  <c r="H138" i="3"/>
  <c r="G138" i="3"/>
  <c r="H234" i="3"/>
  <c r="G234" i="3"/>
  <c r="H27" i="3"/>
  <c r="G27" i="3"/>
  <c r="H221" i="3"/>
  <c r="H211" i="3"/>
  <c r="G211" i="3"/>
  <c r="H203" i="3"/>
  <c r="G203" i="3"/>
  <c r="H189" i="3"/>
  <c r="G189" i="3"/>
  <c r="H147" i="3"/>
  <c r="G147" i="3"/>
  <c r="H131" i="3"/>
  <c r="H125" i="3"/>
  <c r="G125" i="3"/>
  <c r="H100" i="3"/>
  <c r="G100" i="3"/>
  <c r="G36" i="3"/>
  <c r="H134" i="3"/>
  <c r="G134" i="3"/>
  <c r="H126" i="3"/>
  <c r="G126" i="3"/>
  <c r="H79" i="3"/>
  <c r="G79" i="3"/>
  <c r="H71" i="3"/>
  <c r="G71" i="3"/>
  <c r="H23" i="3"/>
  <c r="G23" i="3"/>
  <c r="H15" i="3"/>
  <c r="G15" i="3"/>
  <c r="H106" i="3"/>
  <c r="G106" i="3"/>
  <c r="H210" i="3"/>
  <c r="H186" i="3"/>
  <c r="G186" i="3"/>
  <c r="G170" i="3"/>
  <c r="H146" i="3"/>
  <c r="G146" i="3"/>
  <c r="H237" i="3"/>
  <c r="G237" i="3"/>
  <c r="H91" i="3"/>
  <c r="G91" i="3"/>
  <c r="H75" i="3"/>
  <c r="G75" i="3"/>
  <c r="H219" i="3"/>
  <c r="G219" i="3"/>
  <c r="H205" i="3"/>
  <c r="G205" i="3"/>
  <c r="H195" i="3"/>
  <c r="G195" i="3"/>
  <c r="H187" i="3"/>
  <c r="G187" i="3"/>
  <c r="H155" i="3"/>
  <c r="G155" i="3"/>
  <c r="H141" i="3"/>
  <c r="G141" i="3"/>
  <c r="H228" i="3"/>
  <c r="G228" i="3"/>
  <c r="H92" i="3"/>
  <c r="G92" i="3"/>
  <c r="H76" i="3"/>
  <c r="G76" i="3"/>
  <c r="H60" i="3"/>
  <c r="G60" i="3"/>
  <c r="H44" i="3"/>
  <c r="G44" i="3"/>
  <c r="G222" i="3"/>
  <c r="H206" i="3"/>
  <c r="G206" i="3"/>
  <c r="H190" i="3"/>
  <c r="G190" i="3"/>
  <c r="H238" i="3"/>
  <c r="G238" i="3"/>
  <c r="H137" i="3"/>
  <c r="G137" i="3"/>
  <c r="H135" i="3"/>
  <c r="G135" i="3"/>
  <c r="H96" i="3"/>
  <c r="H80" i="3"/>
  <c r="G80" i="3"/>
  <c r="H48" i="3"/>
  <c r="G40" i="3"/>
  <c r="H32" i="3"/>
  <c r="H24" i="3"/>
  <c r="G24" i="3"/>
  <c r="H104" i="3"/>
  <c r="I126" i="3"/>
  <c r="J126" i="3" s="1"/>
  <c r="O126" i="3"/>
  <c r="P126" i="3" s="1"/>
  <c r="Q126" i="3" s="1"/>
  <c r="O122" i="3"/>
  <c r="P122" i="3" s="1"/>
  <c r="Q122" i="3" s="1"/>
  <c r="I122" i="3"/>
  <c r="J122" i="3" s="1"/>
  <c r="H121" i="3"/>
  <c r="H224" i="3"/>
  <c r="G224" i="3"/>
  <c r="I233" i="3"/>
  <c r="J233" i="3" s="1"/>
  <c r="O233" i="3"/>
  <c r="P233" i="3" s="1"/>
  <c r="Q233" i="3" s="1"/>
  <c r="O95" i="3"/>
  <c r="P95" i="3" s="1"/>
  <c r="Q95" i="3" s="1"/>
  <c r="H93" i="3"/>
  <c r="G93" i="3"/>
  <c r="O87" i="3"/>
  <c r="P87" i="3" s="1"/>
  <c r="Q87" i="3" s="1"/>
  <c r="H85" i="3"/>
  <c r="G85" i="3"/>
  <c r="O75" i="3"/>
  <c r="P75" i="3" s="1"/>
  <c r="Q75" i="3" s="1"/>
  <c r="O71" i="3"/>
  <c r="P71" i="3" s="1"/>
  <c r="Q71" i="3" s="1"/>
  <c r="H69" i="3"/>
  <c r="G69" i="3"/>
  <c r="H65" i="3"/>
  <c r="G50" i="3"/>
  <c r="H46" i="3"/>
  <c r="G46" i="3"/>
  <c r="H29" i="3"/>
  <c r="G29" i="3"/>
  <c r="O23" i="3"/>
  <c r="P23" i="3" s="1"/>
  <c r="Q23" i="3" s="1"/>
  <c r="I23" i="3"/>
  <c r="J23" i="3" s="1"/>
  <c r="O15" i="3"/>
  <c r="P15" i="3" s="1"/>
  <c r="Q15" i="3" s="1"/>
  <c r="I15" i="3"/>
  <c r="J15" i="3" s="1"/>
  <c r="O222" i="3"/>
  <c r="P222" i="3" s="1"/>
  <c r="Q222" i="3" s="1"/>
  <c r="I222" i="3"/>
  <c r="J222" i="3" s="1"/>
  <c r="G217" i="3"/>
  <c r="O210" i="3"/>
  <c r="P210" i="3" s="1"/>
  <c r="Q210" i="3" s="1"/>
  <c r="I210" i="3"/>
  <c r="J210" i="3" s="1"/>
  <c r="G209" i="3"/>
  <c r="O202" i="3"/>
  <c r="P202" i="3" s="1"/>
  <c r="Q202" i="3" s="1"/>
  <c r="O198" i="3"/>
  <c r="P198" i="3" s="1"/>
  <c r="Q198" i="3" s="1"/>
  <c r="O190" i="3"/>
  <c r="P190" i="3" s="1"/>
  <c r="Q190" i="3" s="1"/>
  <c r="H185" i="3"/>
  <c r="G185" i="3"/>
  <c r="O174" i="3"/>
  <c r="P174" i="3" s="1"/>
  <c r="Q174" i="3" s="1"/>
  <c r="G169" i="3"/>
  <c r="G161" i="3"/>
  <c r="H161" i="3"/>
  <c r="O154" i="3"/>
  <c r="P154" i="3" s="1"/>
  <c r="Q154" i="3" s="1"/>
  <c r="H45" i="3"/>
  <c r="G45" i="3"/>
  <c r="G38" i="3"/>
  <c r="H34" i="3"/>
  <c r="G34" i="3"/>
  <c r="I27" i="3"/>
  <c r="J27" i="3" s="1"/>
  <c r="O27" i="3"/>
  <c r="P27" i="3" s="1"/>
  <c r="Q27" i="3" s="1"/>
  <c r="H22" i="3"/>
  <c r="G22" i="3"/>
  <c r="H13" i="3"/>
  <c r="G13" i="3"/>
  <c r="O114" i="3"/>
  <c r="P114" i="3" s="1"/>
  <c r="Q114" i="3" s="1"/>
  <c r="I114" i="3"/>
  <c r="J114" i="3" s="1"/>
  <c r="O106" i="3"/>
  <c r="P106" i="3" s="1"/>
  <c r="Q106" i="3" s="1"/>
  <c r="I106" i="3"/>
  <c r="J106" i="3" s="1"/>
  <c r="H101" i="3"/>
  <c r="G101" i="3"/>
  <c r="O4" i="3"/>
  <c r="P4" i="3" s="1"/>
  <c r="Q4" i="3" s="1"/>
  <c r="I4" i="3"/>
  <c r="J4" i="3" s="1"/>
  <c r="H115" i="3"/>
  <c r="G115" i="3"/>
  <c r="O223" i="3"/>
  <c r="P223" i="3" s="1"/>
  <c r="Q223" i="3" s="1"/>
  <c r="I223" i="3"/>
  <c r="J223" i="3" s="1"/>
  <c r="O211" i="3"/>
  <c r="P211" i="3" s="1"/>
  <c r="Q211" i="3" s="1"/>
  <c r="I211" i="3"/>
  <c r="J211" i="3" s="1"/>
  <c r="O203" i="3"/>
  <c r="P203" i="3" s="1"/>
  <c r="Q203" i="3" s="1"/>
  <c r="O195" i="3"/>
  <c r="P195" i="3" s="1"/>
  <c r="Q195" i="3" s="1"/>
  <c r="O191" i="3"/>
  <c r="P191" i="3" s="1"/>
  <c r="Q191" i="3" s="1"/>
  <c r="O179" i="3"/>
  <c r="P179" i="3" s="1"/>
  <c r="Q179" i="3" s="1"/>
  <c r="I179" i="3"/>
  <c r="J179" i="3" s="1"/>
  <c r="O167" i="3"/>
  <c r="P167" i="3" s="1"/>
  <c r="Q167" i="3" s="1"/>
  <c r="I167" i="3"/>
  <c r="J167" i="3" s="1"/>
  <c r="O155" i="3"/>
  <c r="P155" i="3" s="1"/>
  <c r="Q155" i="3" s="1"/>
  <c r="O139" i="3"/>
  <c r="P139" i="3" s="1"/>
  <c r="Q139" i="3" s="1"/>
  <c r="I139" i="3"/>
  <c r="J139" i="3" s="1"/>
  <c r="I135" i="3"/>
  <c r="J135" i="3" s="1"/>
  <c r="O135" i="3"/>
  <c r="P135" i="3" s="1"/>
  <c r="Q135" i="3" s="1"/>
  <c r="O235" i="3"/>
  <c r="P235" i="3" s="1"/>
  <c r="Q235" i="3" s="1"/>
  <c r="I235" i="3"/>
  <c r="J235" i="3" s="1"/>
  <c r="H233" i="3"/>
  <c r="G233" i="3"/>
  <c r="O100" i="3"/>
  <c r="P100" i="3" s="1"/>
  <c r="Q100" i="3" s="1"/>
  <c r="I100" i="3"/>
  <c r="O92" i="3"/>
  <c r="P92" i="3" s="1"/>
  <c r="Q92" i="3" s="1"/>
  <c r="I92" i="3"/>
  <c r="O44" i="3"/>
  <c r="P44" i="3" s="1"/>
  <c r="Q44" i="3" s="1"/>
  <c r="I36" i="3"/>
  <c r="J36" i="3" s="1"/>
  <c r="O36" i="3"/>
  <c r="P36" i="3" s="1"/>
  <c r="Q36" i="3" s="1"/>
  <c r="I28" i="3"/>
  <c r="J28" i="3" s="1"/>
  <c r="O28" i="3"/>
  <c r="P28" i="3" s="1"/>
  <c r="Q28" i="3" s="1"/>
  <c r="I20" i="3"/>
  <c r="J20" i="3" s="1"/>
  <c r="O20" i="3"/>
  <c r="P20" i="3" s="1"/>
  <c r="Q20" i="3" s="1"/>
  <c r="O116" i="3"/>
  <c r="P116" i="3" s="1"/>
  <c r="Q116" i="3" s="1"/>
  <c r="I116" i="3"/>
  <c r="J116" i="3" s="1"/>
  <c r="O108" i="3"/>
  <c r="P108" i="3" s="1"/>
  <c r="Q108" i="3" s="1"/>
  <c r="I108" i="3"/>
  <c r="J108" i="3" s="1"/>
  <c r="O7" i="3"/>
  <c r="P7" i="3" s="1"/>
  <c r="Q7" i="3" s="1"/>
  <c r="I7" i="3"/>
  <c r="J7" i="3" s="1"/>
  <c r="O237" i="3"/>
  <c r="P237" i="3" s="1"/>
  <c r="Q237" i="3" s="1"/>
  <c r="I237" i="3"/>
  <c r="J237" i="3" s="1"/>
  <c r="H223" i="3"/>
  <c r="G223" i="3"/>
  <c r="O220" i="3"/>
  <c r="P220" i="3" s="1"/>
  <c r="Q220" i="3" s="1"/>
  <c r="I220" i="3"/>
  <c r="J220" i="3" s="1"/>
  <c r="H215" i="3"/>
  <c r="G215" i="3"/>
  <c r="O212" i="3"/>
  <c r="P212" i="3" s="1"/>
  <c r="Q212" i="3" s="1"/>
  <c r="I212" i="3"/>
  <c r="J212" i="3" s="1"/>
  <c r="I208" i="3"/>
  <c r="J208" i="3" s="1"/>
  <c r="O208" i="3"/>
  <c r="P208" i="3" s="1"/>
  <c r="Q208" i="3" s="1"/>
  <c r="H207" i="3"/>
  <c r="G207" i="3"/>
  <c r="O204" i="3"/>
  <c r="P204" i="3" s="1"/>
  <c r="Q204" i="3" s="1"/>
  <c r="O200" i="3"/>
  <c r="P200" i="3" s="1"/>
  <c r="Q200" i="3" s="1"/>
  <c r="O196" i="3"/>
  <c r="P196" i="3" s="1"/>
  <c r="Q196" i="3" s="1"/>
  <c r="O192" i="3"/>
  <c r="P192" i="3" s="1"/>
  <c r="Q192" i="3" s="1"/>
  <c r="H191" i="3"/>
  <c r="G191" i="3"/>
  <c r="O188" i="3"/>
  <c r="P188" i="3" s="1"/>
  <c r="Q188" i="3" s="1"/>
  <c r="O184" i="3"/>
  <c r="P184" i="3" s="1"/>
  <c r="Q184" i="3" s="1"/>
  <c r="H167" i="3"/>
  <c r="G167" i="3"/>
  <c r="O160" i="3"/>
  <c r="P160" i="3" s="1"/>
  <c r="Q160" i="3" s="1"/>
  <c r="G159" i="3"/>
  <c r="G143" i="3"/>
  <c r="O140" i="3"/>
  <c r="P140" i="3" s="1"/>
  <c r="Q140" i="3" s="1"/>
  <c r="I140" i="3"/>
  <c r="J140" i="3" s="1"/>
  <c r="O136" i="3"/>
  <c r="P136" i="3" s="1"/>
  <c r="Q136" i="3" s="1"/>
  <c r="I136" i="3"/>
  <c r="J136" i="3" s="1"/>
  <c r="O124" i="3"/>
  <c r="P124" i="3" s="1"/>
  <c r="Q124" i="3" s="1"/>
  <c r="I124" i="3"/>
  <c r="J124" i="3" s="1"/>
  <c r="G123" i="3"/>
  <c r="H123" i="3"/>
  <c r="H235" i="3"/>
  <c r="G235" i="3"/>
  <c r="I238" i="3"/>
  <c r="J238" i="3" s="1"/>
  <c r="O238" i="3"/>
  <c r="P238" i="3" s="1"/>
  <c r="Q238" i="3" s="1"/>
  <c r="O224" i="3"/>
  <c r="P224" i="3" s="1"/>
  <c r="Q224" i="3" s="1"/>
  <c r="I224" i="3"/>
  <c r="J224" i="3" s="1"/>
  <c r="I232" i="3"/>
  <c r="J232" i="3" s="1"/>
  <c r="O232" i="3"/>
  <c r="P232" i="3" s="1"/>
  <c r="Q232" i="3" s="1"/>
  <c r="O97" i="3"/>
  <c r="P97" i="3" s="1"/>
  <c r="Q97" i="3" s="1"/>
  <c r="O85" i="3"/>
  <c r="P85" i="3" s="1"/>
  <c r="Q85" i="3" s="1"/>
  <c r="O81" i="3"/>
  <c r="P81" i="3" s="1"/>
  <c r="Q81" i="3" s="1"/>
  <c r="O69" i="3"/>
  <c r="P69" i="3" s="1"/>
  <c r="Q69" i="3" s="1"/>
  <c r="O65" i="3"/>
  <c r="P65" i="3" s="1"/>
  <c r="Q65" i="3" s="1"/>
  <c r="O49" i="3"/>
  <c r="P49" i="3" s="1"/>
  <c r="Q49" i="3" s="1"/>
  <c r="O45" i="3"/>
  <c r="P45" i="3" s="1"/>
  <c r="Q45" i="3" s="1"/>
  <c r="O37" i="3"/>
  <c r="P37" i="3" s="1"/>
  <c r="Q37" i="3" s="1"/>
  <c r="I37" i="3"/>
  <c r="J37" i="3" s="1"/>
  <c r="O33" i="3"/>
  <c r="P33" i="3" s="1"/>
  <c r="Q33" i="3" s="1"/>
  <c r="I33" i="3"/>
  <c r="J33" i="3" s="1"/>
  <c r="I29" i="3"/>
  <c r="J29" i="3" s="1"/>
  <c r="O29" i="3"/>
  <c r="P29" i="3" s="1"/>
  <c r="Q29" i="3" s="1"/>
  <c r="O21" i="3"/>
  <c r="P21" i="3" s="1"/>
  <c r="Q21" i="3" s="1"/>
  <c r="I21" i="3"/>
  <c r="J21" i="3" s="1"/>
  <c r="I17" i="3"/>
  <c r="J17" i="3" s="1"/>
  <c r="O17" i="3"/>
  <c r="P17" i="3" s="1"/>
  <c r="Q17" i="3" s="1"/>
  <c r="I13" i="3"/>
  <c r="J13" i="3" s="1"/>
  <c r="O13" i="3"/>
  <c r="P13" i="3" s="1"/>
  <c r="Q13" i="3" s="1"/>
  <c r="O102" i="3"/>
  <c r="P102" i="3" s="1"/>
  <c r="Q102" i="3" s="1"/>
  <c r="I102" i="3"/>
  <c r="J102" i="3" s="1"/>
  <c r="H7" i="3"/>
  <c r="G7" i="3"/>
  <c r="O115" i="3"/>
  <c r="P115" i="3" s="1"/>
  <c r="Q115" i="3" s="1"/>
  <c r="I115" i="3"/>
  <c r="J115" i="3" s="1"/>
  <c r="O218" i="3"/>
  <c r="P218" i="3" s="1"/>
  <c r="Q218" i="3" s="1"/>
  <c r="I218" i="3"/>
  <c r="J218" i="3" s="1"/>
  <c r="O214" i="3"/>
  <c r="P214" i="3" s="1"/>
  <c r="Q214" i="3" s="1"/>
  <c r="I214" i="3"/>
  <c r="J214" i="3" s="1"/>
  <c r="O206" i="3"/>
  <c r="P206" i="3" s="1"/>
  <c r="Q206" i="3" s="1"/>
  <c r="I206" i="3"/>
  <c r="J206" i="3" s="1"/>
  <c r="O194" i="3"/>
  <c r="P194" i="3" s="1"/>
  <c r="Q194" i="3" s="1"/>
  <c r="G193" i="3"/>
  <c r="H193" i="3"/>
  <c r="O186" i="3"/>
  <c r="P186" i="3" s="1"/>
  <c r="Q186" i="3" s="1"/>
  <c r="O166" i="3"/>
  <c r="P166" i="3" s="1"/>
  <c r="Q166" i="3" s="1"/>
  <c r="I166" i="3"/>
  <c r="J166" i="3" s="1"/>
  <c r="O162" i="3"/>
  <c r="P162" i="3" s="1"/>
  <c r="Q162" i="3" s="1"/>
  <c r="I162" i="3"/>
  <c r="J162" i="3" s="1"/>
  <c r="O146" i="3"/>
  <c r="P146" i="3" s="1"/>
  <c r="Q146" i="3" s="1"/>
  <c r="G145" i="3"/>
  <c r="O138" i="3"/>
  <c r="P138" i="3" s="1"/>
  <c r="Q138" i="3" s="1"/>
  <c r="I138" i="3"/>
  <c r="J138" i="3" s="1"/>
  <c r="I134" i="3"/>
  <c r="J134" i="3" s="1"/>
  <c r="O134" i="3"/>
  <c r="P134" i="3" s="1"/>
  <c r="Q134" i="3" s="1"/>
  <c r="H133" i="3"/>
  <c r="H236" i="3"/>
  <c r="G236" i="3"/>
  <c r="H225" i="3"/>
  <c r="O99" i="3"/>
  <c r="P99" i="3" s="1"/>
  <c r="Q99" i="3" s="1"/>
  <c r="O91" i="3"/>
  <c r="P91" i="3" s="1"/>
  <c r="Q91" i="3" s="1"/>
  <c r="H86" i="3"/>
  <c r="G86" i="3"/>
  <c r="O79" i="3"/>
  <c r="P79" i="3" s="1"/>
  <c r="Q79" i="3" s="1"/>
  <c r="G77" i="3"/>
  <c r="H70" i="3"/>
  <c r="G70" i="3"/>
  <c r="H62" i="3"/>
  <c r="O59" i="3"/>
  <c r="P59" i="3" s="1"/>
  <c r="Q59" i="3" s="1"/>
  <c r="H49" i="3"/>
  <c r="G49" i="3"/>
  <c r="O43" i="3"/>
  <c r="P43" i="3" s="1"/>
  <c r="Q43" i="3" s="1"/>
  <c r="H37" i="3"/>
  <c r="G37" i="3"/>
  <c r="H33" i="3"/>
  <c r="G33" i="3"/>
  <c r="H21" i="3"/>
  <c r="G21" i="3"/>
  <c r="H18" i="3"/>
  <c r="G18" i="3"/>
  <c r="H14" i="3"/>
  <c r="G14" i="3"/>
  <c r="I11" i="3"/>
  <c r="J11" i="3" s="1"/>
  <c r="O11" i="3"/>
  <c r="P11" i="3" s="1"/>
  <c r="Q11" i="3" s="1"/>
  <c r="I2" i="3"/>
  <c r="J2" i="3" s="1"/>
  <c r="O2" i="3"/>
  <c r="P2" i="3" s="1"/>
  <c r="Q2" i="3" s="1"/>
  <c r="O109" i="3"/>
  <c r="P109" i="3" s="1"/>
  <c r="Q109" i="3" s="1"/>
  <c r="I109" i="3"/>
  <c r="J109" i="3" s="1"/>
  <c r="O219" i="3"/>
  <c r="P219" i="3" s="1"/>
  <c r="Q219" i="3" s="1"/>
  <c r="I219" i="3"/>
  <c r="J219" i="3" s="1"/>
  <c r="O215" i="3"/>
  <c r="P215" i="3" s="1"/>
  <c r="Q215" i="3" s="1"/>
  <c r="I215" i="3"/>
  <c r="J215" i="3" s="1"/>
  <c r="O207" i="3"/>
  <c r="P207" i="3" s="1"/>
  <c r="Q207" i="3" s="1"/>
  <c r="I207" i="3"/>
  <c r="J207" i="3" s="1"/>
  <c r="O199" i="3"/>
  <c r="P199" i="3" s="1"/>
  <c r="Q199" i="3" s="1"/>
  <c r="O187" i="3"/>
  <c r="P187" i="3" s="1"/>
  <c r="Q187" i="3" s="1"/>
  <c r="O171" i="3"/>
  <c r="P171" i="3" s="1"/>
  <c r="Q171" i="3" s="1"/>
  <c r="I171" i="3"/>
  <c r="J171" i="3" s="1"/>
  <c r="O159" i="3"/>
  <c r="P159" i="3" s="1"/>
  <c r="Q159" i="3" s="1"/>
  <c r="O151" i="3"/>
  <c r="P151" i="3" s="1"/>
  <c r="Q151" i="3" s="1"/>
  <c r="O147" i="3"/>
  <c r="P147" i="3" s="1"/>
  <c r="Q147" i="3" s="1"/>
  <c r="O131" i="3"/>
  <c r="P131" i="3" s="1"/>
  <c r="Q131" i="3" s="1"/>
  <c r="I131" i="3"/>
  <c r="J131" i="3" s="1"/>
  <c r="O127" i="3"/>
  <c r="P127" i="3" s="1"/>
  <c r="Q127" i="3" s="1"/>
  <c r="I127" i="3"/>
  <c r="J127" i="3" s="1"/>
  <c r="O123" i="3"/>
  <c r="P123" i="3" s="1"/>
  <c r="Q123" i="3" s="1"/>
  <c r="I123" i="3"/>
  <c r="J123" i="3" s="1"/>
  <c r="H122" i="3"/>
  <c r="G122" i="3"/>
  <c r="O228" i="3"/>
  <c r="P228" i="3" s="1"/>
  <c r="Q228" i="3" s="1"/>
  <c r="I228" i="3"/>
  <c r="J228" i="3" s="1"/>
  <c r="O88" i="3"/>
  <c r="P88" i="3" s="1"/>
  <c r="Q88" i="3" s="1"/>
  <c r="O84" i="3"/>
  <c r="P84" i="3" s="1"/>
  <c r="Q84" i="3" s="1"/>
  <c r="O80" i="3"/>
  <c r="P80" i="3" s="1"/>
  <c r="Q80" i="3" s="1"/>
  <c r="O76" i="3"/>
  <c r="P76" i="3" s="1"/>
  <c r="Q76" i="3" s="1"/>
  <c r="O68" i="3"/>
  <c r="P68" i="3" s="1"/>
  <c r="Q68" i="3" s="1"/>
  <c r="O60" i="3"/>
  <c r="P60" i="3" s="1"/>
  <c r="Q60" i="3" s="1"/>
  <c r="O48" i="3"/>
  <c r="P48" i="3" s="1"/>
  <c r="Q48" i="3" s="1"/>
  <c r="O32" i="3"/>
  <c r="P32" i="3" s="1"/>
  <c r="Q32" i="3" s="1"/>
  <c r="I32" i="3"/>
  <c r="J32" i="3" s="1"/>
  <c r="I24" i="3"/>
  <c r="J24" i="3" s="1"/>
  <c r="O24" i="3"/>
  <c r="P24" i="3" s="1"/>
  <c r="Q24" i="3" s="1"/>
  <c r="I12" i="3"/>
  <c r="J12" i="3" s="1"/>
  <c r="O12" i="3"/>
  <c r="P12" i="3" s="1"/>
  <c r="Q12" i="3" s="1"/>
  <c r="O101" i="3"/>
  <c r="P101" i="3" s="1"/>
  <c r="Q101" i="3" s="1"/>
  <c r="I234" i="3"/>
  <c r="J234" i="3" s="1"/>
  <c r="O234" i="3"/>
  <c r="P234" i="3" s="1"/>
  <c r="Q234" i="3" s="1"/>
  <c r="M2" i="3"/>
  <c r="H2" i="3"/>
  <c r="K2" i="3" s="1"/>
  <c r="L2" i="3" s="1"/>
  <c r="G2" i="3"/>
  <c r="N2" i="3" s="1"/>
  <c r="G229" i="3"/>
  <c r="O6" i="3"/>
  <c r="P6" i="3" s="1"/>
  <c r="Q6" i="3" s="1"/>
  <c r="I6" i="3"/>
  <c r="J6" i="3" s="1"/>
  <c r="H220" i="3"/>
  <c r="G220" i="3"/>
  <c r="I217" i="3"/>
  <c r="J217" i="3" s="1"/>
  <c r="G216" i="3"/>
  <c r="H212" i="3"/>
  <c r="G212" i="3"/>
  <c r="H208" i="3"/>
  <c r="G208" i="3"/>
  <c r="I205" i="3"/>
  <c r="J205" i="3" s="1"/>
  <c r="O205" i="3"/>
  <c r="P205" i="3" s="1"/>
  <c r="Q205" i="3" s="1"/>
  <c r="H204" i="3"/>
  <c r="G204" i="3"/>
  <c r="H196" i="3"/>
  <c r="G196" i="3"/>
  <c r="O193" i="3"/>
  <c r="P193" i="3" s="1"/>
  <c r="Q193" i="3" s="1"/>
  <c r="H192" i="3"/>
  <c r="G192" i="3"/>
  <c r="O189" i="3"/>
  <c r="P189" i="3" s="1"/>
  <c r="Q189" i="3" s="1"/>
  <c r="G188" i="3"/>
  <c r="H188" i="3"/>
  <c r="O185" i="3"/>
  <c r="P185" i="3" s="1"/>
  <c r="Q185" i="3" s="1"/>
  <c r="O177" i="3"/>
  <c r="P177" i="3" s="1"/>
  <c r="Q177" i="3" s="1"/>
  <c r="I177" i="3"/>
  <c r="J177" i="3" s="1"/>
  <c r="I169" i="3"/>
  <c r="J169" i="3" s="1"/>
  <c r="O169" i="3"/>
  <c r="P169" i="3" s="1"/>
  <c r="Q169" i="3" s="1"/>
  <c r="O165" i="3"/>
  <c r="P165" i="3" s="1"/>
  <c r="Q165" i="3" s="1"/>
  <c r="O161" i="3"/>
  <c r="P161" i="3" s="1"/>
  <c r="Q161" i="3" s="1"/>
  <c r="H160" i="3"/>
  <c r="G160" i="3"/>
  <c r="O157" i="3"/>
  <c r="P157" i="3" s="1"/>
  <c r="Q157" i="3" s="1"/>
  <c r="O153" i="3"/>
  <c r="P153" i="3" s="1"/>
  <c r="Q153" i="3" s="1"/>
  <c r="G152" i="3"/>
  <c r="O149" i="3"/>
  <c r="P149" i="3" s="1"/>
  <c r="Q149" i="3" s="1"/>
  <c r="O145" i="3"/>
  <c r="P145" i="3" s="1"/>
  <c r="Q145" i="3" s="1"/>
  <c r="G144" i="3"/>
  <c r="O141" i="3"/>
  <c r="P141" i="3" s="1"/>
  <c r="Q141" i="3" s="1"/>
  <c r="I141" i="3"/>
  <c r="J141" i="3" s="1"/>
  <c r="G140" i="3"/>
  <c r="H140" i="3"/>
  <c r="H139" i="3"/>
  <c r="G139" i="3"/>
  <c r="O137" i="3"/>
  <c r="P137" i="3" s="1"/>
  <c r="Q137" i="3" s="1"/>
  <c r="I137" i="3"/>
  <c r="J137" i="3" s="1"/>
  <c r="H136" i="3"/>
  <c r="G136" i="3"/>
  <c r="O133" i="3"/>
  <c r="P133" i="3" s="1"/>
  <c r="Q133" i="3" s="1"/>
  <c r="I133" i="3"/>
  <c r="J133" i="3" s="1"/>
  <c r="O129" i="3"/>
  <c r="P129" i="3" s="1"/>
  <c r="Q129" i="3" s="1"/>
  <c r="I129" i="3"/>
  <c r="J129" i="3" s="1"/>
  <c r="H128" i="3"/>
  <c r="H127" i="3"/>
  <c r="G127" i="3"/>
  <c r="O125" i="3"/>
  <c r="P125" i="3" s="1"/>
  <c r="Q125" i="3" s="1"/>
  <c r="I125" i="3"/>
  <c r="J125" i="3" s="1"/>
  <c r="H124" i="3"/>
  <c r="G124" i="3"/>
  <c r="O121" i="3"/>
  <c r="P121" i="3" s="1"/>
  <c r="Q121" i="3" s="1"/>
  <c r="I121" i="3"/>
  <c r="J121" i="3" s="1"/>
  <c r="I227" i="3"/>
  <c r="J227" i="3" s="1"/>
  <c r="O227" i="3"/>
  <c r="P227" i="3" s="1"/>
  <c r="Q227" i="3" s="1"/>
  <c r="I236" i="3"/>
  <c r="J236" i="3" s="1"/>
  <c r="O236" i="3"/>
  <c r="P236" i="3" s="1"/>
  <c r="Q236" i="3" s="1"/>
  <c r="O93" i="3"/>
  <c r="I90" i="3"/>
  <c r="O90" i="3"/>
  <c r="P90" i="3" s="1"/>
  <c r="Q90" i="3" s="1"/>
  <c r="O86" i="3"/>
  <c r="P86" i="3" s="1"/>
  <c r="Q86" i="3" s="1"/>
  <c r="O82" i="3"/>
  <c r="P82" i="3" s="1"/>
  <c r="Q82" i="3" s="1"/>
  <c r="O78" i="3"/>
  <c r="P78" i="3" s="1"/>
  <c r="Q78" i="3" s="1"/>
  <c r="O74" i="3"/>
  <c r="P74" i="3" s="1"/>
  <c r="Q74" i="3" s="1"/>
  <c r="O70" i="3"/>
  <c r="P70" i="3" s="1"/>
  <c r="Q70" i="3" s="1"/>
  <c r="O62" i="3"/>
  <c r="P62" i="3" s="1"/>
  <c r="Q62" i="3" s="1"/>
  <c r="O54" i="3"/>
  <c r="P54" i="3" s="1"/>
  <c r="Q54" i="3" s="1"/>
  <c r="O46" i="3"/>
  <c r="P46" i="3" s="1"/>
  <c r="Q46" i="3" s="1"/>
  <c r="I34" i="3"/>
  <c r="J34" i="3" s="1"/>
  <c r="O34" i="3"/>
  <c r="P34" i="3" s="1"/>
  <c r="Q34" i="3" s="1"/>
  <c r="I26" i="3"/>
  <c r="J26" i="3" s="1"/>
  <c r="O26" i="3"/>
  <c r="P26" i="3" s="1"/>
  <c r="Q26" i="3" s="1"/>
  <c r="I22" i="3"/>
  <c r="J22" i="3" s="1"/>
  <c r="O22" i="3"/>
  <c r="P22" i="3" s="1"/>
  <c r="Q22" i="3" s="1"/>
  <c r="I18" i="3"/>
  <c r="J18" i="3" s="1"/>
  <c r="O18" i="3"/>
  <c r="P18" i="3" s="1"/>
  <c r="Q18" i="3" s="1"/>
  <c r="O14" i="3"/>
  <c r="P14" i="3" s="1"/>
  <c r="Q14" i="3" s="1"/>
  <c r="I14" i="3"/>
  <c r="J14" i="3" s="1"/>
  <c r="I10" i="3"/>
  <c r="J10" i="3" s="1"/>
  <c r="H116" i="3"/>
  <c r="G116" i="3"/>
  <c r="O104" i="3"/>
  <c r="P104" i="3" s="1"/>
  <c r="Q104" i="3" s="1"/>
  <c r="I104" i="3"/>
  <c r="J104" i="3" s="1"/>
  <c r="H102" i="3"/>
  <c r="G102" i="3"/>
  <c r="O105" i="3"/>
  <c r="P105" i="3" s="1"/>
  <c r="Q105" i="3" s="1"/>
  <c r="I105" i="3"/>
  <c r="J105" i="3" s="1"/>
  <c r="H239" i="3" l="1"/>
  <c r="I154" i="3"/>
  <c r="J154" i="3" s="1"/>
  <c r="I157" i="3"/>
  <c r="J157" i="3" s="1"/>
  <c r="I161" i="3"/>
  <c r="J161" i="3" s="1"/>
  <c r="H200" i="3"/>
  <c r="H231" i="3"/>
  <c r="G90" i="3"/>
  <c r="O39" i="3"/>
  <c r="P39" i="3" s="1"/>
  <c r="Q39" i="3" s="1"/>
  <c r="G89" i="3"/>
  <c r="G31" i="3"/>
  <c r="H153" i="3"/>
  <c r="O143" i="3"/>
  <c r="P143" i="3" s="1"/>
  <c r="Q143" i="3" s="1"/>
  <c r="H166" i="3"/>
  <c r="G19" i="3"/>
  <c r="G198" i="3"/>
  <c r="H20" i="3"/>
  <c r="O225" i="3"/>
  <c r="P225" i="3" s="1"/>
  <c r="Q225" i="3" s="1"/>
  <c r="I159" i="3"/>
  <c r="J159" i="3" s="1"/>
  <c r="I183" i="3"/>
  <c r="J183" i="3" s="1"/>
  <c r="I226" i="3"/>
  <c r="J226" i="3" s="1"/>
  <c r="I160" i="3"/>
  <c r="J160" i="3" s="1"/>
  <c r="G67" i="3"/>
  <c r="I145" i="3"/>
  <c r="J145" i="3" s="1"/>
  <c r="O113" i="3"/>
  <c r="P113" i="3" s="1"/>
  <c r="Q113" i="3" s="1"/>
  <c r="I147" i="3"/>
  <c r="J147" i="3" s="1"/>
  <c r="H26" i="3"/>
  <c r="I118" i="3"/>
  <c r="J118" i="3" s="1"/>
  <c r="I35" i="3"/>
  <c r="J35" i="3" s="1"/>
  <c r="G54" i="3"/>
  <c r="G56" i="3"/>
  <c r="I153" i="3"/>
  <c r="J153" i="3" s="1"/>
  <c r="G9" i="3"/>
  <c r="G30" i="3"/>
  <c r="I146" i="3"/>
  <c r="J146" i="3" s="1"/>
  <c r="I158" i="3"/>
  <c r="J158" i="3" s="1"/>
  <c r="I144" i="3"/>
  <c r="J144" i="3" s="1"/>
  <c r="I155" i="3"/>
  <c r="J155" i="3" s="1"/>
  <c r="I195" i="3"/>
  <c r="J195" i="3" s="1"/>
  <c r="O142" i="3"/>
  <c r="P142" i="3" s="1"/>
  <c r="Q142" i="3" s="1"/>
  <c r="G8" i="3"/>
  <c r="I148" i="3"/>
  <c r="J148" i="3" s="1"/>
  <c r="I149" i="3"/>
  <c r="J149" i="3" s="1"/>
  <c r="I151" i="3"/>
  <c r="J151" i="3" s="1"/>
  <c r="I110" i="3"/>
  <c r="J110" i="3" s="1"/>
  <c r="I120" i="3"/>
  <c r="J120" i="3" s="1"/>
  <c r="G61" i="3"/>
  <c r="I130" i="3"/>
  <c r="J130" i="3" s="1"/>
  <c r="G158" i="3"/>
  <c r="G163" i="3"/>
  <c r="G11" i="3"/>
  <c r="G130" i="3"/>
  <c r="I186" i="3"/>
  <c r="J186" i="3" s="1"/>
  <c r="I150" i="3"/>
  <c r="J150" i="3" s="1"/>
  <c r="I47" i="3"/>
  <c r="J47" i="3" s="1"/>
  <c r="I93" i="3"/>
  <c r="O30" i="3"/>
  <c r="P30" i="3" s="1"/>
  <c r="Q30" i="3" s="1"/>
  <c r="I86" i="3"/>
  <c r="J86" i="3" s="1"/>
  <c r="G132" i="3"/>
  <c r="O213" i="3"/>
  <c r="P213" i="3" s="1"/>
  <c r="Q213" i="3" s="1"/>
  <c r="I101" i="3"/>
  <c r="I88" i="3"/>
  <c r="I99" i="3"/>
  <c r="J99" i="3" s="1"/>
  <c r="H232" i="3"/>
  <c r="H227" i="3"/>
  <c r="I85" i="3"/>
  <c r="J85" i="3" s="1"/>
  <c r="G151" i="3"/>
  <c r="O176" i="3"/>
  <c r="P176" i="3" s="1"/>
  <c r="Q176" i="3" s="1"/>
  <c r="H119" i="3"/>
  <c r="I96" i="3"/>
  <c r="J96" i="3" s="1"/>
  <c r="I163" i="3"/>
  <c r="J163" i="3" s="1"/>
  <c r="G25" i="3"/>
  <c r="H226" i="3"/>
  <c r="G103" i="3"/>
  <c r="G83" i="3"/>
  <c r="G99" i="3"/>
  <c r="I81" i="3"/>
  <c r="J81" i="3" s="1"/>
  <c r="I89" i="3"/>
  <c r="J89" i="3" s="1"/>
  <c r="I84" i="3"/>
  <c r="J84" i="3" s="1"/>
  <c r="I95" i="3"/>
  <c r="I98" i="3"/>
  <c r="J98" i="3" s="1"/>
  <c r="I91" i="3"/>
  <c r="J91" i="3" s="1"/>
  <c r="H16" i="3"/>
  <c r="G156" i="3"/>
  <c r="H72" i="3"/>
  <c r="H87" i="3"/>
  <c r="G81" i="3"/>
  <c r="H35" i="3"/>
  <c r="G218" i="3"/>
  <c r="I112" i="3"/>
  <c r="J112" i="3" s="1"/>
  <c r="O107" i="3"/>
  <c r="P107" i="3" s="1"/>
  <c r="Q107" i="3" s="1"/>
  <c r="I172" i="3"/>
  <c r="J172" i="3" s="1"/>
  <c r="G3" i="3"/>
  <c r="G68" i="3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2" i="3" s="1"/>
  <c r="M204" i="3" s="1"/>
  <c r="M206" i="3" s="1"/>
  <c r="M208" i="3" s="1"/>
  <c r="M210" i="3" s="1"/>
  <c r="M212" i="3" s="1"/>
  <c r="M214" i="3" s="1"/>
  <c r="M216" i="3" s="1"/>
  <c r="M218" i="3" s="1"/>
  <c r="M220" i="3" s="1"/>
  <c r="M222" i="3" s="1"/>
  <c r="M224" i="3" s="1"/>
  <c r="M226" i="3" s="1"/>
  <c r="M228" i="3" s="1"/>
  <c r="M230" i="3" s="1"/>
  <c r="M232" i="3" s="1"/>
  <c r="M234" i="3" s="1"/>
  <c r="M236" i="3" s="1"/>
  <c r="M238" i="3" s="1"/>
  <c r="M240" i="3" s="1"/>
  <c r="H117" i="3"/>
  <c r="G74" i="3"/>
  <c r="H129" i="3"/>
  <c r="H148" i="3"/>
  <c r="G88" i="3"/>
  <c r="G95" i="3"/>
  <c r="H213" i="3"/>
  <c r="G17" i="3"/>
  <c r="G47" i="3"/>
  <c r="R240" i="3"/>
  <c r="R239" i="3"/>
  <c r="I38" i="3"/>
  <c r="J38" i="3" s="1"/>
  <c r="I16" i="3"/>
  <c r="J16" i="3" s="1"/>
  <c r="G84" i="3"/>
  <c r="G43" i="3"/>
  <c r="H149" i="3"/>
  <c r="G53" i="3"/>
  <c r="G73" i="3"/>
  <c r="O117" i="3"/>
  <c r="P117" i="3" s="1"/>
  <c r="Q117" i="3" s="1"/>
  <c r="O25" i="3"/>
  <c r="P25" i="3" s="1"/>
  <c r="Q25" i="3" s="1"/>
  <c r="O89" i="3"/>
  <c r="P89" i="3" s="1"/>
  <c r="Q89" i="3" s="1"/>
  <c r="I230" i="3"/>
  <c r="J230" i="3" s="1"/>
  <c r="I128" i="3"/>
  <c r="J128" i="3" s="1"/>
  <c r="I152" i="3"/>
  <c r="J152" i="3" s="1"/>
  <c r="I8" i="3"/>
  <c r="J8" i="3" s="1"/>
  <c r="O40" i="3"/>
  <c r="P40" i="3" s="1"/>
  <c r="Q40" i="3" s="1"/>
  <c r="O19" i="3"/>
  <c r="P19" i="3" s="1"/>
  <c r="Q19" i="3" s="1"/>
  <c r="G51" i="3"/>
  <c r="H111" i="3"/>
  <c r="O181" i="3"/>
  <c r="P181" i="3" s="1"/>
  <c r="Q181" i="3" s="1"/>
  <c r="G110" i="3"/>
  <c r="G66" i="3"/>
  <c r="I83" i="3"/>
  <c r="J83" i="3" s="1"/>
  <c r="G97" i="3"/>
  <c r="I231" i="3"/>
  <c r="J231" i="3" s="1"/>
  <c r="O103" i="3"/>
  <c r="P103" i="3" s="1"/>
  <c r="Q103" i="3" s="1"/>
  <c r="O209" i="3"/>
  <c r="P209" i="3" s="1"/>
  <c r="Q209" i="3" s="1"/>
  <c r="I221" i="3"/>
  <c r="J221" i="3" s="1"/>
  <c r="I9" i="3"/>
  <c r="J9" i="3" s="1"/>
  <c r="I132" i="3"/>
  <c r="J132" i="3" s="1"/>
  <c r="I180" i="3"/>
  <c r="J180" i="3" s="1"/>
  <c r="G199" i="3"/>
  <c r="I216" i="3"/>
  <c r="J216" i="3" s="1"/>
  <c r="O31" i="3"/>
  <c r="P31" i="3" s="1"/>
  <c r="Q31" i="3" s="1"/>
  <c r="G78" i="3"/>
  <c r="G82" i="3"/>
  <c r="G98" i="3"/>
  <c r="G214" i="3"/>
  <c r="G39" i="3"/>
  <c r="G142" i="3"/>
  <c r="G52" i="3"/>
  <c r="G6" i="3"/>
  <c r="G58" i="3"/>
  <c r="H58" i="3"/>
  <c r="H175" i="3"/>
  <c r="G175" i="3"/>
  <c r="G57" i="3"/>
  <c r="I45" i="3"/>
  <c r="J45" i="3" s="1"/>
  <c r="I42" i="3"/>
  <c r="J42" i="3" s="1"/>
  <c r="I51" i="3"/>
  <c r="J51" i="3" s="1"/>
  <c r="G113" i="3"/>
  <c r="H113" i="3"/>
  <c r="I42" i="243"/>
  <c r="I44" i="243"/>
  <c r="K42" i="243"/>
  <c r="L41" i="243"/>
  <c r="L43" i="243"/>
  <c r="H118" i="3"/>
  <c r="G118" i="3"/>
  <c r="G10" i="3"/>
  <c r="H10" i="3"/>
  <c r="I41" i="10"/>
  <c r="K41" i="10"/>
  <c r="L41" i="10" s="1"/>
  <c r="I41" i="43"/>
  <c r="K41" i="43"/>
  <c r="L41" i="43" s="1"/>
  <c r="K42" i="49"/>
  <c r="L42" i="49" s="1"/>
  <c r="I42" i="49"/>
  <c r="J42" i="53"/>
  <c r="H42" i="53"/>
  <c r="J42" i="31"/>
  <c r="H42" i="31"/>
  <c r="K41" i="120"/>
  <c r="L41" i="120" s="1"/>
  <c r="I41" i="120"/>
  <c r="K42" i="199"/>
  <c r="L42" i="199" s="1"/>
  <c r="I42" i="199"/>
  <c r="I41" i="17"/>
  <c r="K41" i="17"/>
  <c r="L41" i="17" s="1"/>
  <c r="I41" i="130"/>
  <c r="K41" i="130"/>
  <c r="L41" i="130" s="1"/>
  <c r="I41" i="121"/>
  <c r="K41" i="121"/>
  <c r="L41" i="121" s="1"/>
  <c r="K42" i="60"/>
  <c r="L42" i="60" s="1"/>
  <c r="I42" i="60"/>
  <c r="K42" i="208"/>
  <c r="L42" i="208" s="1"/>
  <c r="I42" i="208"/>
  <c r="K41" i="52"/>
  <c r="L41" i="52" s="1"/>
  <c r="I41" i="52"/>
  <c r="J42" i="26"/>
  <c r="H42" i="26"/>
  <c r="K41" i="48"/>
  <c r="L41" i="48" s="1"/>
  <c r="I41" i="48"/>
  <c r="K42" i="187"/>
  <c r="L42" i="187" s="1"/>
  <c r="I42" i="187"/>
  <c r="I41" i="154"/>
  <c r="K41" i="154"/>
  <c r="L41" i="154" s="1"/>
  <c r="K41" i="147"/>
  <c r="L41" i="147" s="1"/>
  <c r="I41" i="147"/>
  <c r="I41" i="68"/>
  <c r="K41" i="68"/>
  <c r="L41" i="68" s="1"/>
  <c r="K41" i="20"/>
  <c r="L41" i="20" s="1"/>
  <c r="I41" i="20"/>
  <c r="J42" i="82"/>
  <c r="H42" i="82"/>
  <c r="J42" i="10"/>
  <c r="H42" i="10"/>
  <c r="I41" i="39"/>
  <c r="K41" i="39"/>
  <c r="L41" i="39" s="1"/>
  <c r="J42" i="202"/>
  <c r="H42" i="202"/>
  <c r="I41" i="200"/>
  <c r="K41" i="200"/>
  <c r="L41" i="200" s="1"/>
  <c r="J42" i="58"/>
  <c r="H42" i="58"/>
  <c r="H42" i="130"/>
  <c r="J42" i="130"/>
  <c r="J42" i="104"/>
  <c r="H42" i="104"/>
  <c r="K42" i="161"/>
  <c r="L42" i="161" s="1"/>
  <c r="I42" i="161"/>
  <c r="I41" i="74"/>
  <c r="K41" i="74"/>
  <c r="L41" i="74" s="1"/>
  <c r="I41" i="67"/>
  <c r="K41" i="67"/>
  <c r="L41" i="67" s="1"/>
  <c r="I41" i="122"/>
  <c r="K41" i="122"/>
  <c r="L41" i="122" s="1"/>
  <c r="K41" i="78"/>
  <c r="L41" i="78" s="1"/>
  <c r="I41" i="78"/>
  <c r="J42" i="43"/>
  <c r="H42" i="43"/>
  <c r="I41" i="53"/>
  <c r="K41" i="53"/>
  <c r="L41" i="53" s="1"/>
  <c r="I41" i="54"/>
  <c r="K41" i="54"/>
  <c r="L41" i="54" s="1"/>
  <c r="I41" i="111"/>
  <c r="K41" i="111"/>
  <c r="L41" i="111" s="1"/>
  <c r="I42" i="157"/>
  <c r="K42" i="157"/>
  <c r="L42" i="157" s="1"/>
  <c r="I42" i="29"/>
  <c r="K42" i="29"/>
  <c r="L42" i="29" s="1"/>
  <c r="J42" i="147"/>
  <c r="H42" i="147"/>
  <c r="I41" i="165"/>
  <c r="K41" i="165"/>
  <c r="L41" i="165" s="1"/>
  <c r="J42" i="20"/>
  <c r="H42" i="20"/>
  <c r="I41" i="144"/>
  <c r="K41" i="144"/>
  <c r="L41" i="144" s="1"/>
  <c r="K41" i="167"/>
  <c r="L41" i="167" s="1"/>
  <c r="I41" i="167"/>
  <c r="I41" i="31"/>
  <c r="K41" i="31"/>
  <c r="L41" i="31" s="1"/>
  <c r="K41" i="62"/>
  <c r="L41" i="62" s="1"/>
  <c r="I41" i="62"/>
  <c r="I42" i="179"/>
  <c r="K42" i="179"/>
  <c r="L42" i="179" s="1"/>
  <c r="K41" i="176"/>
  <c r="L41" i="176" s="1"/>
  <c r="I41" i="176"/>
  <c r="I41" i="99"/>
  <c r="K41" i="99"/>
  <c r="L41" i="99" s="1"/>
  <c r="H42" i="83"/>
  <c r="J42" i="83"/>
  <c r="I41" i="145"/>
  <c r="K41" i="145"/>
  <c r="L41" i="145" s="1"/>
  <c r="J42" i="40"/>
  <c r="H42" i="40"/>
  <c r="K41" i="26"/>
  <c r="L41" i="26" s="1"/>
  <c r="I41" i="26"/>
  <c r="K42" i="45"/>
  <c r="L42" i="45" s="1"/>
  <c r="I42" i="45"/>
  <c r="K41" i="9"/>
  <c r="L41" i="9" s="1"/>
  <c r="I41" i="9"/>
  <c r="J42" i="165"/>
  <c r="H42" i="165"/>
  <c r="K42" i="196"/>
  <c r="L42" i="196" s="1"/>
  <c r="I42" i="196"/>
  <c r="K41" i="82"/>
  <c r="L41" i="82" s="1"/>
  <c r="I41" i="82"/>
  <c r="O183" i="3"/>
  <c r="P183" i="3" s="1"/>
  <c r="Q183" i="3" s="1"/>
  <c r="I49" i="3"/>
  <c r="J49" i="3" s="1"/>
  <c r="O148" i="3"/>
  <c r="P148" i="3" s="1"/>
  <c r="Q148" i="3" s="1"/>
  <c r="I184" i="3"/>
  <c r="J184" i="3" s="1"/>
  <c r="I191" i="3"/>
  <c r="J191" i="3" s="1"/>
  <c r="I203" i="3"/>
  <c r="J203" i="3" s="1"/>
  <c r="G168" i="3"/>
  <c r="I173" i="3"/>
  <c r="J173" i="3" s="1"/>
  <c r="G112" i="3"/>
  <c r="O41" i="3"/>
  <c r="P41" i="3" s="1"/>
  <c r="Q41" i="3" s="1"/>
  <c r="I156" i="3"/>
  <c r="J156" i="3" s="1"/>
  <c r="I204" i="3"/>
  <c r="J204" i="3" s="1"/>
  <c r="I202" i="3"/>
  <c r="J202" i="3" s="1"/>
  <c r="I199" i="3"/>
  <c r="J199" i="3" s="1"/>
  <c r="G177" i="3"/>
  <c r="I5" i="3"/>
  <c r="J5" i="3" s="1"/>
  <c r="I196" i="3"/>
  <c r="J196" i="3" s="1"/>
  <c r="I200" i="3"/>
  <c r="J200" i="3" s="1"/>
  <c r="I190" i="3"/>
  <c r="J190" i="3" s="1"/>
  <c r="H171" i="3"/>
  <c r="I76" i="3"/>
  <c r="J76" i="3" s="1"/>
  <c r="I50" i="3"/>
  <c r="J50" i="3" s="1"/>
  <c r="I94" i="3"/>
  <c r="J94" i="3" s="1"/>
  <c r="I189" i="3"/>
  <c r="J189" i="3" s="1"/>
  <c r="I193" i="3"/>
  <c r="J193" i="3" s="1"/>
  <c r="I175" i="3"/>
  <c r="J175" i="3" s="1"/>
  <c r="I187" i="3"/>
  <c r="J187" i="3" s="1"/>
  <c r="O3" i="3"/>
  <c r="P3" i="3" s="1"/>
  <c r="Q3" i="3" s="1"/>
  <c r="I194" i="3"/>
  <c r="J194" i="3" s="1"/>
  <c r="I41" i="3"/>
  <c r="J41" i="3" s="1"/>
  <c r="I57" i="3"/>
  <c r="J57" i="3" s="1"/>
  <c r="I44" i="3"/>
  <c r="J44" i="3" s="1"/>
  <c r="G120" i="3"/>
  <c r="G165" i="3"/>
  <c r="I46" i="3"/>
  <c r="J46" i="3" s="1"/>
  <c r="I54" i="3"/>
  <c r="J54" i="3" s="1"/>
  <c r="I185" i="3"/>
  <c r="J185" i="3" s="1"/>
  <c r="I197" i="3"/>
  <c r="J197" i="3" s="1"/>
  <c r="I201" i="3"/>
  <c r="J201" i="3" s="1"/>
  <c r="I48" i="3"/>
  <c r="J48" i="3" s="1"/>
  <c r="I43" i="3"/>
  <c r="J43" i="3" s="1"/>
  <c r="I53" i="3"/>
  <c r="J53" i="3" s="1"/>
  <c r="I188" i="3"/>
  <c r="J188" i="3" s="1"/>
  <c r="I192" i="3"/>
  <c r="J192" i="3" s="1"/>
  <c r="I52" i="3"/>
  <c r="J52" i="3" s="1"/>
  <c r="O111" i="3"/>
  <c r="P111" i="3" s="1"/>
  <c r="Q111" i="3" s="1"/>
  <c r="I63" i="3"/>
  <c r="J63" i="3" s="1"/>
  <c r="I77" i="3"/>
  <c r="J77" i="3" s="1"/>
  <c r="G230" i="3"/>
  <c r="H174" i="3"/>
  <c r="G64" i="3"/>
  <c r="I56" i="3"/>
  <c r="J56" i="3" s="1"/>
  <c r="I69" i="3"/>
  <c r="J69" i="3" s="1"/>
  <c r="G107" i="3"/>
  <c r="H176" i="3"/>
  <c r="I61" i="3"/>
  <c r="J61" i="3" s="1"/>
  <c r="J95" i="3"/>
  <c r="G5" i="3"/>
  <c r="I78" i="3"/>
  <c r="J78" i="3" s="1"/>
  <c r="I119" i="3"/>
  <c r="J119" i="3" s="1"/>
  <c r="I60" i="3"/>
  <c r="J60" i="3" s="1"/>
  <c r="J97" i="3"/>
  <c r="O56" i="3"/>
  <c r="P56" i="3" s="1"/>
  <c r="Q56" i="3" s="1"/>
  <c r="G182" i="3"/>
  <c r="H179" i="3"/>
  <c r="G181" i="3"/>
  <c r="I58" i="3"/>
  <c r="J58" i="3" s="1"/>
  <c r="G164" i="3"/>
  <c r="G184" i="3"/>
  <c r="I68" i="3"/>
  <c r="J68" i="3" s="1"/>
  <c r="I67" i="3"/>
  <c r="J67" i="3" s="1"/>
  <c r="I75" i="3"/>
  <c r="J75" i="3" s="1"/>
  <c r="G63" i="3"/>
  <c r="O58" i="3"/>
  <c r="P58" i="3" s="1"/>
  <c r="Q58" i="3" s="1"/>
  <c r="I66" i="3"/>
  <c r="J66" i="3" s="1"/>
  <c r="I74" i="3"/>
  <c r="J74" i="3" s="1"/>
  <c r="J82" i="3"/>
  <c r="J90" i="3"/>
  <c r="J101" i="3"/>
  <c r="J88" i="3"/>
  <c r="I170" i="3"/>
  <c r="J170" i="3" s="1"/>
  <c r="I65" i="3"/>
  <c r="J65" i="3" s="1"/>
  <c r="J92" i="3"/>
  <c r="J100" i="3"/>
  <c r="G41" i="3"/>
  <c r="I71" i="3"/>
  <c r="J71" i="3" s="1"/>
  <c r="J87" i="3"/>
  <c r="G173" i="3"/>
  <c r="G202" i="3"/>
  <c r="I62" i="3"/>
  <c r="J62" i="3" s="1"/>
  <c r="I70" i="3"/>
  <c r="J70" i="3" s="1"/>
  <c r="J93" i="3"/>
  <c r="I64" i="3"/>
  <c r="J64" i="3" s="1"/>
  <c r="I72" i="3"/>
  <c r="J72" i="3" s="1"/>
  <c r="I80" i="3"/>
  <c r="J80" i="3" s="1"/>
  <c r="I59" i="3"/>
  <c r="J59" i="3" s="1"/>
  <c r="I79" i="3"/>
  <c r="J79" i="3" s="1"/>
  <c r="I73" i="3"/>
  <c r="J73" i="3" s="1"/>
  <c r="I42" i="242"/>
  <c r="K42" i="242"/>
  <c r="H183" i="3"/>
  <c r="G183" i="3"/>
  <c r="H4" i="3"/>
  <c r="I229" i="3"/>
  <c r="J229" i="3" s="1"/>
  <c r="O168" i="3"/>
  <c r="P168" i="3" s="1"/>
  <c r="Q168" i="3" s="1"/>
  <c r="O164" i="3"/>
  <c r="P164" i="3" s="1"/>
  <c r="Q164" i="3" s="1"/>
  <c r="O178" i="3"/>
  <c r="P178" i="3" s="1"/>
  <c r="Q178" i="3" s="1"/>
  <c r="H59" i="3"/>
  <c r="G94" i="3"/>
  <c r="I182" i="3"/>
  <c r="J182" i="3" s="1"/>
  <c r="G201" i="3"/>
  <c r="G114" i="3"/>
  <c r="I55" i="3"/>
  <c r="J55" i="3" s="1"/>
  <c r="G42" i="3"/>
  <c r="G150" i="3"/>
  <c r="G157" i="3"/>
  <c r="G108" i="3"/>
  <c r="G172" i="3"/>
  <c r="G180" i="3"/>
  <c r="G178" i="3"/>
  <c r="I42" i="92"/>
  <c r="K42" i="92"/>
  <c r="F242" i="3"/>
  <c r="H242" i="3" s="1"/>
  <c r="H55" i="3"/>
  <c r="K42" i="35"/>
  <c r="I42" i="35"/>
  <c r="L41" i="65"/>
  <c r="L41" i="140"/>
  <c r="I42" i="126"/>
  <c r="K42" i="126"/>
  <c r="L42" i="138"/>
  <c r="I42" i="217"/>
  <c r="K42" i="217"/>
  <c r="I41" i="112"/>
  <c r="K41" i="112"/>
  <c r="K42" i="89"/>
  <c r="I42" i="89"/>
  <c r="I42" i="98"/>
  <c r="K42" i="98"/>
  <c r="I42" i="146"/>
  <c r="K42" i="146"/>
  <c r="L41" i="209"/>
  <c r="L41" i="213"/>
  <c r="J42" i="158"/>
  <c r="H42" i="158"/>
  <c r="H42" i="232"/>
  <c r="J42" i="232"/>
  <c r="I42" i="15"/>
  <c r="K42" i="15"/>
  <c r="J42" i="6"/>
  <c r="H42" i="6"/>
  <c r="K42" i="50"/>
  <c r="I42" i="50"/>
  <c r="I42" i="71"/>
  <c r="K42" i="71"/>
  <c r="K42" i="9"/>
  <c r="I42" i="9"/>
  <c r="I42" i="176"/>
  <c r="K42" i="176"/>
  <c r="L41" i="86"/>
  <c r="K42" i="183"/>
  <c r="I42" i="183"/>
  <c r="L42" i="28"/>
  <c r="L41" i="103"/>
  <c r="J42" i="114"/>
  <c r="H42" i="114"/>
  <c r="I42" i="211"/>
  <c r="K42" i="211"/>
  <c r="I42" i="167"/>
  <c r="K42" i="167"/>
  <c r="I42" i="231"/>
  <c r="K42" i="231"/>
  <c r="I41" i="150"/>
  <c r="K41" i="150"/>
  <c r="L41" i="216"/>
  <c r="I42" i="227"/>
  <c r="K42" i="227"/>
  <c r="L41" i="229"/>
  <c r="L41" i="236"/>
  <c r="I42" i="44"/>
  <c r="K42" i="44"/>
  <c r="L41" i="73"/>
  <c r="I42" i="90"/>
  <c r="K42" i="90"/>
  <c r="I42" i="16"/>
  <c r="K42" i="16"/>
  <c r="L41" i="36"/>
  <c r="I42" i="84"/>
  <c r="K42" i="84"/>
  <c r="K42" i="99"/>
  <c r="I42" i="99"/>
  <c r="I42" i="206"/>
  <c r="K42" i="206"/>
  <c r="L41" i="25"/>
  <c r="I42" i="109"/>
  <c r="K42" i="109"/>
  <c r="I42" i="143"/>
  <c r="K42" i="143"/>
  <c r="L41" i="217"/>
  <c r="I42" i="32"/>
  <c r="K42" i="32"/>
  <c r="I42" i="103"/>
  <c r="K42" i="103"/>
  <c r="L41" i="93"/>
  <c r="I42" i="122"/>
  <c r="K42" i="122"/>
  <c r="I41" i="152"/>
  <c r="K41" i="152"/>
  <c r="H42" i="180"/>
  <c r="J42" i="180"/>
  <c r="K41" i="185"/>
  <c r="I41" i="185"/>
  <c r="I42" i="201"/>
  <c r="K42" i="201"/>
  <c r="K42" i="225"/>
  <c r="I42" i="225"/>
  <c r="K42" i="226"/>
  <c r="I42" i="226"/>
  <c r="K42" i="238"/>
  <c r="I42" i="238"/>
  <c r="L41" i="237"/>
  <c r="L42" i="19"/>
  <c r="I42" i="11"/>
  <c r="K42" i="11"/>
  <c r="I42" i="63"/>
  <c r="K42" i="63"/>
  <c r="L41" i="85"/>
  <c r="K42" i="188"/>
  <c r="I42" i="188"/>
  <c r="J42" i="95"/>
  <c r="H42" i="95"/>
  <c r="K42" i="134"/>
  <c r="I42" i="134"/>
  <c r="L42" i="14"/>
  <c r="I42" i="100"/>
  <c r="K42" i="100"/>
  <c r="L41" i="123"/>
  <c r="I42" i="145"/>
  <c r="K42" i="145"/>
  <c r="I42" i="209"/>
  <c r="K42" i="209"/>
  <c r="K41" i="184"/>
  <c r="I41" i="184"/>
  <c r="L41" i="223"/>
  <c r="L41" i="215"/>
  <c r="L41" i="224"/>
  <c r="L42" i="236"/>
  <c r="K41" i="64"/>
  <c r="I41" i="64"/>
  <c r="I42" i="51"/>
  <c r="K42" i="51"/>
  <c r="K41" i="174"/>
  <c r="I41" i="174"/>
  <c r="L41" i="33"/>
  <c r="L41" i="66"/>
  <c r="K42" i="159"/>
  <c r="I42" i="159"/>
  <c r="K42" i="192"/>
  <c r="I42" i="192"/>
  <c r="K41" i="42"/>
  <c r="I41" i="42"/>
  <c r="J42" i="56"/>
  <c r="H42" i="56"/>
  <c r="L41" i="234"/>
  <c r="K42" i="27"/>
  <c r="I42" i="27"/>
  <c r="K42" i="62"/>
  <c r="I42" i="62"/>
  <c r="J42" i="4"/>
  <c r="H42" i="4"/>
  <c r="K42" i="46"/>
  <c r="I42" i="46"/>
  <c r="K42" i="73"/>
  <c r="I42" i="73"/>
  <c r="L41" i="90"/>
  <c r="K42" i="148"/>
  <c r="I42" i="148"/>
  <c r="K42" i="76"/>
  <c r="I42" i="76"/>
  <c r="K42" i="41"/>
  <c r="I42" i="41"/>
  <c r="L41" i="77"/>
  <c r="L41" i="134"/>
  <c r="L41" i="139"/>
  <c r="K42" i="173"/>
  <c r="I42" i="173"/>
  <c r="K42" i="55"/>
  <c r="I42" i="55"/>
  <c r="K42" i="94"/>
  <c r="I42" i="94"/>
  <c r="J42" i="112"/>
  <c r="H42" i="112"/>
  <c r="L41" i="162"/>
  <c r="I42" i="127"/>
  <c r="K42" i="127"/>
  <c r="L41" i="214"/>
  <c r="K42" i="233"/>
  <c r="I42" i="233"/>
  <c r="L41" i="239"/>
  <c r="L41" i="238"/>
  <c r="K42" i="48"/>
  <c r="I42" i="48"/>
  <c r="L41" i="61"/>
  <c r="I41" i="6"/>
  <c r="K41" i="6"/>
  <c r="I43" i="6"/>
  <c r="K42" i="54"/>
  <c r="I42" i="54"/>
  <c r="K42" i="36"/>
  <c r="I42" i="36"/>
  <c r="I42" i="69"/>
  <c r="K42" i="69"/>
  <c r="I42" i="207"/>
  <c r="K42" i="207"/>
  <c r="L41" i="109"/>
  <c r="I42" i="137"/>
  <c r="K42" i="137"/>
  <c r="L41" i="181"/>
  <c r="K42" i="162"/>
  <c r="I42" i="162"/>
  <c r="L41" i="190"/>
  <c r="I42" i="81"/>
  <c r="K42" i="81"/>
  <c r="K42" i="105"/>
  <c r="I42" i="105"/>
  <c r="K42" i="129"/>
  <c r="I42" i="129"/>
  <c r="K42" i="168"/>
  <c r="I42" i="168"/>
  <c r="I41" i="177"/>
  <c r="K41" i="177"/>
  <c r="I42" i="212"/>
  <c r="K42" i="212"/>
  <c r="K41" i="182"/>
  <c r="I41" i="182"/>
  <c r="K42" i="203"/>
  <c r="I42" i="203"/>
  <c r="J42" i="150"/>
  <c r="H42" i="150"/>
  <c r="L41" i="233"/>
  <c r="L41" i="235"/>
  <c r="L41" i="38"/>
  <c r="I42" i="8"/>
  <c r="K42" i="8"/>
  <c r="K42" i="68"/>
  <c r="I42" i="68"/>
  <c r="K42" i="115"/>
  <c r="I42" i="115"/>
  <c r="L41" i="207"/>
  <c r="J42" i="57"/>
  <c r="H42" i="57"/>
  <c r="I42" i="181"/>
  <c r="K42" i="181"/>
  <c r="L41" i="91"/>
  <c r="L41" i="155"/>
  <c r="I42" i="223"/>
  <c r="K42" i="223"/>
  <c r="I41" i="170"/>
  <c r="K41" i="170"/>
  <c r="J42" i="185"/>
  <c r="H42" i="185"/>
  <c r="L41" i="219"/>
  <c r="L41" i="241"/>
  <c r="I42" i="22"/>
  <c r="K42" i="22"/>
  <c r="I42" i="7"/>
  <c r="K42" i="7"/>
  <c r="I44" i="7"/>
  <c r="K42" i="121"/>
  <c r="I42" i="121"/>
  <c r="I42" i="13"/>
  <c r="K42" i="13"/>
  <c r="L41" i="51"/>
  <c r="I42" i="102"/>
  <c r="K42" i="102"/>
  <c r="L41" i="159"/>
  <c r="K42" i="24"/>
  <c r="I42" i="24"/>
  <c r="I42" i="133"/>
  <c r="K42" i="133"/>
  <c r="L41" i="194"/>
  <c r="K42" i="204"/>
  <c r="I42" i="204"/>
  <c r="I42" i="155"/>
  <c r="K42" i="155"/>
  <c r="L41" i="210"/>
  <c r="L41" i="221"/>
  <c r="K41" i="172"/>
  <c r="I41" i="172"/>
  <c r="J42" i="184"/>
  <c r="H42" i="184"/>
  <c r="L41" i="218"/>
  <c r="L41" i="202"/>
  <c r="L41" i="226"/>
  <c r="I42" i="222"/>
  <c r="K42" i="222"/>
  <c r="L42" i="235"/>
  <c r="L42" i="237"/>
  <c r="I42" i="106"/>
  <c r="K42" i="106"/>
  <c r="L41" i="13"/>
  <c r="L41" i="88"/>
  <c r="K42" i="52"/>
  <c r="I42" i="52"/>
  <c r="J42" i="108"/>
  <c r="H42" i="108"/>
  <c r="K42" i="125"/>
  <c r="I42" i="125"/>
  <c r="K41" i="178"/>
  <c r="I41" i="178"/>
  <c r="I42" i="219"/>
  <c r="K42" i="219"/>
  <c r="L41" i="222"/>
  <c r="I42" i="229"/>
  <c r="K42" i="229"/>
  <c r="K41" i="232"/>
  <c r="I41" i="232"/>
  <c r="K42" i="240"/>
  <c r="I42" i="240"/>
  <c r="L41" i="27"/>
  <c r="I42" i="72"/>
  <c r="K42" i="72"/>
  <c r="L41" i="132"/>
  <c r="K41" i="117"/>
  <c r="I41" i="117"/>
  <c r="K42" i="47"/>
  <c r="I42" i="47"/>
  <c r="L41" i="70"/>
  <c r="I42" i="74"/>
  <c r="K42" i="74"/>
  <c r="I42" i="132"/>
  <c r="K42" i="132"/>
  <c r="L41" i="34"/>
  <c r="L42" i="91"/>
  <c r="K42" i="107"/>
  <c r="I42" i="107"/>
  <c r="I42" i="164"/>
  <c r="K42" i="164"/>
  <c r="L41" i="173"/>
  <c r="K42" i="21"/>
  <c r="I42" i="21"/>
  <c r="K41" i="59"/>
  <c r="I41" i="59"/>
  <c r="K42" i="156"/>
  <c r="I42" i="156"/>
  <c r="L41" i="183"/>
  <c r="I42" i="116"/>
  <c r="K42" i="116"/>
  <c r="I42" i="124"/>
  <c r="K42" i="124"/>
  <c r="I42" i="210"/>
  <c r="K42" i="210"/>
  <c r="H42" i="152"/>
  <c r="J42" i="152"/>
  <c r="J42" i="170"/>
  <c r="H42" i="170"/>
  <c r="I41" i="205"/>
  <c r="K41" i="205"/>
  <c r="I42" i="200"/>
  <c r="K42" i="200"/>
  <c r="I42" i="220"/>
  <c r="K42" i="220"/>
  <c r="L41" i="227"/>
  <c r="L41" i="230"/>
  <c r="K42" i="241"/>
  <c r="I42" i="241"/>
  <c r="I42" i="38"/>
  <c r="K42" i="38"/>
  <c r="I42" i="67"/>
  <c r="K42" i="67"/>
  <c r="L41" i="69"/>
  <c r="L41" i="206"/>
  <c r="K42" i="80"/>
  <c r="I42" i="80"/>
  <c r="K42" i="113"/>
  <c r="I42" i="113"/>
  <c r="L41" i="83"/>
  <c r="L41" i="104"/>
  <c r="I42" i="25"/>
  <c r="K42" i="25"/>
  <c r="I42" i="87"/>
  <c r="K42" i="87"/>
  <c r="I42" i="110"/>
  <c r="K42" i="110"/>
  <c r="H42" i="172"/>
  <c r="J42" i="172"/>
  <c r="L41" i="203"/>
  <c r="K41" i="175"/>
  <c r="I41" i="175"/>
  <c r="L41" i="157"/>
  <c r="I42" i="216"/>
  <c r="K42" i="216"/>
  <c r="K42" i="234"/>
  <c r="I42" i="234"/>
  <c r="L41" i="40"/>
  <c r="I42" i="120"/>
  <c r="K42" i="120"/>
  <c r="L41" i="141"/>
  <c r="I42" i="193"/>
  <c r="K42" i="193"/>
  <c r="I42" i="97"/>
  <c r="K42" i="97"/>
  <c r="L41" i="127"/>
  <c r="I42" i="221"/>
  <c r="K42" i="221"/>
  <c r="J42" i="177"/>
  <c r="H42" i="177"/>
  <c r="K41" i="166"/>
  <c r="I41" i="166"/>
  <c r="I42" i="228"/>
  <c r="K42" i="228"/>
  <c r="I42" i="230"/>
  <c r="K42" i="230"/>
  <c r="K42" i="61"/>
  <c r="I42" i="61"/>
  <c r="I41" i="4"/>
  <c r="K41" i="4"/>
  <c r="I43" i="4"/>
  <c r="L41" i="50"/>
  <c r="J42" i="64"/>
  <c r="H42" i="64"/>
  <c r="K42" i="33"/>
  <c r="I42" i="33"/>
  <c r="K42" i="85"/>
  <c r="I42" i="85"/>
  <c r="L42" i="96"/>
  <c r="I41" i="108"/>
  <c r="K41" i="108"/>
  <c r="I42" i="144"/>
  <c r="K42" i="144"/>
  <c r="I42" i="78"/>
  <c r="K42" i="78"/>
  <c r="L41" i="110"/>
  <c r="K42" i="123"/>
  <c r="I42" i="123"/>
  <c r="K42" i="128"/>
  <c r="I42" i="128"/>
  <c r="J42" i="174"/>
  <c r="H42" i="174"/>
  <c r="L42" i="189"/>
  <c r="I41" i="158"/>
  <c r="K41" i="158"/>
  <c r="J42" i="178"/>
  <c r="H42" i="178"/>
  <c r="L41" i="220"/>
  <c r="H7" i="2"/>
  <c r="L43" i="7"/>
  <c r="I43" i="7"/>
  <c r="L41" i="240"/>
  <c r="I42" i="23"/>
  <c r="K42" i="23"/>
  <c r="L41" i="47"/>
  <c r="I42" i="70"/>
  <c r="K42" i="70"/>
  <c r="L41" i="148"/>
  <c r="I42" i="65"/>
  <c r="K42" i="65"/>
  <c r="L41" i="41"/>
  <c r="L41" i="84"/>
  <c r="J42" i="42"/>
  <c r="H42" i="42"/>
  <c r="I41" i="56"/>
  <c r="K41" i="56"/>
  <c r="J42" i="117"/>
  <c r="H42" i="117"/>
  <c r="I42" i="160"/>
  <c r="K42" i="160"/>
  <c r="K42" i="17"/>
  <c r="I42" i="17"/>
  <c r="I42" i="39"/>
  <c r="K42" i="39"/>
  <c r="L41" i="113"/>
  <c r="L41" i="204"/>
  <c r="K42" i="93"/>
  <c r="I42" i="93"/>
  <c r="I41" i="114"/>
  <c r="K41" i="114"/>
  <c r="K42" i="141"/>
  <c r="I42" i="141"/>
  <c r="I42" i="218"/>
  <c r="K42" i="218"/>
  <c r="J42" i="166"/>
  <c r="H42" i="166"/>
  <c r="J42" i="182"/>
  <c r="H42" i="182"/>
  <c r="I42" i="215"/>
  <c r="K42" i="215"/>
  <c r="K42" i="224"/>
  <c r="I42" i="224"/>
  <c r="K42" i="12"/>
  <c r="I42" i="12"/>
  <c r="K42" i="140"/>
  <c r="I42" i="140"/>
  <c r="I42" i="66"/>
  <c r="K42" i="66"/>
  <c r="I42" i="77"/>
  <c r="K42" i="77"/>
  <c r="I42" i="88"/>
  <c r="K42" i="88"/>
  <c r="L41" i="137"/>
  <c r="I41" i="57"/>
  <c r="K41" i="57"/>
  <c r="I42" i="86"/>
  <c r="K42" i="86"/>
  <c r="I42" i="139"/>
  <c r="K42" i="139"/>
  <c r="J42" i="59"/>
  <c r="H42" i="59"/>
  <c r="L41" i="97"/>
  <c r="K42" i="194"/>
  <c r="I42" i="194"/>
  <c r="L41" i="100"/>
  <c r="K42" i="198"/>
  <c r="I42" i="198"/>
  <c r="L41" i="211"/>
  <c r="I42" i="213"/>
  <c r="K42" i="213"/>
  <c r="I41" i="180"/>
  <c r="K41" i="180"/>
  <c r="L41" i="197"/>
  <c r="L41" i="212"/>
  <c r="I42" i="214"/>
  <c r="K42" i="214"/>
  <c r="L41" i="231"/>
  <c r="H42" i="205"/>
  <c r="J42" i="205"/>
  <c r="K42" i="153"/>
  <c r="I42" i="153"/>
  <c r="L41" i="228"/>
  <c r="L41" i="15"/>
  <c r="K42" i="30"/>
  <c r="I42" i="30"/>
  <c r="L41" i="35"/>
  <c r="I42" i="75"/>
  <c r="K42" i="75"/>
  <c r="I44" i="5"/>
  <c r="I42" i="5"/>
  <c r="K42" i="5"/>
  <c r="K42" i="34"/>
  <c r="I42" i="34"/>
  <c r="I42" i="111"/>
  <c r="K42" i="111"/>
  <c r="I41" i="95"/>
  <c r="K41" i="95"/>
  <c r="K42" i="154"/>
  <c r="I42" i="154"/>
  <c r="L42" i="101"/>
  <c r="I42" i="118"/>
  <c r="K42" i="118"/>
  <c r="K42" i="190"/>
  <c r="I42" i="190"/>
  <c r="L41" i="81"/>
  <c r="K42" i="163"/>
  <c r="I42" i="163"/>
  <c r="K42" i="197"/>
  <c r="I42" i="197"/>
  <c r="J42" i="175"/>
  <c r="H42" i="175"/>
  <c r="L42" i="191"/>
  <c r="L41" i="225"/>
  <c r="I42" i="239"/>
  <c r="K42" i="239"/>
  <c r="K3" i="3"/>
  <c r="L3" i="3" s="1"/>
  <c r="R235" i="3"/>
  <c r="R231" i="3"/>
  <c r="R228" i="3"/>
  <c r="R227" i="3"/>
  <c r="R238" i="3"/>
  <c r="R237" i="3"/>
  <c r="R236" i="3"/>
  <c r="R234" i="3"/>
  <c r="R233" i="3"/>
  <c r="R232" i="3"/>
  <c r="R225" i="3"/>
  <c r="R94" i="3"/>
  <c r="R98" i="3"/>
  <c r="R101" i="3"/>
  <c r="R105" i="3"/>
  <c r="R109" i="3"/>
  <c r="R113" i="3"/>
  <c r="R121" i="3"/>
  <c r="R125" i="3"/>
  <c r="R129" i="3"/>
  <c r="R133" i="3"/>
  <c r="R137" i="3"/>
  <c r="R141" i="3"/>
  <c r="R145" i="3"/>
  <c r="R149" i="3"/>
  <c r="R153" i="3"/>
  <c r="R157" i="3"/>
  <c r="R161" i="3"/>
  <c r="R165" i="3"/>
  <c r="R169" i="3"/>
  <c r="R173" i="3"/>
  <c r="R177" i="3"/>
  <c r="R181" i="3"/>
  <c r="R185" i="3"/>
  <c r="R189" i="3"/>
  <c r="R193" i="3"/>
  <c r="R197" i="3"/>
  <c r="R201" i="3"/>
  <c r="R204" i="3"/>
  <c r="R208" i="3"/>
  <c r="R226" i="3"/>
  <c r="R224" i="3"/>
  <c r="R223" i="3"/>
  <c r="R221" i="3"/>
  <c r="R220" i="3"/>
  <c r="R218" i="3"/>
  <c r="R217" i="3"/>
  <c r="R216" i="3"/>
  <c r="R215" i="3"/>
  <c r="R214" i="3"/>
  <c r="R213" i="3"/>
  <c r="R212" i="3"/>
  <c r="R97" i="3"/>
  <c r="R104" i="3"/>
  <c r="R108" i="3"/>
  <c r="R112" i="3"/>
  <c r="R116" i="3"/>
  <c r="R120" i="3"/>
  <c r="R124" i="3"/>
  <c r="R128" i="3"/>
  <c r="R132" i="3"/>
  <c r="R136" i="3"/>
  <c r="R140" i="3"/>
  <c r="R144" i="3"/>
  <c r="R152" i="3"/>
  <c r="R156" i="3"/>
  <c r="R160" i="3"/>
  <c r="R172" i="3"/>
  <c r="R176" i="3"/>
  <c r="R180" i="3"/>
  <c r="R184" i="3"/>
  <c r="R188" i="3"/>
  <c r="R192" i="3"/>
  <c r="R196" i="3"/>
  <c r="R200" i="3"/>
  <c r="R207" i="3"/>
  <c r="R211" i="3"/>
  <c r="R230" i="3"/>
  <c r="R229" i="3"/>
  <c r="R96" i="3"/>
  <c r="R100" i="3"/>
  <c r="R115" i="3"/>
  <c r="R119" i="3"/>
  <c r="R123" i="3"/>
  <c r="R127" i="3"/>
  <c r="R131" i="3"/>
  <c r="R135" i="3"/>
  <c r="R139" i="3"/>
  <c r="R143" i="3"/>
  <c r="R147" i="3"/>
  <c r="R151" i="3"/>
  <c r="R155" i="3"/>
  <c r="R159" i="3"/>
  <c r="R163" i="3"/>
  <c r="R167" i="3"/>
  <c r="R171" i="3"/>
  <c r="R175" i="3"/>
  <c r="R179" i="3"/>
  <c r="R187" i="3"/>
  <c r="R191" i="3"/>
  <c r="R195" i="3"/>
  <c r="R199" i="3"/>
  <c r="R203" i="3"/>
  <c r="R206" i="3"/>
  <c r="R210" i="3"/>
  <c r="R222" i="3"/>
  <c r="R219" i="3"/>
  <c r="R95" i="3"/>
  <c r="R99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82" i="3"/>
  <c r="R186" i="3"/>
  <c r="R190" i="3"/>
  <c r="R194" i="3"/>
  <c r="R198" i="3"/>
  <c r="R202" i="3"/>
  <c r="R205" i="3"/>
  <c r="P93" i="3"/>
  <c r="Q93" i="3" s="1"/>
  <c r="N3" i="3"/>
  <c r="N4" i="3" s="1"/>
  <c r="R103" i="3" l="1"/>
  <c r="R107" i="3"/>
  <c r="R164" i="3"/>
  <c r="R117" i="3"/>
  <c r="R183" i="3"/>
  <c r="R209" i="3"/>
  <c r="L44" i="243"/>
  <c r="L42" i="243"/>
  <c r="K42" i="165"/>
  <c r="L42" i="165" s="1"/>
  <c r="I42" i="165"/>
  <c r="I42" i="40"/>
  <c r="K42" i="40"/>
  <c r="L42" i="40" s="1"/>
  <c r="I42" i="20"/>
  <c r="K42" i="20"/>
  <c r="L42" i="20" s="1"/>
  <c r="I42" i="147"/>
  <c r="K42" i="147"/>
  <c r="L42" i="147" s="1"/>
  <c r="K42" i="43"/>
  <c r="L42" i="43" s="1"/>
  <c r="I42" i="43"/>
  <c r="K42" i="104"/>
  <c r="L42" i="104" s="1"/>
  <c r="I42" i="104"/>
  <c r="I42" i="58"/>
  <c r="K42" i="58"/>
  <c r="L42" i="58" s="1"/>
  <c r="K42" i="202"/>
  <c r="L42" i="202" s="1"/>
  <c r="I42" i="202"/>
  <c r="K42" i="10"/>
  <c r="L42" i="10" s="1"/>
  <c r="I42" i="10"/>
  <c r="I42" i="26"/>
  <c r="K42" i="26"/>
  <c r="L42" i="26" s="1"/>
  <c r="I42" i="53"/>
  <c r="K42" i="53"/>
  <c r="L42" i="53" s="1"/>
  <c r="K42" i="83"/>
  <c r="L42" i="83" s="1"/>
  <c r="I42" i="83"/>
  <c r="I42" i="82"/>
  <c r="K42" i="82"/>
  <c r="L42" i="82" s="1"/>
  <c r="I42" i="31"/>
  <c r="K42" i="31"/>
  <c r="L42" i="31" s="1"/>
  <c r="I42" i="130"/>
  <c r="K42" i="130"/>
  <c r="L42" i="130" s="1"/>
  <c r="R111" i="3"/>
  <c r="R148" i="3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2" i="3" s="1"/>
  <c r="N204" i="3" s="1"/>
  <c r="N206" i="3" s="1"/>
  <c r="N208" i="3" s="1"/>
  <c r="N210" i="3" s="1"/>
  <c r="N212" i="3" s="1"/>
  <c r="N214" i="3" s="1"/>
  <c r="N216" i="3" s="1"/>
  <c r="N218" i="3" s="1"/>
  <c r="N220" i="3" s="1"/>
  <c r="N222" i="3" s="1"/>
  <c r="N224" i="3" s="1"/>
  <c r="N226" i="3" s="1"/>
  <c r="N228" i="3" s="1"/>
  <c r="N230" i="3" s="1"/>
  <c r="N232" i="3" s="1"/>
  <c r="N234" i="3" s="1"/>
  <c r="N236" i="3" s="1"/>
  <c r="N238" i="3" s="1"/>
  <c r="N240" i="3" s="1"/>
  <c r="R178" i="3"/>
  <c r="R168" i="3"/>
  <c r="L42" i="242"/>
  <c r="K4" i="3"/>
  <c r="L4" i="3" s="1"/>
  <c r="G242" i="3"/>
  <c r="M201" i="3"/>
  <c r="M203" i="3" s="1"/>
  <c r="M205" i="3" s="1"/>
  <c r="M207" i="3" s="1"/>
  <c r="M209" i="3" s="1"/>
  <c r="M211" i="3" s="1"/>
  <c r="M213" i="3" s="1"/>
  <c r="M215" i="3" s="1"/>
  <c r="M217" i="3" s="1"/>
  <c r="M219" i="3" s="1"/>
  <c r="M221" i="3" s="1"/>
  <c r="M223" i="3" s="1"/>
  <c r="M225" i="3" s="1"/>
  <c r="M227" i="3" s="1"/>
  <c r="M229" i="3" s="1"/>
  <c r="M231" i="3" s="1"/>
  <c r="M233" i="3" s="1"/>
  <c r="M235" i="3" s="1"/>
  <c r="M237" i="3" s="1"/>
  <c r="M239" i="3" s="1"/>
  <c r="I42" i="175"/>
  <c r="K42" i="175"/>
  <c r="L42" i="154"/>
  <c r="L42" i="12"/>
  <c r="L42" i="215"/>
  <c r="L42" i="17"/>
  <c r="I42" i="117"/>
  <c r="K42" i="117"/>
  <c r="L42" i="70"/>
  <c r="I43" i="8"/>
  <c r="L43" i="8"/>
  <c r="H8" i="2"/>
  <c r="L44" i="9" s="1"/>
  <c r="L42" i="123"/>
  <c r="L42" i="78"/>
  <c r="I42" i="177"/>
  <c r="K42" i="177"/>
  <c r="L42" i="120"/>
  <c r="L42" i="80"/>
  <c r="I42" i="170"/>
  <c r="K42" i="170"/>
  <c r="L42" i="210"/>
  <c r="L41" i="59"/>
  <c r="L41" i="117"/>
  <c r="L42" i="219"/>
  <c r="L42" i="125"/>
  <c r="L42" i="52"/>
  <c r="L42" i="24"/>
  <c r="L42" i="22"/>
  <c r="L41" i="170"/>
  <c r="L42" i="8"/>
  <c r="L44" i="8"/>
  <c r="L42" i="105"/>
  <c r="L42" i="162"/>
  <c r="L42" i="137"/>
  <c r="L42" i="207"/>
  <c r="L42" i="69"/>
  <c r="L42" i="36"/>
  <c r="L42" i="55"/>
  <c r="L42" i="173"/>
  <c r="L42" i="41"/>
  <c r="L42" i="148"/>
  <c r="K42" i="56"/>
  <c r="I42" i="56"/>
  <c r="L41" i="42"/>
  <c r="L42" i="226"/>
  <c r="K42" i="180"/>
  <c r="I42" i="180"/>
  <c r="L42" i="122"/>
  <c r="L42" i="109"/>
  <c r="L42" i="84"/>
  <c r="L41" i="150"/>
  <c r="K42" i="114"/>
  <c r="I42" i="114"/>
  <c r="L42" i="183"/>
  <c r="L42" i="9"/>
  <c r="I42" i="158"/>
  <c r="K42" i="158"/>
  <c r="L42" i="30"/>
  <c r="L42" i="214"/>
  <c r="L42" i="239"/>
  <c r="L42" i="198"/>
  <c r="L42" i="194"/>
  <c r="I42" i="59"/>
  <c r="K42" i="59"/>
  <c r="L41" i="57"/>
  <c r="L42" i="77"/>
  <c r="L42" i="66"/>
  <c r="L42" i="140"/>
  <c r="K42" i="166"/>
  <c r="I42" i="166"/>
  <c r="L41" i="114"/>
  <c r="L42" i="160"/>
  <c r="I42" i="42"/>
  <c r="K42" i="42"/>
  <c r="L42" i="23"/>
  <c r="L41" i="158"/>
  <c r="L42" i="85"/>
  <c r="I42" i="64"/>
  <c r="K42" i="64"/>
  <c r="L42" i="61"/>
  <c r="L42" i="25"/>
  <c r="L42" i="38"/>
  <c r="L42" i="241"/>
  <c r="L41" i="205"/>
  <c r="L42" i="156"/>
  <c r="L42" i="132"/>
  <c r="L42" i="72"/>
  <c r="L41" i="178"/>
  <c r="I42" i="108"/>
  <c r="K42" i="108"/>
  <c r="L42" i="222"/>
  <c r="L44" i="7"/>
  <c r="L42" i="7"/>
  <c r="I42" i="57"/>
  <c r="K42" i="57"/>
  <c r="L42" i="203"/>
  <c r="L41" i="182"/>
  <c r="L41" i="177"/>
  <c r="L42" i="129"/>
  <c r="L42" i="81"/>
  <c r="L43" i="6"/>
  <c r="L41" i="6"/>
  <c r="L42" i="127"/>
  <c r="L42" i="76"/>
  <c r="L42" i="46"/>
  <c r="L42" i="62"/>
  <c r="L42" i="27"/>
  <c r="L41" i="174"/>
  <c r="L42" i="134"/>
  <c r="L42" i="11"/>
  <c r="L42" i="201"/>
  <c r="L42" i="32"/>
  <c r="L42" i="206"/>
  <c r="L42" i="99"/>
  <c r="L42" i="16"/>
  <c r="L42" i="44"/>
  <c r="L42" i="211"/>
  <c r="L42" i="71"/>
  <c r="L42" i="15"/>
  <c r="K42" i="232"/>
  <c r="I42" i="232"/>
  <c r="L42" i="98"/>
  <c r="L42" i="92"/>
  <c r="I42" i="205"/>
  <c r="K42" i="205"/>
  <c r="L42" i="5"/>
  <c r="L44" i="5"/>
  <c r="L42" i="213"/>
  <c r="L42" i="86"/>
  <c r="L42" i="93"/>
  <c r="L41" i="56"/>
  <c r="I42" i="174"/>
  <c r="K42" i="174"/>
  <c r="L42" i="128"/>
  <c r="L41" i="4"/>
  <c r="L43" i="4"/>
  <c r="L42" i="228"/>
  <c r="L42" i="221"/>
  <c r="L42" i="234"/>
  <c r="L41" i="175"/>
  <c r="K42" i="172"/>
  <c r="I42" i="172"/>
  <c r="L42" i="113"/>
  <c r="L42" i="67"/>
  <c r="L42" i="200"/>
  <c r="L42" i="21"/>
  <c r="L42" i="164"/>
  <c r="L42" i="47"/>
  <c r="L42" i="240"/>
  <c r="L41" i="232"/>
  <c r="L42" i="106"/>
  <c r="I42" i="184"/>
  <c r="K42" i="184"/>
  <c r="L41" i="172"/>
  <c r="K42" i="185"/>
  <c r="I42" i="185"/>
  <c r="L42" i="181"/>
  <c r="L42" i="68"/>
  <c r="I42" i="150"/>
  <c r="K42" i="150"/>
  <c r="L42" i="212"/>
  <c r="L42" i="168"/>
  <c r="L42" i="233"/>
  <c r="I42" i="112"/>
  <c r="K42" i="112"/>
  <c r="L42" i="94"/>
  <c r="L42" i="73"/>
  <c r="K42" i="4"/>
  <c r="I42" i="4"/>
  <c r="I44" i="4"/>
  <c r="L42" i="159"/>
  <c r="L42" i="51"/>
  <c r="L41" i="184"/>
  <c r="L42" i="145"/>
  <c r="L42" i="63"/>
  <c r="L42" i="238"/>
  <c r="L41" i="185"/>
  <c r="L41" i="152"/>
  <c r="L42" i="103"/>
  <c r="L42" i="143"/>
  <c r="L42" i="50"/>
  <c r="L42" i="146"/>
  <c r="L42" i="89"/>
  <c r="L42" i="217"/>
  <c r="L42" i="190"/>
  <c r="L41" i="95"/>
  <c r="L42" i="111"/>
  <c r="L42" i="34"/>
  <c r="L42" i="163"/>
  <c r="L42" i="118"/>
  <c r="L42" i="75"/>
  <c r="L42" i="224"/>
  <c r="L42" i="197"/>
  <c r="L42" i="153"/>
  <c r="L41" i="180"/>
  <c r="L42" i="139"/>
  <c r="L42" i="88"/>
  <c r="K42" i="182"/>
  <c r="I42" i="182"/>
  <c r="L42" i="218"/>
  <c r="L42" i="141"/>
  <c r="L42" i="39"/>
  <c r="L42" i="65"/>
  <c r="I42" i="178"/>
  <c r="K42" i="178"/>
  <c r="L42" i="144"/>
  <c r="L41" i="108"/>
  <c r="L42" i="33"/>
  <c r="L42" i="230"/>
  <c r="L41" i="166"/>
  <c r="L42" i="97"/>
  <c r="L42" i="193"/>
  <c r="L42" i="216"/>
  <c r="L42" i="110"/>
  <c r="L42" i="87"/>
  <c r="L42" i="220"/>
  <c r="I42" i="152"/>
  <c r="K42" i="152"/>
  <c r="L42" i="124"/>
  <c r="L42" i="116"/>
  <c r="L42" i="107"/>
  <c r="L42" i="74"/>
  <c r="L42" i="229"/>
  <c r="L42" i="155"/>
  <c r="L42" i="204"/>
  <c r="L42" i="133"/>
  <c r="L42" i="102"/>
  <c r="L42" i="13"/>
  <c r="L42" i="121"/>
  <c r="L42" i="223"/>
  <c r="L42" i="115"/>
  <c r="I44" i="8"/>
  <c r="L42" i="54"/>
  <c r="L42" i="48"/>
  <c r="L42" i="192"/>
  <c r="L41" i="64"/>
  <c r="L42" i="209"/>
  <c r="L42" i="100"/>
  <c r="K42" i="95"/>
  <c r="I42" i="95"/>
  <c r="L42" i="188"/>
  <c r="L42" i="225"/>
  <c r="L42" i="90"/>
  <c r="L42" i="227"/>
  <c r="L42" i="231"/>
  <c r="L42" i="167"/>
  <c r="L42" i="176"/>
  <c r="K42" i="6"/>
  <c r="I44" i="6"/>
  <c r="I42" i="6"/>
  <c r="L41" i="112"/>
  <c r="L42" i="126"/>
  <c r="L42" i="35"/>
  <c r="K5" i="3" l="1"/>
  <c r="N201" i="3"/>
  <c r="N203" i="3" s="1"/>
  <c r="N205" i="3" s="1"/>
  <c r="N207" i="3" s="1"/>
  <c r="N209" i="3" s="1"/>
  <c r="N211" i="3" s="1"/>
  <c r="N213" i="3" s="1"/>
  <c r="N215" i="3" s="1"/>
  <c r="N217" i="3" s="1"/>
  <c r="N219" i="3" s="1"/>
  <c r="N221" i="3" s="1"/>
  <c r="N223" i="3" s="1"/>
  <c r="N225" i="3" s="1"/>
  <c r="N227" i="3" s="1"/>
  <c r="N229" i="3" s="1"/>
  <c r="N231" i="3" s="1"/>
  <c r="N233" i="3" s="1"/>
  <c r="N235" i="3" s="1"/>
  <c r="N237" i="3" s="1"/>
  <c r="N239" i="3" s="1"/>
  <c r="L42" i="6"/>
  <c r="L44" i="6"/>
  <c r="L42" i="95"/>
  <c r="L42" i="4"/>
  <c r="L44" i="4"/>
  <c r="L42" i="232"/>
  <c r="L42" i="57"/>
  <c r="L42" i="170"/>
  <c r="L42" i="112"/>
  <c r="L42" i="172"/>
  <c r="L42" i="42"/>
  <c r="L42" i="166"/>
  <c r="I43" i="9"/>
  <c r="L43" i="9"/>
  <c r="H9" i="2"/>
  <c r="I44" i="9"/>
  <c r="L42" i="150"/>
  <c r="L42" i="184"/>
  <c r="L42" i="108"/>
  <c r="L42" i="59"/>
  <c r="L42" i="56"/>
  <c r="L42" i="177"/>
  <c r="L42" i="175"/>
  <c r="L42" i="152"/>
  <c r="L42" i="178"/>
  <c r="L42" i="182"/>
  <c r="L42" i="185"/>
  <c r="L42" i="174"/>
  <c r="L42" i="205"/>
  <c r="L42" i="64"/>
  <c r="L42" i="158"/>
  <c r="L42" i="114"/>
  <c r="L42" i="180"/>
  <c r="L42" i="117"/>
  <c r="L5" i="3"/>
  <c r="K6" i="3"/>
  <c r="H10" i="2" l="1"/>
  <c r="I43" i="10"/>
  <c r="L43" i="10"/>
  <c r="I44" i="10"/>
  <c r="L44" i="10"/>
  <c r="L6" i="3"/>
  <c r="K7" i="3"/>
  <c r="H11" i="2" l="1"/>
  <c r="I43" i="11"/>
  <c r="L43" i="11"/>
  <c r="I44" i="11"/>
  <c r="L44" i="11"/>
  <c r="L7" i="3"/>
  <c r="K8" i="3"/>
  <c r="I43" i="12" l="1"/>
  <c r="L43" i="12"/>
  <c r="H12" i="2"/>
  <c r="I44" i="12"/>
  <c r="L44" i="12"/>
  <c r="L8" i="3"/>
  <c r="K9" i="3"/>
  <c r="H13" i="2" l="1"/>
  <c r="I43" i="13"/>
  <c r="I44" i="13"/>
  <c r="L43" i="13"/>
  <c r="L44" i="13"/>
  <c r="L9" i="3"/>
  <c r="K10" i="3"/>
  <c r="H14" i="2" l="1"/>
  <c r="L43" i="14"/>
  <c r="I43" i="14"/>
  <c r="I44" i="14"/>
  <c r="L44" i="14"/>
  <c r="L10" i="3"/>
  <c r="K11" i="3"/>
  <c r="H15" i="2" l="1"/>
  <c r="I43" i="15"/>
  <c r="L43" i="15"/>
  <c r="I44" i="15"/>
  <c r="L44" i="15"/>
  <c r="L11" i="3"/>
  <c r="K12" i="3"/>
  <c r="I43" i="16" l="1"/>
  <c r="L43" i="16"/>
  <c r="H16" i="2"/>
  <c r="I44" i="16"/>
  <c r="L44" i="16"/>
  <c r="L12" i="3"/>
  <c r="K13" i="3"/>
  <c r="L43" i="17" l="1"/>
  <c r="I43" i="17"/>
  <c r="H17" i="2"/>
  <c r="I44" i="17"/>
  <c r="L44" i="17"/>
  <c r="L13" i="3"/>
  <c r="K14" i="3"/>
  <c r="H18" i="2" l="1"/>
  <c r="I43" i="18"/>
  <c r="I44" i="18"/>
  <c r="L43" i="18"/>
  <c r="L44" i="18"/>
  <c r="L14" i="3"/>
  <c r="K15" i="3"/>
  <c r="H19" i="2" l="1"/>
  <c r="I43" i="19"/>
  <c r="L43" i="19"/>
  <c r="I44" i="19"/>
  <c r="L44" i="19"/>
  <c r="L15" i="3"/>
  <c r="K16" i="3"/>
  <c r="I43" i="20" l="1"/>
  <c r="L43" i="20"/>
  <c r="H20" i="2"/>
  <c r="I44" i="20"/>
  <c r="L44" i="20"/>
  <c r="L16" i="3"/>
  <c r="K17" i="3"/>
  <c r="L43" i="21" l="1"/>
  <c r="I43" i="21"/>
  <c r="H21" i="2"/>
  <c r="I44" i="21"/>
  <c r="L44" i="21"/>
  <c r="L17" i="3"/>
  <c r="K18" i="3"/>
  <c r="H22" i="2" l="1"/>
  <c r="L43" i="22"/>
  <c r="I43" i="22"/>
  <c r="I44" i="22"/>
  <c r="L44" i="22"/>
  <c r="L18" i="3"/>
  <c r="K19" i="3"/>
  <c r="H23" i="2" l="1"/>
  <c r="I43" i="23"/>
  <c r="L43" i="23"/>
  <c r="I44" i="23"/>
  <c r="L44" i="23"/>
  <c r="L19" i="3"/>
  <c r="K20" i="3"/>
  <c r="I43" i="24" l="1"/>
  <c r="L43" i="24"/>
  <c r="H24" i="2"/>
  <c r="I44" i="24"/>
  <c r="L44" i="24"/>
  <c r="L20" i="3"/>
  <c r="K21" i="3"/>
  <c r="H25" i="2" l="1"/>
  <c r="I43" i="25"/>
  <c r="L43" i="25"/>
  <c r="I44" i="25"/>
  <c r="L44" i="25"/>
  <c r="L21" i="3"/>
  <c r="K22" i="3"/>
  <c r="H26" i="2" l="1"/>
  <c r="I43" i="26"/>
  <c r="L43" i="26"/>
  <c r="I44" i="26"/>
  <c r="L44" i="26"/>
  <c r="L22" i="3"/>
  <c r="K23" i="3"/>
  <c r="H27" i="2" l="1"/>
  <c r="I43" i="27"/>
  <c r="I44" i="27"/>
  <c r="L43" i="27"/>
  <c r="L44" i="27"/>
  <c r="L23" i="3"/>
  <c r="K24" i="3"/>
  <c r="I43" i="28" l="1"/>
  <c r="L43" i="28"/>
  <c r="H28" i="2"/>
  <c r="I44" i="28"/>
  <c r="L44" i="28"/>
  <c r="L24" i="3"/>
  <c r="K25" i="3"/>
  <c r="I43" i="29" l="1"/>
  <c r="I44" i="29"/>
  <c r="L44" i="29"/>
  <c r="L43" i="29"/>
  <c r="H29" i="2"/>
  <c r="L25" i="3"/>
  <c r="K26" i="3"/>
  <c r="H30" i="2" l="1"/>
  <c r="I43" i="30"/>
  <c r="L43" i="30"/>
  <c r="I44" i="30"/>
  <c r="L44" i="30"/>
  <c r="L26" i="3"/>
  <c r="K27" i="3"/>
  <c r="H31" i="2" l="1"/>
  <c r="I43" i="31"/>
  <c r="I44" i="31"/>
  <c r="L43" i="31"/>
  <c r="L44" i="31"/>
  <c r="L27" i="3"/>
  <c r="K28" i="3"/>
  <c r="L43" i="32" l="1"/>
  <c r="I43" i="32"/>
  <c r="H32" i="2"/>
  <c r="I44" i="32"/>
  <c r="L44" i="32"/>
  <c r="L28" i="3"/>
  <c r="K29" i="3"/>
  <c r="H33" i="2" l="1"/>
  <c r="I43" i="33"/>
  <c r="L43" i="33"/>
  <c r="I44" i="33"/>
  <c r="L44" i="33"/>
  <c r="L29" i="3"/>
  <c r="K30" i="3"/>
  <c r="H34" i="2" l="1"/>
  <c r="I43" i="34"/>
  <c r="I44" i="34"/>
  <c r="L43" i="34"/>
  <c r="L44" i="34"/>
  <c r="L30" i="3"/>
  <c r="K31" i="3"/>
  <c r="H35" i="2" l="1"/>
  <c r="I43" i="35"/>
  <c r="L43" i="35"/>
  <c r="I44" i="35"/>
  <c r="L44" i="35"/>
  <c r="L31" i="3"/>
  <c r="K32" i="3"/>
  <c r="H36" i="2" l="1"/>
  <c r="I43" i="36"/>
  <c r="L43" i="36"/>
  <c r="I44" i="36"/>
  <c r="L44" i="36"/>
  <c r="L32" i="3"/>
  <c r="K33" i="3"/>
  <c r="I44" i="37" l="1"/>
  <c r="L44" i="37"/>
  <c r="L43" i="37"/>
  <c r="H37" i="2"/>
  <c r="I43" i="37"/>
  <c r="L33" i="3"/>
  <c r="K34" i="3"/>
  <c r="H38" i="2" l="1"/>
  <c r="I43" i="38"/>
  <c r="L43" i="38"/>
  <c r="I44" i="38"/>
  <c r="L44" i="38"/>
  <c r="L34" i="3"/>
  <c r="K35" i="3"/>
  <c r="H39" i="2" l="1"/>
  <c r="I43" i="39"/>
  <c r="L43" i="39"/>
  <c r="I44" i="39"/>
  <c r="L44" i="39"/>
  <c r="L35" i="3"/>
  <c r="K36" i="3"/>
  <c r="H40" i="2" l="1"/>
  <c r="I44" i="40"/>
  <c r="I43" i="40"/>
  <c r="L43" i="40"/>
  <c r="L44" i="40"/>
  <c r="L36" i="3"/>
  <c r="K37" i="3"/>
  <c r="H41" i="2" l="1"/>
  <c r="I43" i="41"/>
  <c r="I44" i="41"/>
  <c r="L43" i="41"/>
  <c r="L44" i="41"/>
  <c r="L37" i="3"/>
  <c r="K38" i="3"/>
  <c r="H42" i="2" l="1"/>
  <c r="I43" i="42"/>
  <c r="L43" i="42"/>
  <c r="I44" i="42"/>
  <c r="L44" i="42"/>
  <c r="L38" i="3"/>
  <c r="K39" i="3"/>
  <c r="H43" i="2" l="1"/>
  <c r="L44" i="43"/>
  <c r="I43" i="43"/>
  <c r="L43" i="43"/>
  <c r="I44" i="43"/>
  <c r="L39" i="3"/>
  <c r="K40" i="3"/>
  <c r="I43" i="44" l="1"/>
  <c r="L43" i="44"/>
  <c r="H44" i="2"/>
  <c r="I44" i="44"/>
  <c r="L44" i="44"/>
  <c r="L40" i="3"/>
  <c r="K41" i="3"/>
  <c r="I43" i="45" l="1"/>
  <c r="I44" i="45"/>
  <c r="L44" i="45"/>
  <c r="L43" i="45"/>
  <c r="H45" i="2"/>
  <c r="L41" i="3"/>
  <c r="K42" i="3"/>
  <c r="H46" i="2" l="1"/>
  <c r="I43" i="46"/>
  <c r="L43" i="46"/>
  <c r="I44" i="46"/>
  <c r="L44" i="46"/>
  <c r="L42" i="3"/>
  <c r="K43" i="3"/>
  <c r="H47" i="2" l="1"/>
  <c r="I43" i="47"/>
  <c r="L43" i="47"/>
  <c r="I44" i="47"/>
  <c r="L44" i="47"/>
  <c r="L43" i="3"/>
  <c r="K44" i="3"/>
  <c r="I43" i="48" l="1"/>
  <c r="H48" i="2"/>
  <c r="L43" i="48"/>
  <c r="I44" i="48"/>
  <c r="L44" i="48"/>
  <c r="L44" i="3"/>
  <c r="K45" i="3"/>
  <c r="I44" i="49" l="1"/>
  <c r="L44" i="49"/>
  <c r="L43" i="49"/>
  <c r="I43" i="49"/>
  <c r="H49" i="2"/>
  <c r="L45" i="3"/>
  <c r="K46" i="3"/>
  <c r="H50" i="2" l="1"/>
  <c r="I43" i="50"/>
  <c r="L43" i="50"/>
  <c r="I44" i="50"/>
  <c r="L44" i="50"/>
  <c r="L46" i="3"/>
  <c r="K47" i="3"/>
  <c r="H51" i="2" l="1"/>
  <c r="I43" i="51"/>
  <c r="I44" i="51"/>
  <c r="L43" i="51"/>
  <c r="L44" i="51"/>
  <c r="L47" i="3"/>
  <c r="K48" i="3"/>
  <c r="L43" i="52" l="1"/>
  <c r="I43" i="52"/>
  <c r="H52" i="2"/>
  <c r="I44" i="52"/>
  <c r="L44" i="52"/>
  <c r="L48" i="3"/>
  <c r="K49" i="3"/>
  <c r="I43" i="53" l="1"/>
  <c r="I44" i="53"/>
  <c r="L43" i="53"/>
  <c r="L44" i="53"/>
  <c r="H53" i="2"/>
  <c r="L49" i="3"/>
  <c r="K50" i="3"/>
  <c r="H54" i="2" l="1"/>
  <c r="I43" i="54"/>
  <c r="L43" i="54"/>
  <c r="I44" i="54"/>
  <c r="L44" i="54"/>
  <c r="L50" i="3"/>
  <c r="K51" i="3"/>
  <c r="H55" i="2" l="1"/>
  <c r="I43" i="55"/>
  <c r="L43" i="55"/>
  <c r="I44" i="55"/>
  <c r="L44" i="55"/>
  <c r="L51" i="3"/>
  <c r="K52" i="3"/>
  <c r="H56" i="2" l="1"/>
  <c r="I43" i="56"/>
  <c r="L43" i="56"/>
  <c r="I44" i="56"/>
  <c r="L44" i="56"/>
  <c r="L52" i="3"/>
  <c r="K53" i="3"/>
  <c r="H57" i="2" l="1"/>
  <c r="I43" i="57"/>
  <c r="I44" i="57"/>
  <c r="L43" i="57"/>
  <c r="L44" i="57"/>
  <c r="L53" i="3"/>
  <c r="K54" i="3"/>
  <c r="H58" i="2" l="1"/>
  <c r="L43" i="58"/>
  <c r="I43" i="58"/>
  <c r="I44" i="58"/>
  <c r="L44" i="58"/>
  <c r="L54" i="3"/>
  <c r="K55" i="3"/>
  <c r="H59" i="2" l="1"/>
  <c r="I43" i="59"/>
  <c r="I44" i="59"/>
  <c r="L43" i="59"/>
  <c r="L44" i="59"/>
  <c r="L55" i="3"/>
  <c r="K56" i="3"/>
  <c r="I43" i="60" l="1"/>
  <c r="L43" i="60"/>
  <c r="I44" i="60"/>
  <c r="L44" i="60"/>
  <c r="H60" i="2"/>
  <c r="L56" i="3"/>
  <c r="K57" i="3"/>
  <c r="H61" i="2" l="1"/>
  <c r="I43" i="61"/>
  <c r="I44" i="61"/>
  <c r="L43" i="61"/>
  <c r="L44" i="61"/>
  <c r="L57" i="3"/>
  <c r="K58" i="3"/>
  <c r="H62" i="2" l="1"/>
  <c r="I43" i="62"/>
  <c r="L43" i="62"/>
  <c r="I44" i="62"/>
  <c r="L44" i="62"/>
  <c r="L58" i="3"/>
  <c r="K59" i="3"/>
  <c r="H63" i="2" l="1"/>
  <c r="I43" i="63"/>
  <c r="L43" i="63"/>
  <c r="I44" i="63"/>
  <c r="L44" i="63"/>
  <c r="L59" i="3"/>
  <c r="K60" i="3"/>
  <c r="H64" i="2" l="1"/>
  <c r="I43" i="64"/>
  <c r="L43" i="64"/>
  <c r="I44" i="64"/>
  <c r="L44" i="64"/>
  <c r="L60" i="3"/>
  <c r="K61" i="3"/>
  <c r="H65" i="2" l="1"/>
  <c r="I43" i="65"/>
  <c r="I44" i="65"/>
  <c r="L43" i="65"/>
  <c r="L44" i="65"/>
  <c r="L61" i="3"/>
  <c r="K62" i="3"/>
  <c r="H66" i="2" l="1"/>
  <c r="I43" i="66"/>
  <c r="L43" i="66"/>
  <c r="I44" i="66"/>
  <c r="L44" i="66"/>
  <c r="L62" i="3"/>
  <c r="K63" i="3"/>
  <c r="H67" i="2" l="1"/>
  <c r="I43" i="67"/>
  <c r="L43" i="67"/>
  <c r="I44" i="67"/>
  <c r="L44" i="67"/>
  <c r="L63" i="3"/>
  <c r="K64" i="3"/>
  <c r="I43" i="68" l="1"/>
  <c r="L43" i="68"/>
  <c r="H68" i="2"/>
  <c r="I44" i="68"/>
  <c r="L44" i="68"/>
  <c r="L64" i="3"/>
  <c r="K65" i="3"/>
  <c r="H69" i="2" l="1"/>
  <c r="I43" i="69"/>
  <c r="I44" i="69"/>
  <c r="L43" i="69"/>
  <c r="L44" i="69"/>
  <c r="L65" i="3"/>
  <c r="K66" i="3"/>
  <c r="H70" i="2" l="1"/>
  <c r="I43" i="70"/>
  <c r="L43" i="70"/>
  <c r="I44" i="70"/>
  <c r="L44" i="70"/>
  <c r="L66" i="3"/>
  <c r="K67" i="3"/>
  <c r="H71" i="2" l="1"/>
  <c r="I43" i="71"/>
  <c r="L43" i="71"/>
  <c r="I44" i="71"/>
  <c r="L44" i="71"/>
  <c r="L67" i="3"/>
  <c r="K68" i="3"/>
  <c r="I43" i="72" l="1"/>
  <c r="L43" i="72"/>
  <c r="H72" i="2"/>
  <c r="I44" i="72"/>
  <c r="L44" i="72"/>
  <c r="L68" i="3"/>
  <c r="K69" i="3"/>
  <c r="H73" i="2" l="1"/>
  <c r="I43" i="73"/>
  <c r="L43" i="73"/>
  <c r="I44" i="73"/>
  <c r="L44" i="73"/>
  <c r="L69" i="3"/>
  <c r="K70" i="3"/>
  <c r="H74" i="2" l="1"/>
  <c r="I43" i="74"/>
  <c r="L43" i="74"/>
  <c r="I44" i="74"/>
  <c r="L44" i="74"/>
  <c r="L70" i="3"/>
  <c r="K71" i="3"/>
  <c r="H75" i="2" l="1"/>
  <c r="I43" i="75"/>
  <c r="L43" i="75"/>
  <c r="I44" i="75"/>
  <c r="L44" i="75"/>
  <c r="L71" i="3"/>
  <c r="K72" i="3"/>
  <c r="L43" i="76" l="1"/>
  <c r="I43" i="76"/>
  <c r="H76" i="2"/>
  <c r="I44" i="76"/>
  <c r="L44" i="76"/>
  <c r="L72" i="3"/>
  <c r="K73" i="3"/>
  <c r="H77" i="2" l="1"/>
  <c r="I43" i="77"/>
  <c r="I44" i="77"/>
  <c r="L43" i="77"/>
  <c r="L44" i="77"/>
  <c r="L73" i="3"/>
  <c r="K74" i="3"/>
  <c r="H78" i="2" l="1"/>
  <c r="I43" i="78"/>
  <c r="L43" i="78"/>
  <c r="I44" i="78"/>
  <c r="L44" i="78"/>
  <c r="L74" i="3"/>
  <c r="K75" i="3"/>
  <c r="H79" i="2" l="1"/>
  <c r="I44" i="79"/>
  <c r="L43" i="79"/>
  <c r="I43" i="79"/>
  <c r="L44" i="79"/>
  <c r="L75" i="3"/>
  <c r="K76" i="3"/>
  <c r="L43" i="80" l="1"/>
  <c r="H80" i="2"/>
  <c r="I43" i="80"/>
  <c r="I44" i="80"/>
  <c r="L44" i="80"/>
  <c r="L76" i="3"/>
  <c r="K77" i="3"/>
  <c r="H81" i="2" l="1"/>
  <c r="I43" i="81"/>
  <c r="I44" i="81"/>
  <c r="L43" i="81"/>
  <c r="L44" i="81"/>
  <c r="L77" i="3"/>
  <c r="K78" i="3"/>
  <c r="H82" i="2" l="1"/>
  <c r="I43" i="82"/>
  <c r="I44" i="82"/>
  <c r="L43" i="82"/>
  <c r="L44" i="82"/>
  <c r="L78" i="3"/>
  <c r="K79" i="3"/>
  <c r="H83" i="2" l="1"/>
  <c r="I43" i="83"/>
  <c r="I44" i="83"/>
  <c r="L44" i="83"/>
  <c r="L43" i="83"/>
  <c r="L79" i="3"/>
  <c r="K80" i="3"/>
  <c r="H84" i="2" l="1"/>
  <c r="I43" i="84"/>
  <c r="I44" i="84"/>
  <c r="L43" i="84"/>
  <c r="L44" i="84"/>
  <c r="L80" i="3"/>
  <c r="K81" i="3"/>
  <c r="H85" i="2" l="1"/>
  <c r="I43" i="85"/>
  <c r="L43" i="85"/>
  <c r="I44" i="85"/>
  <c r="L44" i="85"/>
  <c r="L81" i="3"/>
  <c r="K82" i="3"/>
  <c r="H86" i="2" l="1"/>
  <c r="I43" i="86"/>
  <c r="L43" i="86"/>
  <c r="I44" i="86"/>
  <c r="L44" i="86"/>
  <c r="L82" i="3"/>
  <c r="K83" i="3"/>
  <c r="H87" i="2" l="1"/>
  <c r="I43" i="87"/>
  <c r="L43" i="87"/>
  <c r="I44" i="87"/>
  <c r="L44" i="87"/>
  <c r="L83" i="3"/>
  <c r="K84" i="3"/>
  <c r="H88" i="2" l="1"/>
  <c r="I43" i="88"/>
  <c r="I44" i="88"/>
  <c r="L43" i="88"/>
  <c r="L44" i="88"/>
  <c r="L84" i="3"/>
  <c r="K85" i="3"/>
  <c r="I43" i="89" l="1"/>
  <c r="L43" i="89"/>
  <c r="H89" i="2"/>
  <c r="I44" i="89"/>
  <c r="L44" i="89"/>
  <c r="L85" i="3"/>
  <c r="K86" i="3"/>
  <c r="H90" i="2" l="1"/>
  <c r="I43" i="90"/>
  <c r="L43" i="90"/>
  <c r="I44" i="90"/>
  <c r="L44" i="90"/>
  <c r="L86" i="3"/>
  <c r="K87" i="3"/>
  <c r="H91" i="2" l="1"/>
  <c r="I43" i="91"/>
  <c r="I44" i="91"/>
  <c r="L43" i="91"/>
  <c r="L44" i="91"/>
  <c r="L87" i="3"/>
  <c r="K88" i="3"/>
  <c r="I43" i="92" l="1"/>
  <c r="L43" i="92"/>
  <c r="H92" i="2"/>
  <c r="I44" i="92"/>
  <c r="L44" i="92"/>
  <c r="L88" i="3"/>
  <c r="K89" i="3"/>
  <c r="H93" i="2" l="1"/>
  <c r="I43" i="93"/>
  <c r="L43" i="93"/>
  <c r="I44" i="93"/>
  <c r="L44" i="93"/>
  <c r="L89" i="3"/>
  <c r="K90" i="3"/>
  <c r="H94" i="2" l="1"/>
  <c r="I43" i="94"/>
  <c r="L43" i="94"/>
  <c r="I44" i="94"/>
  <c r="L44" i="94"/>
  <c r="L90" i="3"/>
  <c r="K91" i="3"/>
  <c r="H95" i="2" l="1"/>
  <c r="I43" i="95"/>
  <c r="L43" i="95"/>
  <c r="I44" i="95"/>
  <c r="L44" i="95"/>
  <c r="L91" i="3"/>
  <c r="K92" i="3"/>
  <c r="H96" i="2" l="1"/>
  <c r="I43" i="96"/>
  <c r="L43" i="96"/>
  <c r="I44" i="96"/>
  <c r="L44" i="96"/>
  <c r="L92" i="3"/>
  <c r="K93" i="3"/>
  <c r="H97" i="2" l="1"/>
  <c r="I43" i="97"/>
  <c r="L43" i="97"/>
  <c r="I44" i="97"/>
  <c r="L44" i="97"/>
  <c r="L93" i="3"/>
  <c r="K94" i="3"/>
  <c r="H98" i="2" l="1"/>
  <c r="I43" i="98"/>
  <c r="L43" i="98"/>
  <c r="I44" i="98"/>
  <c r="L44" i="98"/>
  <c r="L94" i="3"/>
  <c r="K95" i="3"/>
  <c r="H99" i="2" l="1"/>
  <c r="I43" i="99"/>
  <c r="L43" i="99"/>
  <c r="I44" i="99"/>
  <c r="L44" i="99"/>
  <c r="L95" i="3"/>
  <c r="K96" i="3"/>
  <c r="H100" i="2" l="1"/>
  <c r="I43" i="100"/>
  <c r="L43" i="100"/>
  <c r="I44" i="100"/>
  <c r="L44" i="100"/>
  <c r="L96" i="3"/>
  <c r="K97" i="3"/>
  <c r="I43" i="101" l="1"/>
  <c r="L43" i="101"/>
  <c r="H101" i="2"/>
  <c r="I44" i="101"/>
  <c r="L44" i="101"/>
  <c r="L97" i="3"/>
  <c r="K98" i="3"/>
  <c r="H102" i="2" l="1"/>
  <c r="I43" i="102"/>
  <c r="L43" i="102"/>
  <c r="I44" i="102"/>
  <c r="L44" i="102"/>
  <c r="L98" i="3"/>
  <c r="K99" i="3"/>
  <c r="H103" i="2" l="1"/>
  <c r="I43" i="103"/>
  <c r="L43" i="103"/>
  <c r="I44" i="103"/>
  <c r="L44" i="103"/>
  <c r="L99" i="3"/>
  <c r="K100" i="3"/>
  <c r="I44" i="104" l="1"/>
  <c r="L44" i="104"/>
  <c r="H104" i="2"/>
  <c r="I43" i="104"/>
  <c r="L43" i="104"/>
  <c r="L100" i="3"/>
  <c r="K101" i="3"/>
  <c r="I43" i="105" l="1"/>
  <c r="L43" i="105"/>
  <c r="H105" i="2"/>
  <c r="I44" i="105"/>
  <c r="L44" i="105"/>
  <c r="L101" i="3"/>
  <c r="K102" i="3"/>
  <c r="H106" i="2" l="1"/>
  <c r="I43" i="106"/>
  <c r="L43" i="106"/>
  <c r="I44" i="106"/>
  <c r="L44" i="106"/>
  <c r="L102" i="3"/>
  <c r="K103" i="3"/>
  <c r="H107" i="2" l="1"/>
  <c r="I43" i="107"/>
  <c r="L43" i="107"/>
  <c r="I44" i="107"/>
  <c r="L44" i="107"/>
  <c r="L103" i="3"/>
  <c r="K104" i="3"/>
  <c r="H108" i="2" l="1"/>
  <c r="I43" i="108"/>
  <c r="L43" i="108"/>
  <c r="I44" i="108"/>
  <c r="L44" i="108"/>
  <c r="L104" i="3"/>
  <c r="K105" i="3"/>
  <c r="H109" i="2" l="1"/>
  <c r="I43" i="109"/>
  <c r="I44" i="109"/>
  <c r="L43" i="109"/>
  <c r="L44" i="109"/>
  <c r="L105" i="3"/>
  <c r="K106" i="3"/>
  <c r="H110" i="2" l="1"/>
  <c r="I43" i="110"/>
  <c r="L43" i="110"/>
  <c r="I44" i="110"/>
  <c r="L44" i="110"/>
  <c r="L106" i="3"/>
  <c r="K107" i="3"/>
  <c r="H111" i="2" l="1"/>
  <c r="I43" i="111"/>
  <c r="L43" i="111"/>
  <c r="I44" i="111"/>
  <c r="L44" i="111"/>
  <c r="L107" i="3"/>
  <c r="K108" i="3"/>
  <c r="H112" i="2" l="1"/>
  <c r="I43" i="112"/>
  <c r="I44" i="112"/>
  <c r="L43" i="112"/>
  <c r="L44" i="112"/>
  <c r="L108" i="3"/>
  <c r="K109" i="3"/>
  <c r="H113" i="2" l="1"/>
  <c r="I43" i="113"/>
  <c r="I44" i="113"/>
  <c r="L43" i="113"/>
  <c r="L44" i="113"/>
  <c r="L109" i="3"/>
  <c r="K110" i="3"/>
  <c r="H114" i="2" l="1"/>
  <c r="I43" i="114"/>
  <c r="L43" i="114"/>
  <c r="I44" i="114"/>
  <c r="L44" i="114"/>
  <c r="L110" i="3"/>
  <c r="K111" i="3"/>
  <c r="H115" i="2" l="1"/>
  <c r="I43" i="115"/>
  <c r="L43" i="115"/>
  <c r="I44" i="115"/>
  <c r="L44" i="115"/>
  <c r="L111" i="3"/>
  <c r="K112" i="3"/>
  <c r="I43" i="116" l="1"/>
  <c r="L43" i="116"/>
  <c r="H116" i="2"/>
  <c r="I44" i="116"/>
  <c r="L44" i="116"/>
  <c r="L112" i="3"/>
  <c r="K113" i="3"/>
  <c r="L43" i="118" l="1"/>
  <c r="H117" i="2"/>
  <c r="I43" i="118"/>
  <c r="I44" i="118"/>
  <c r="L44" i="118"/>
  <c r="L113" i="3"/>
  <c r="K114" i="3"/>
  <c r="H118" i="2" l="1"/>
  <c r="L43" i="120"/>
  <c r="I43" i="120"/>
  <c r="I44" i="120"/>
  <c r="L44" i="120"/>
  <c r="L114" i="3"/>
  <c r="K115" i="3"/>
  <c r="H119" i="2" l="1"/>
  <c r="I43" i="121"/>
  <c r="L43" i="121"/>
  <c r="I44" i="121"/>
  <c r="L44" i="121"/>
  <c r="L115" i="3"/>
  <c r="K116" i="3"/>
  <c r="H120" i="2" l="1"/>
  <c r="I43" i="117"/>
  <c r="I44" i="117"/>
  <c r="L43" i="117"/>
  <c r="L44" i="117"/>
  <c r="L116" i="3"/>
  <c r="K117" i="3"/>
  <c r="I43" i="122" l="1"/>
  <c r="L43" i="122"/>
  <c r="H121" i="2"/>
  <c r="I44" i="122"/>
  <c r="L44" i="122"/>
  <c r="L117" i="3"/>
  <c r="K118" i="3"/>
  <c r="H122" i="2" l="1"/>
  <c r="I43" i="123"/>
  <c r="L43" i="123"/>
  <c r="I44" i="123"/>
  <c r="L44" i="123"/>
  <c r="L118" i="3"/>
  <c r="K119" i="3"/>
  <c r="H123" i="2" l="1"/>
  <c r="L43" i="124"/>
  <c r="I43" i="124"/>
  <c r="I44" i="124"/>
  <c r="L44" i="124"/>
  <c r="L119" i="3"/>
  <c r="K120" i="3"/>
  <c r="H124" i="2" l="1"/>
  <c r="L43" i="125"/>
  <c r="I43" i="125"/>
  <c r="I44" i="125"/>
  <c r="L44" i="125"/>
  <c r="L120" i="3"/>
  <c r="K121" i="3"/>
  <c r="I43" i="126" l="1"/>
  <c r="L43" i="126"/>
  <c r="H125" i="2"/>
  <c r="I44" i="126"/>
  <c r="L44" i="126"/>
  <c r="L121" i="3"/>
  <c r="K122" i="3"/>
  <c r="H126" i="2" l="1"/>
  <c r="I43" i="127"/>
  <c r="I44" i="127"/>
  <c r="L43" i="127"/>
  <c r="L44" i="127"/>
  <c r="L122" i="3"/>
  <c r="K123" i="3"/>
  <c r="H127" i="2" l="1"/>
  <c r="I43" i="128"/>
  <c r="L43" i="128"/>
  <c r="I44" i="128"/>
  <c r="L44" i="128"/>
  <c r="L123" i="3"/>
  <c r="K124" i="3"/>
  <c r="H128" i="2" l="1"/>
  <c r="I43" i="129"/>
  <c r="L43" i="129"/>
  <c r="I44" i="129"/>
  <c r="L44" i="129"/>
  <c r="L124" i="3"/>
  <c r="K125" i="3"/>
  <c r="I44" i="130" l="1"/>
  <c r="L43" i="130"/>
  <c r="L44" i="130"/>
  <c r="I43" i="130"/>
  <c r="H129" i="2"/>
  <c r="L125" i="3"/>
  <c r="K126" i="3"/>
  <c r="H130" i="2" l="1"/>
  <c r="I44" i="131"/>
  <c r="L43" i="131"/>
  <c r="I43" i="131"/>
  <c r="L44" i="131"/>
  <c r="L126" i="3"/>
  <c r="K127" i="3"/>
  <c r="H131" i="2" l="1"/>
  <c r="I43" i="132"/>
  <c r="L43" i="132"/>
  <c r="I44" i="132"/>
  <c r="L44" i="132"/>
  <c r="L127" i="3"/>
  <c r="K128" i="3"/>
  <c r="L43" i="133" l="1"/>
  <c r="I43" i="133"/>
  <c r="H132" i="2"/>
  <c r="I44" i="133"/>
  <c r="L44" i="133"/>
  <c r="L128" i="3"/>
  <c r="K129" i="3"/>
  <c r="H133" i="2" l="1"/>
  <c r="I43" i="134"/>
  <c r="L43" i="134"/>
  <c r="I44" i="134"/>
  <c r="L44" i="134"/>
  <c r="L129" i="3"/>
  <c r="K130" i="3"/>
  <c r="H134" i="2" l="1"/>
  <c r="I43" i="135"/>
  <c r="I44" i="135"/>
  <c r="L43" i="135"/>
  <c r="L44" i="135"/>
  <c r="L130" i="3"/>
  <c r="K131" i="3"/>
  <c r="H135" i="2" l="1"/>
  <c r="I44" i="136"/>
  <c r="I43" i="136"/>
  <c r="L43" i="136"/>
  <c r="L44" i="136"/>
  <c r="L131" i="3"/>
  <c r="K132" i="3"/>
  <c r="H136" i="2" l="1"/>
  <c r="I43" i="137"/>
  <c r="I44" i="137"/>
  <c r="L43" i="137"/>
  <c r="L44" i="137"/>
  <c r="L132" i="3"/>
  <c r="K133" i="3"/>
  <c r="I43" i="138" l="1"/>
  <c r="L43" i="138"/>
  <c r="H137" i="2"/>
  <c r="I44" i="138"/>
  <c r="L44" i="138"/>
  <c r="L133" i="3"/>
  <c r="K134" i="3"/>
  <c r="H138" i="2" l="1"/>
  <c r="I43" i="139"/>
  <c r="L43" i="139"/>
  <c r="I44" i="139"/>
  <c r="L44" i="139"/>
  <c r="L134" i="3"/>
  <c r="K135" i="3"/>
  <c r="H139" i="2" l="1"/>
  <c r="I43" i="140"/>
  <c r="I44" i="140"/>
  <c r="L43" i="140"/>
  <c r="L44" i="140"/>
  <c r="L135" i="3"/>
  <c r="K136" i="3"/>
  <c r="H140" i="2" l="1"/>
  <c r="I43" i="141"/>
  <c r="L43" i="141"/>
  <c r="I44" i="141"/>
  <c r="L44" i="141"/>
  <c r="L136" i="3"/>
  <c r="K137" i="3"/>
  <c r="I44" i="142" l="1"/>
  <c r="L44" i="142"/>
  <c r="L43" i="142"/>
  <c r="I43" i="142"/>
  <c r="H141" i="2"/>
  <c r="L137" i="3"/>
  <c r="K138" i="3"/>
  <c r="H142" i="2" l="1"/>
  <c r="I43" i="143"/>
  <c r="L43" i="143"/>
  <c r="I44" i="143"/>
  <c r="L44" i="143"/>
  <c r="L138" i="3"/>
  <c r="K139" i="3"/>
  <c r="H143" i="2" l="1"/>
  <c r="I43" i="144"/>
  <c r="L43" i="144"/>
  <c r="I44" i="144"/>
  <c r="L44" i="144"/>
  <c r="L139" i="3"/>
  <c r="K140" i="3"/>
  <c r="H145" i="2" l="1"/>
  <c r="H144" i="2"/>
  <c r="L43" i="145"/>
  <c r="I43" i="145"/>
  <c r="I44" i="145"/>
  <c r="L44" i="145"/>
  <c r="L140" i="3"/>
  <c r="K141" i="3"/>
  <c r="I44" i="147" l="1"/>
  <c r="I43" i="147"/>
  <c r="L43" i="147"/>
  <c r="L44" i="147"/>
  <c r="I43" i="146"/>
  <c r="L43" i="146"/>
  <c r="H146" i="2"/>
  <c r="I44" i="146"/>
  <c r="L44" i="146"/>
  <c r="L141" i="3"/>
  <c r="K142" i="3"/>
  <c r="H147" i="2" l="1"/>
  <c r="I43" i="148"/>
  <c r="L43" i="148"/>
  <c r="I44" i="148"/>
  <c r="L44" i="148"/>
  <c r="L142" i="3"/>
  <c r="K143" i="3"/>
  <c r="H148" i="2" l="1"/>
  <c r="I44" i="149"/>
  <c r="I43" i="149"/>
  <c r="L44" i="149"/>
  <c r="L43" i="149"/>
  <c r="L143" i="3"/>
  <c r="K144" i="3"/>
  <c r="H149" i="2" l="1"/>
  <c r="I43" i="150"/>
  <c r="I44" i="150"/>
  <c r="L43" i="150"/>
  <c r="L44" i="150"/>
  <c r="L144" i="3"/>
  <c r="K145" i="3"/>
  <c r="I43" i="151" l="1"/>
  <c r="I44" i="151"/>
  <c r="L43" i="151"/>
  <c r="L44" i="151"/>
  <c r="H150" i="2"/>
  <c r="L145" i="3"/>
  <c r="K146" i="3"/>
  <c r="H151" i="2" l="1"/>
  <c r="H152" i="2" s="1"/>
  <c r="I43" i="152"/>
  <c r="I44" i="152"/>
  <c r="L43" i="152"/>
  <c r="L44" i="152"/>
  <c r="L146" i="3"/>
  <c r="K147" i="3"/>
  <c r="H153" i="2" l="1"/>
  <c r="I43" i="153"/>
  <c r="L43" i="153"/>
  <c r="I44" i="153"/>
  <c r="L44" i="153"/>
  <c r="L147" i="3"/>
  <c r="K148" i="3"/>
  <c r="I43" i="154" l="1"/>
  <c r="L43" i="154"/>
  <c r="H154" i="2"/>
  <c r="I44" i="154"/>
  <c r="L44" i="154"/>
  <c r="L148" i="3"/>
  <c r="K149" i="3"/>
  <c r="H155" i="2" l="1"/>
  <c r="I43" i="155"/>
  <c r="L43" i="155"/>
  <c r="I44" i="155"/>
  <c r="L44" i="155"/>
  <c r="L149" i="3"/>
  <c r="K150" i="3"/>
  <c r="H156" i="2" l="1"/>
  <c r="I43" i="156"/>
  <c r="L43" i="156"/>
  <c r="I44" i="156"/>
  <c r="L44" i="156"/>
  <c r="L150" i="3"/>
  <c r="K151" i="3"/>
  <c r="H157" i="2" l="1"/>
  <c r="L44" i="157"/>
  <c r="I44" i="157"/>
  <c r="I43" i="157"/>
  <c r="L43" i="157"/>
  <c r="L151" i="3"/>
  <c r="K152" i="3"/>
  <c r="H158" i="2" l="1"/>
  <c r="I43" i="158"/>
  <c r="I44" i="158"/>
  <c r="L43" i="158"/>
  <c r="L44" i="158"/>
  <c r="L152" i="3"/>
  <c r="K153" i="3"/>
  <c r="H159" i="2" l="1"/>
  <c r="I43" i="159"/>
  <c r="L43" i="159"/>
  <c r="I44" i="159"/>
  <c r="L44" i="159"/>
  <c r="L153" i="3"/>
  <c r="K154" i="3"/>
  <c r="H160" i="2" l="1"/>
  <c r="I43" i="160"/>
  <c r="L43" i="160"/>
  <c r="I44" i="160"/>
  <c r="L44" i="160"/>
  <c r="L154" i="3"/>
  <c r="K155" i="3"/>
  <c r="H161" i="2" l="1"/>
  <c r="I43" i="161"/>
  <c r="L43" i="161"/>
  <c r="I44" i="161"/>
  <c r="L44" i="161"/>
  <c r="L155" i="3"/>
  <c r="K156" i="3"/>
  <c r="H162" i="2" l="1"/>
  <c r="I43" i="162"/>
  <c r="I44" i="162"/>
  <c r="L43" i="162"/>
  <c r="L44" i="162"/>
  <c r="L156" i="3"/>
  <c r="K157" i="3"/>
  <c r="H163" i="2" l="1"/>
  <c r="I43" i="163"/>
  <c r="L43" i="163"/>
  <c r="I44" i="163"/>
  <c r="L44" i="163"/>
  <c r="L157" i="3"/>
  <c r="K158" i="3"/>
  <c r="H164" i="2" l="1"/>
  <c r="I43" i="164"/>
  <c r="L43" i="164"/>
  <c r="I44" i="164"/>
  <c r="L44" i="164"/>
  <c r="L158" i="3"/>
  <c r="K159" i="3"/>
  <c r="H165" i="2" l="1"/>
  <c r="I44" i="165"/>
  <c r="I43" i="165"/>
  <c r="L43" i="165"/>
  <c r="L44" i="165"/>
  <c r="L159" i="3"/>
  <c r="K160" i="3"/>
  <c r="H166" i="2" l="1"/>
  <c r="I43" i="166"/>
  <c r="L43" i="166"/>
  <c r="I44" i="166"/>
  <c r="L44" i="166"/>
  <c r="L160" i="3"/>
  <c r="K161" i="3"/>
  <c r="H167" i="2" l="1"/>
  <c r="I43" i="167"/>
  <c r="L43" i="167"/>
  <c r="I44" i="167"/>
  <c r="L44" i="167"/>
  <c r="L161" i="3"/>
  <c r="K162" i="3"/>
  <c r="H168" i="2" l="1"/>
  <c r="L43" i="168"/>
  <c r="I43" i="168"/>
  <c r="I44" i="168"/>
  <c r="L44" i="168"/>
  <c r="L162" i="3"/>
  <c r="K163" i="3"/>
  <c r="H169" i="2" l="1"/>
  <c r="I44" i="169"/>
  <c r="I43" i="169"/>
  <c r="L43" i="169"/>
  <c r="L44" i="169"/>
  <c r="L163" i="3"/>
  <c r="K164" i="3"/>
  <c r="H170" i="2" l="1"/>
  <c r="I43" i="170"/>
  <c r="I44" i="170"/>
  <c r="L43" i="170"/>
  <c r="L44" i="170"/>
  <c r="L164" i="3"/>
  <c r="K165" i="3"/>
  <c r="H171" i="2" l="1"/>
  <c r="I43" i="171"/>
  <c r="I44" i="171"/>
  <c r="L43" i="171"/>
  <c r="L44" i="171"/>
  <c r="L165" i="3"/>
  <c r="K166" i="3"/>
  <c r="H172" i="2" l="1"/>
  <c r="I43" i="172"/>
  <c r="L43" i="172"/>
  <c r="I44" i="172"/>
  <c r="L44" i="172"/>
  <c r="L166" i="3"/>
  <c r="K167" i="3"/>
  <c r="H173" i="2" l="1"/>
  <c r="I43" i="173"/>
  <c r="I44" i="173"/>
  <c r="L43" i="173"/>
  <c r="L44" i="173"/>
  <c r="L167" i="3"/>
  <c r="K168" i="3"/>
  <c r="H174" i="2" l="1"/>
  <c r="I43" i="174"/>
  <c r="L43" i="174"/>
  <c r="I44" i="174"/>
  <c r="L44" i="174"/>
  <c r="L168" i="3"/>
  <c r="K169" i="3"/>
  <c r="H175" i="2" l="1"/>
  <c r="I43" i="175"/>
  <c r="L43" i="175"/>
  <c r="I44" i="175"/>
  <c r="L44" i="175"/>
  <c r="L169" i="3"/>
  <c r="K170" i="3"/>
  <c r="H176" i="2" l="1"/>
  <c r="I43" i="176"/>
  <c r="L43" i="176"/>
  <c r="I44" i="176"/>
  <c r="L44" i="176"/>
  <c r="L170" i="3"/>
  <c r="K171" i="3"/>
  <c r="H177" i="2" l="1"/>
  <c r="I43" i="177"/>
  <c r="L43" i="177"/>
  <c r="I44" i="177"/>
  <c r="L44" i="177"/>
  <c r="L171" i="3"/>
  <c r="K172" i="3"/>
  <c r="H178" i="2" l="1"/>
  <c r="I43" i="178"/>
  <c r="I44" i="178"/>
  <c r="L43" i="178"/>
  <c r="L44" i="178"/>
  <c r="L172" i="3"/>
  <c r="K173" i="3"/>
  <c r="H179" i="2" l="1"/>
  <c r="I43" i="179"/>
  <c r="I44" i="179"/>
  <c r="L43" i="179"/>
  <c r="L44" i="179"/>
  <c r="L173" i="3"/>
  <c r="K174" i="3"/>
  <c r="H180" i="2" l="1"/>
  <c r="I43" i="180"/>
  <c r="I44" i="180"/>
  <c r="L43" i="180"/>
  <c r="L44" i="180"/>
  <c r="L174" i="3"/>
  <c r="K175" i="3"/>
  <c r="H181" i="2" l="1"/>
  <c r="I43" i="181"/>
  <c r="I44" i="181"/>
  <c r="L43" i="181"/>
  <c r="L44" i="181"/>
  <c r="L175" i="3"/>
  <c r="K176" i="3"/>
  <c r="H182" i="2" l="1"/>
  <c r="I43" i="182"/>
  <c r="L43" i="182"/>
  <c r="I44" i="182"/>
  <c r="L44" i="182"/>
  <c r="L176" i="3"/>
  <c r="K177" i="3"/>
  <c r="H183" i="2" l="1"/>
  <c r="I43" i="183"/>
  <c r="I44" i="183"/>
  <c r="L43" i="183"/>
  <c r="L44" i="183"/>
  <c r="L177" i="3"/>
  <c r="K178" i="3"/>
  <c r="H184" i="2" l="1"/>
  <c r="I43" i="184"/>
  <c r="L43" i="184"/>
  <c r="I44" i="184"/>
  <c r="L44" i="184"/>
  <c r="L178" i="3"/>
  <c r="K179" i="3"/>
  <c r="H185" i="2" l="1"/>
  <c r="I43" i="185"/>
  <c r="I44" i="185"/>
  <c r="L43" i="185"/>
  <c r="L44" i="185"/>
  <c r="L179" i="3"/>
  <c r="K180" i="3"/>
  <c r="I44" i="187" l="1"/>
  <c r="I43" i="187"/>
  <c r="L43" i="187"/>
  <c r="L44" i="187"/>
  <c r="H186" i="2"/>
  <c r="L180" i="3"/>
  <c r="K181" i="3"/>
  <c r="H187" i="2" l="1"/>
  <c r="I43" i="188"/>
  <c r="L43" i="188"/>
  <c r="I44" i="188"/>
  <c r="L44" i="188"/>
  <c r="L181" i="3"/>
  <c r="K182" i="3"/>
  <c r="H188" i="2" l="1"/>
  <c r="I43" i="189"/>
  <c r="L43" i="189"/>
  <c r="I44" i="189"/>
  <c r="L44" i="189"/>
  <c r="L182" i="3"/>
  <c r="K183" i="3"/>
  <c r="H189" i="2" l="1"/>
  <c r="I43" i="190"/>
  <c r="I44" i="190"/>
  <c r="L43" i="190"/>
  <c r="L44" i="190"/>
  <c r="L183" i="3"/>
  <c r="K184" i="3"/>
  <c r="I43" i="191" l="1"/>
  <c r="L43" i="191"/>
  <c r="H190" i="2"/>
  <c r="I44" i="191"/>
  <c r="L44" i="191"/>
  <c r="L184" i="3"/>
  <c r="K185" i="3"/>
  <c r="H191" i="2" l="1"/>
  <c r="I43" i="192"/>
  <c r="L43" i="192"/>
  <c r="I44" i="192"/>
  <c r="L44" i="192"/>
  <c r="L185" i="3"/>
  <c r="K186" i="3"/>
  <c r="H192" i="2" l="1"/>
  <c r="I43" i="193"/>
  <c r="L43" i="193"/>
  <c r="I44" i="193"/>
  <c r="L44" i="193"/>
  <c r="L186" i="3"/>
  <c r="K187" i="3"/>
  <c r="H193" i="2" l="1"/>
  <c r="I43" i="194"/>
  <c r="L43" i="194"/>
  <c r="I44" i="194"/>
  <c r="L44" i="194"/>
  <c r="L187" i="3"/>
  <c r="K188" i="3"/>
  <c r="I43" i="195" l="1"/>
  <c r="L44" i="195"/>
  <c r="I44" i="195"/>
  <c r="L43" i="195"/>
  <c r="H194" i="2"/>
  <c r="L188" i="3"/>
  <c r="K189" i="3"/>
  <c r="H195" i="2" l="1"/>
  <c r="I43" i="197"/>
  <c r="I44" i="197"/>
  <c r="L43" i="197"/>
  <c r="L44" i="197"/>
  <c r="L189" i="3"/>
  <c r="K190" i="3"/>
  <c r="H196" i="2" l="1"/>
  <c r="I43" i="196"/>
  <c r="I44" i="196"/>
  <c r="L44" i="196"/>
  <c r="L43" i="196"/>
  <c r="L190" i="3"/>
  <c r="K191" i="3"/>
  <c r="H197" i="2" l="1"/>
  <c r="I43" i="198"/>
  <c r="L43" i="198"/>
  <c r="I44" i="198"/>
  <c r="L44" i="198"/>
  <c r="L191" i="3"/>
  <c r="K192" i="3"/>
  <c r="I44" i="199" l="1"/>
  <c r="I43" i="199"/>
  <c r="L43" i="199"/>
  <c r="L44" i="199"/>
  <c r="H198" i="2"/>
  <c r="L192" i="3"/>
  <c r="K193" i="3"/>
  <c r="H199" i="2" l="1"/>
  <c r="I43" i="200"/>
  <c r="L43" i="200"/>
  <c r="I44" i="200"/>
  <c r="L44" i="200"/>
  <c r="L193" i="3"/>
  <c r="K194" i="3"/>
  <c r="H200" i="2" l="1"/>
  <c r="I43" i="201"/>
  <c r="L43" i="201"/>
  <c r="I44" i="201"/>
  <c r="L44" i="201"/>
  <c r="L194" i="3"/>
  <c r="K195" i="3"/>
  <c r="H201" i="2" l="1"/>
  <c r="I43" i="202"/>
  <c r="I44" i="202"/>
  <c r="L44" i="202"/>
  <c r="L43" i="202"/>
  <c r="L195" i="3"/>
  <c r="K196" i="3"/>
  <c r="H202" i="2" l="1"/>
  <c r="I43" i="203"/>
  <c r="L43" i="203"/>
  <c r="I44" i="203"/>
  <c r="L44" i="203"/>
  <c r="L196" i="3"/>
  <c r="K197" i="3"/>
  <c r="H203" i="2" l="1"/>
  <c r="I43" i="205"/>
  <c r="L43" i="205"/>
  <c r="I44" i="205"/>
  <c r="L44" i="205"/>
  <c r="L197" i="3"/>
  <c r="K198" i="3"/>
  <c r="H204" i="2" l="1"/>
  <c r="I43" i="204"/>
  <c r="L43" i="204"/>
  <c r="I44" i="204"/>
  <c r="L44" i="204"/>
  <c r="L198" i="3"/>
  <c r="K199" i="3"/>
  <c r="H205" i="2" l="1"/>
  <c r="I43" i="206"/>
  <c r="L43" i="206"/>
  <c r="I44" i="206"/>
  <c r="L44" i="206"/>
  <c r="L199" i="3"/>
  <c r="K200" i="3"/>
  <c r="H206" i="2" l="1"/>
  <c r="I43" i="207"/>
  <c r="I44" i="207"/>
  <c r="L43" i="207"/>
  <c r="L44" i="207"/>
  <c r="L200" i="3"/>
  <c r="K201" i="3"/>
  <c r="H207" i="2" l="1"/>
  <c r="I43" i="208"/>
  <c r="I44" i="208"/>
  <c r="L43" i="208"/>
  <c r="L44" i="208"/>
  <c r="L201" i="3"/>
  <c r="K202" i="3"/>
  <c r="H208" i="2" l="1"/>
  <c r="I43" i="209"/>
  <c r="L43" i="209"/>
  <c r="I44" i="209"/>
  <c r="L44" i="209"/>
  <c r="L202" i="3"/>
  <c r="K203" i="3"/>
  <c r="H209" i="2" l="1"/>
  <c r="I43" i="210"/>
  <c r="L43" i="210"/>
  <c r="I44" i="210"/>
  <c r="L44" i="210"/>
  <c r="L203" i="3"/>
  <c r="K204" i="3"/>
  <c r="H210" i="2" l="1"/>
  <c r="I43" i="211"/>
  <c r="L43" i="211"/>
  <c r="I44" i="211"/>
  <c r="L44" i="211"/>
  <c r="L204" i="3"/>
  <c r="K205" i="3"/>
  <c r="H211" i="2" l="1"/>
  <c r="I43" i="212"/>
  <c r="I44" i="212"/>
  <c r="L43" i="212"/>
  <c r="L44" i="212"/>
  <c r="L205" i="3"/>
  <c r="K206" i="3"/>
  <c r="H212" i="2" l="1"/>
  <c r="I43" i="213"/>
  <c r="L43" i="213"/>
  <c r="I44" i="213"/>
  <c r="L44" i="213"/>
  <c r="L206" i="3"/>
  <c r="K207" i="3"/>
  <c r="H213" i="2" l="1"/>
  <c r="I43" i="214"/>
  <c r="L43" i="214"/>
  <c r="I44" i="214"/>
  <c r="L44" i="214"/>
  <c r="L207" i="3"/>
  <c r="K208" i="3"/>
  <c r="H214" i="2" l="1"/>
  <c r="I43" i="215"/>
  <c r="I44" i="215"/>
  <c r="L43" i="215"/>
  <c r="L44" i="215"/>
  <c r="L208" i="3"/>
  <c r="K209" i="3"/>
  <c r="H215" i="2" l="1"/>
  <c r="I43" i="216"/>
  <c r="L43" i="216"/>
  <c r="I44" i="216"/>
  <c r="L44" i="216"/>
  <c r="L209" i="3"/>
  <c r="K210" i="3"/>
  <c r="H216" i="2" l="1"/>
  <c r="I43" i="217"/>
  <c r="L43" i="217"/>
  <c r="I44" i="217"/>
  <c r="L44" i="217"/>
  <c r="L210" i="3"/>
  <c r="K211" i="3"/>
  <c r="H217" i="2" l="1"/>
  <c r="I43" i="218"/>
  <c r="I44" i="218"/>
  <c r="L43" i="218"/>
  <c r="L44" i="218"/>
  <c r="L211" i="3"/>
  <c r="K212" i="3"/>
  <c r="H218" i="2" l="1"/>
  <c r="I43" i="219"/>
  <c r="I44" i="219"/>
  <c r="L43" i="219"/>
  <c r="L44" i="219"/>
  <c r="L212" i="3"/>
  <c r="K213" i="3"/>
  <c r="H219" i="2" l="1"/>
  <c r="I43" i="220"/>
  <c r="I44" i="220"/>
  <c r="L43" i="220"/>
  <c r="L44" i="220"/>
  <c r="L213" i="3"/>
  <c r="K214" i="3"/>
  <c r="H220" i="2" l="1"/>
  <c r="I43" i="221"/>
  <c r="L43" i="221"/>
  <c r="I44" i="221"/>
  <c r="L44" i="221"/>
  <c r="L214" i="3"/>
  <c r="K215" i="3"/>
  <c r="H221" i="2" l="1"/>
  <c r="I43" i="222"/>
  <c r="I44" i="222"/>
  <c r="L43" i="222"/>
  <c r="L44" i="222"/>
  <c r="L215" i="3"/>
  <c r="K216" i="3"/>
  <c r="H222" i="2" l="1"/>
  <c r="I43" i="223"/>
  <c r="L43" i="223"/>
  <c r="I44" i="223"/>
  <c r="L44" i="223"/>
  <c r="L216" i="3"/>
  <c r="K217" i="3"/>
  <c r="H223" i="2" l="1"/>
  <c r="I43" i="224"/>
  <c r="I44" i="224"/>
  <c r="L43" i="224"/>
  <c r="L44" i="224"/>
  <c r="L217" i="3"/>
  <c r="K218" i="3"/>
  <c r="H224" i="2" l="1"/>
  <c r="I43" i="225"/>
  <c r="I44" i="225"/>
  <c r="L43" i="225"/>
  <c r="L44" i="225"/>
  <c r="L218" i="3"/>
  <c r="K219" i="3"/>
  <c r="H225" i="2" l="1"/>
  <c r="I43" i="226"/>
  <c r="I44" i="226"/>
  <c r="L43" i="226"/>
  <c r="L44" i="226"/>
  <c r="L219" i="3"/>
  <c r="K220" i="3"/>
  <c r="H226" i="2" l="1"/>
  <c r="I43" i="227"/>
  <c r="L43" i="227"/>
  <c r="I44" i="227"/>
  <c r="L44" i="227"/>
  <c r="L220" i="3"/>
  <c r="K221" i="3"/>
  <c r="H227" i="2" l="1"/>
  <c r="I43" i="228"/>
  <c r="I44" i="228"/>
  <c r="L43" i="228"/>
  <c r="L44" i="228"/>
  <c r="L221" i="3"/>
  <c r="K222" i="3"/>
  <c r="H228" i="2" l="1"/>
  <c r="I43" i="229"/>
  <c r="L43" i="229"/>
  <c r="I44" i="229"/>
  <c r="L44" i="229"/>
  <c r="L222" i="3"/>
  <c r="K223" i="3"/>
  <c r="H229" i="2" l="1"/>
  <c r="I43" i="230"/>
  <c r="L43" i="230"/>
  <c r="I44" i="230"/>
  <c r="L44" i="230"/>
  <c r="L223" i="3"/>
  <c r="K224" i="3"/>
  <c r="H230" i="2" l="1"/>
  <c r="I43" i="231"/>
  <c r="L43" i="231"/>
  <c r="I44" i="231"/>
  <c r="L44" i="231"/>
  <c r="L224" i="3"/>
  <c r="K225" i="3"/>
  <c r="H231" i="2" l="1"/>
  <c r="I43" i="232"/>
  <c r="I44" i="232"/>
  <c r="L43" i="232"/>
  <c r="L44" i="232"/>
  <c r="L225" i="3"/>
  <c r="K226" i="3"/>
  <c r="H232" i="2" l="1"/>
  <c r="I43" i="233"/>
  <c r="L43" i="233"/>
  <c r="I44" i="233"/>
  <c r="L44" i="233"/>
  <c r="L226" i="3"/>
  <c r="K227" i="3"/>
  <c r="H233" i="2" l="1"/>
  <c r="I43" i="234"/>
  <c r="L43" i="234"/>
  <c r="I44" i="234"/>
  <c r="L44" i="234"/>
  <c r="L227" i="3"/>
  <c r="K228" i="3"/>
  <c r="H234" i="2" l="1"/>
  <c r="I44" i="235"/>
  <c r="I43" i="235"/>
  <c r="L43" i="235"/>
  <c r="L44" i="235"/>
  <c r="L228" i="3"/>
  <c r="K229" i="3"/>
  <c r="H235" i="2" l="1"/>
  <c r="I44" i="236"/>
  <c r="I43" i="236"/>
  <c r="L43" i="236"/>
  <c r="L44" i="236"/>
  <c r="L229" i="3"/>
  <c r="K230" i="3"/>
  <c r="H236" i="2" l="1"/>
  <c r="I44" i="237"/>
  <c r="I43" i="237"/>
  <c r="L43" i="237"/>
  <c r="L44" i="237"/>
  <c r="L230" i="3"/>
  <c r="K231" i="3"/>
  <c r="H237" i="2" l="1"/>
  <c r="I43" i="238"/>
  <c r="L43" i="238"/>
  <c r="I44" i="238"/>
  <c r="L44" i="238"/>
  <c r="L231" i="3"/>
  <c r="K232" i="3"/>
  <c r="H238" i="2" l="1"/>
  <c r="I43" i="239"/>
  <c r="L43" i="239"/>
  <c r="I44" i="239"/>
  <c r="L44" i="239"/>
  <c r="L232" i="3"/>
  <c r="K233" i="3"/>
  <c r="H239" i="2" l="1"/>
  <c r="I43" i="240"/>
  <c r="I44" i="240"/>
  <c r="L43" i="240"/>
  <c r="L44" i="240"/>
  <c r="L233" i="3"/>
  <c r="K234" i="3"/>
  <c r="H240" i="2" l="1"/>
  <c r="H241" i="2" s="1"/>
  <c r="I43" i="241"/>
  <c r="L43" i="241"/>
  <c r="I44" i="241"/>
  <c r="L44" i="241"/>
  <c r="L234" i="3"/>
  <c r="K235" i="3"/>
  <c r="I43" i="242" l="1"/>
  <c r="L43" i="242"/>
  <c r="I44" i="242"/>
  <c r="L44" i="242"/>
  <c r="L235" i="3"/>
  <c r="K236" i="3"/>
  <c r="L236" i="3" l="1"/>
  <c r="K237" i="3"/>
  <c r="L237" i="3" l="1"/>
  <c r="K238" i="3"/>
  <c r="K239" i="3" s="1"/>
  <c r="L239" i="3" l="1"/>
  <c r="K240" i="3"/>
  <c r="L240" i="3" s="1"/>
  <c r="L238" i="3"/>
</calcChain>
</file>

<file path=xl/sharedStrings.xml><?xml version="1.0" encoding="utf-8"?>
<sst xmlns="http://schemas.openxmlformats.org/spreadsheetml/2006/main" count="12127" uniqueCount="988">
  <si>
    <t>نماد</t>
  </si>
  <si>
    <t>دارایی</t>
  </si>
  <si>
    <t>میانگین خرید</t>
  </si>
  <si>
    <t>سر به سر</t>
  </si>
  <si>
    <t>آخرین قیمت</t>
  </si>
  <si>
    <t>قیمت پایانی</t>
  </si>
  <si>
    <t>بهای تمام شده</t>
  </si>
  <si>
    <t>ارزش فعلی</t>
  </si>
  <si>
    <t>درصد سود (زیان) فعلی</t>
  </si>
  <si>
    <t>سود (زیان) فعلی</t>
  </si>
  <si>
    <t>سود (زیان) گذشته</t>
  </si>
  <si>
    <t>سود (زیان) کل</t>
  </si>
  <si>
    <t>ولشرق</t>
  </si>
  <si>
    <t>ذوب</t>
  </si>
  <si>
    <t>لپیام</t>
  </si>
  <si>
    <t>وپاسار</t>
  </si>
  <si>
    <t>پترول</t>
  </si>
  <si>
    <t>خزامیا</t>
  </si>
  <si>
    <t>باران</t>
  </si>
  <si>
    <t>کبافق</t>
  </si>
  <si>
    <t>هجرت</t>
  </si>
  <si>
    <t>جم</t>
  </si>
  <si>
    <t>ومهان</t>
  </si>
  <si>
    <t>سخوز</t>
  </si>
  <si>
    <t>وبیمه</t>
  </si>
  <si>
    <t>زفکا</t>
  </si>
  <si>
    <t>تپکو</t>
  </si>
  <si>
    <t>شگويا</t>
  </si>
  <si>
    <t>بجهرم</t>
  </si>
  <si>
    <t>زکوثر</t>
  </si>
  <si>
    <t>قرن</t>
  </si>
  <si>
    <t>آرمان</t>
  </si>
  <si>
    <t>ساوه</t>
  </si>
  <si>
    <t>شصدف</t>
  </si>
  <si>
    <t>تعداد نماد</t>
  </si>
  <si>
    <t>جمع پورتفوی</t>
  </si>
  <si>
    <t>1,243,154,964 ریال</t>
  </si>
  <si>
    <t>سود(زیان)فعلی</t>
  </si>
  <si>
    <t>1,061,786,851 ریال</t>
  </si>
  <si>
    <t>سود(زیان)گذشته</t>
  </si>
  <si>
    <t>سود(زیان)کل</t>
  </si>
  <si>
    <t>1,354,688,497 ریال</t>
  </si>
  <si>
    <t>کل</t>
  </si>
  <si>
    <t>سود</t>
  </si>
  <si>
    <t>سود تخمینی</t>
  </si>
  <si>
    <t>مانده نقدی</t>
  </si>
  <si>
    <t>مانده بیرون</t>
  </si>
  <si>
    <t>سود بیرون</t>
  </si>
  <si>
    <t>برداشت سود</t>
  </si>
  <si>
    <t>مبلغ اولیه</t>
  </si>
  <si>
    <t>میانگین ماهانه</t>
  </si>
  <si>
    <t>NaN ریال</t>
  </si>
  <si>
    <t>1,147,060,989 ریال</t>
  </si>
  <si>
    <t>1,431,276,016 ریال</t>
  </si>
  <si>
    <t>1,231,935,991 ریال</t>
  </si>
  <si>
    <t>1,534,609,944 ریال</t>
  </si>
  <si>
    <t>1,246,934,229 ریال</t>
  </si>
  <si>
    <t>1,301,913,112 ریال</t>
  </si>
  <si>
    <t>1,605,240,755 ریال</t>
  </si>
  <si>
    <t>1,244,935,414 ریال</t>
  </si>
  <si>
    <t>1,361,539,334 ریال</t>
  </si>
  <si>
    <t>1,685,878,115 ریال</t>
  </si>
  <si>
    <t>1,164,741,436 ریال</t>
  </si>
  <si>
    <t>1,406,424,496 ریال</t>
  </si>
  <si>
    <t>1,741,490,722 ریال</t>
  </si>
  <si>
    <t>1,197,723,144 ریال</t>
  </si>
  <si>
    <t>1,497,912,707 ریال</t>
  </si>
  <si>
    <t>1,823,617,296 ریال</t>
  </si>
  <si>
    <t>1,181,665,235 ریال</t>
  </si>
  <si>
    <t>1,524,660,670 ریال</t>
  </si>
  <si>
    <t>1,919,349,236 ریال</t>
  </si>
  <si>
    <t>1,249,033,167 ریال</t>
  </si>
  <si>
    <t>1,638,287,171 ریال</t>
  </si>
  <si>
    <t>2,007,463,503 ریال</t>
  </si>
  <si>
    <t>1,243,990,031 ریال</t>
  </si>
  <si>
    <t>1,658,931,926 ریال</t>
  </si>
  <si>
    <t>1,950,549,019 ریال</t>
  </si>
  <si>
    <t>صبا</t>
  </si>
  <si>
    <t>1,164,269,122 ریال</t>
  </si>
  <si>
    <t>1,576,408,183 ریال</t>
  </si>
  <si>
    <t>1,923,614,643 ریال</t>
  </si>
  <si>
    <t>1,207,716,594 ریال</t>
  </si>
  <si>
    <t>1,547,364,234 ریال</t>
  </si>
  <si>
    <t>1,896,739,008 ریال</t>
  </si>
  <si>
    <t>1,226,079,102 ریال</t>
  </si>
  <si>
    <t>1,543,874,667 ریال</t>
  </si>
  <si>
    <t>1,860,936,362 ریال</t>
  </si>
  <si>
    <t>1,218,231,904 ریال</t>
  </si>
  <si>
    <t>1,574,251,925 ریال</t>
  </si>
  <si>
    <t>1,967,650,723 ریال</t>
  </si>
  <si>
    <t>شستا</t>
  </si>
  <si>
    <t>1,401,863,391 ریال</t>
  </si>
  <si>
    <t>1,639,088,025 ریال</t>
  </si>
  <si>
    <t>2,054,381,154 ریال</t>
  </si>
  <si>
    <t>1,397,764,681 ریال</t>
  </si>
  <si>
    <t>1,696,681,346 ریال</t>
  </si>
  <si>
    <t>2,138,188,029 ریال</t>
  </si>
  <si>
    <t>1,417,825,170 ریال</t>
  </si>
  <si>
    <t>1,785,994,802 ریال</t>
  </si>
  <si>
    <t>2,061,700,540 ریال</t>
  </si>
  <si>
    <t>1,444,042,630 ریال</t>
  </si>
  <si>
    <t>1,811,777,573 ریال</t>
  </si>
  <si>
    <t>2,186,901,887 ریال</t>
  </si>
  <si>
    <t>1,442,606,883 ریال</t>
  </si>
  <si>
    <t>1,770,740,528 ریال</t>
  </si>
  <si>
    <t>2,143,571,013 ریال</t>
  </si>
  <si>
    <t>1,505,723,878 ریال</t>
  </si>
  <si>
    <t>1,771,441,099 ریال</t>
  </si>
  <si>
    <t>2,152,475,152 ریال</t>
  </si>
  <si>
    <t>1,515,859,320 ریال</t>
  </si>
  <si>
    <t>1,867,598,883 ریال</t>
  </si>
  <si>
    <t>2,283,177,335 ریال</t>
  </si>
  <si>
    <t>1,940,756,213 ریال</t>
  </si>
  <si>
    <t>2,316,851,887 ریال</t>
  </si>
  <si>
    <t>1,578,703,438 ریال</t>
  </si>
  <si>
    <t>1,941,362,670 ریال</t>
  </si>
  <si>
    <t>2,333,066,443 ریال</t>
  </si>
  <si>
    <t>1,632,092,981 ریال</t>
  </si>
  <si>
    <t>1,968,828,406 ریال</t>
  </si>
  <si>
    <t>2,353,940,060 ریال</t>
  </si>
  <si>
    <t>1,674,710,088 ریال</t>
  </si>
  <si>
    <t>2,096,540,879 ریال</t>
  </si>
  <si>
    <t>2,513,917,460 ریال</t>
  </si>
  <si>
    <t>غگیلا</t>
  </si>
  <si>
    <t>1,738,374,386 ریال</t>
  </si>
  <si>
    <t>2,209,473,769 ریال</t>
  </si>
  <si>
    <t>2,658,248,944 ریال</t>
  </si>
  <si>
    <t>1,683,672,362 ریال</t>
  </si>
  <si>
    <t>2,298,943,824 ریال</t>
  </si>
  <si>
    <t>2,709,024,008 ریال</t>
  </si>
  <si>
    <t>1,703,304,875 ریال</t>
  </si>
  <si>
    <t>2,252,461,386 ریال</t>
  </si>
  <si>
    <t>2,717,913,216 ریال</t>
  </si>
  <si>
    <t>2,210,404,399 ریال</t>
  </si>
  <si>
    <t>2,613,311,587 ریال</t>
  </si>
  <si>
    <t>2,224,855,240 ریال</t>
  </si>
  <si>
    <t>2,755,727,782 ریال</t>
  </si>
  <si>
    <t>1,797,679,891 ریال</t>
  </si>
  <si>
    <t>2,366,750,550 ریال</t>
  </si>
  <si>
    <t>2,853,795,411 ریال</t>
  </si>
  <si>
    <t>3,494,475,389 ریال</t>
  </si>
  <si>
    <t>2,281,562,340 ریال</t>
  </si>
  <si>
    <t>2,791,936,117 ریال</t>
  </si>
  <si>
    <t>3,477,137,973 ریال</t>
  </si>
  <si>
    <t>2,151,502,602 ریال</t>
  </si>
  <si>
    <t>2,785,839,590 ریال</t>
  </si>
  <si>
    <t>3,329,241,514 ریال</t>
  </si>
  <si>
    <t>2,136,485,048 ریال</t>
  </si>
  <si>
    <t>2,763,787,974 ریال</t>
  </si>
  <si>
    <t>3,272,244,482 ریال</t>
  </si>
  <si>
    <t>2,108,255,304 ریال</t>
  </si>
  <si>
    <t>2,775,882,307 ریال</t>
  </si>
  <si>
    <t>2,073,610,805 ریال</t>
  </si>
  <si>
    <t>2,767,954,343 ریال</t>
  </si>
  <si>
    <t>3,066,117,546 ریال</t>
  </si>
  <si>
    <t>1,886,466,190 ریال</t>
  </si>
  <si>
    <t>2,603,706,790 ریال</t>
  </si>
  <si>
    <t>3,241,095,484 ریال</t>
  </si>
  <si>
    <t>1,945,635,649 ریال</t>
  </si>
  <si>
    <t>2,658,460,471 ریال</t>
  </si>
  <si>
    <t>3,189,226,077 ریال</t>
  </si>
  <si>
    <t>1,908,597,131 ریال</t>
  </si>
  <si>
    <t>2,646,146,958 ریال</t>
  </si>
  <si>
    <t>3,115,996,050 ریال</t>
  </si>
  <si>
    <t>1,817,836,292 ریال</t>
  </si>
  <si>
    <t>2,550,985,989 ریال</t>
  </si>
  <si>
    <t>پیزد</t>
  </si>
  <si>
    <t>3,163,743,932 ریال</t>
  </si>
  <si>
    <t>1,763,044,133 ریال</t>
  </si>
  <si>
    <t>2,479,031,316 ریال</t>
  </si>
  <si>
    <t>3,054,032,694 ریال</t>
  </si>
  <si>
    <t>1,654,790,687 ریال</t>
  </si>
  <si>
    <t>2,385,309,557 ریال</t>
  </si>
  <si>
    <t>3,035,729,191 ریال</t>
  </si>
  <si>
    <t>1,637,018,711 ریال</t>
  </si>
  <si>
    <t>2,436,210,903 ریال</t>
  </si>
  <si>
    <t>آریا</t>
  </si>
  <si>
    <t>3,146,761,833 ریال</t>
  </si>
  <si>
    <t>1,744,561,128 ریال</t>
  </si>
  <si>
    <t>2,537,393,886 ریال</t>
  </si>
  <si>
    <t>1,743,612,935 ریال</t>
  </si>
  <si>
    <t>2,449,910,538 ریال</t>
  </si>
  <si>
    <t>1,671,259,190 ریال</t>
  </si>
  <si>
    <t>2,515,502,936 ریال</t>
  </si>
  <si>
    <t>3,098,944,278 ریال</t>
  </si>
  <si>
    <t>1,734,953,061 ریال</t>
  </si>
  <si>
    <t>2,599,106,069 ریال</t>
  </si>
  <si>
    <t>1,764,244,927 ریال</t>
  </si>
  <si>
    <t>2,701,832,998 ریال</t>
  </si>
  <si>
    <t>3,003,262,678 ریال</t>
  </si>
  <si>
    <t>1,786,450,268 ریال</t>
  </si>
  <si>
    <t>2,781,896,533 ریال</t>
  </si>
  <si>
    <t>3,020,352,649 ریال</t>
  </si>
  <si>
    <t>1,749,853,226 ریال</t>
  </si>
  <si>
    <t>2,726,637,133 ریال</t>
  </si>
  <si>
    <t>2,918,770,895 ریال</t>
  </si>
  <si>
    <t>1,717,036,856 ریال</t>
  </si>
  <si>
    <t>2,727,167,704 ریال</t>
  </si>
  <si>
    <t>1,717,713,914 ریال</t>
  </si>
  <si>
    <t>2,851,544,588 ریال</t>
  </si>
  <si>
    <t>2,890,520,879 ریال</t>
  </si>
  <si>
    <t>1,747,679,782 ریال</t>
  </si>
  <si>
    <t>2,928,479,069 ریال</t>
  </si>
  <si>
    <t>2,843,053,364 ریال</t>
  </si>
  <si>
    <t>1,706,329,010 ریال</t>
  </si>
  <si>
    <t>2,878,769,259 ریال</t>
  </si>
  <si>
    <t>1,702,660,329 ریال</t>
  </si>
  <si>
    <t>2,873,998,418 ریال</t>
  </si>
  <si>
    <t>2,863,736,530 ریال</t>
  </si>
  <si>
    <t>1,733,752,038 ریال</t>
  </si>
  <si>
    <t>2,963,057,068 ریال</t>
  </si>
  <si>
    <t>2,845,412,689 ریال</t>
  </si>
  <si>
    <t>1,760,942,353 ریال</t>
  </si>
  <si>
    <t>3,046,660,708 ریال</t>
  </si>
  <si>
    <t>2,888,480,212 ریال</t>
  </si>
  <si>
    <t>1,785,265,433 ریال</t>
  </si>
  <si>
    <t>3,069,484,772 ریال</t>
  </si>
  <si>
    <t>2,930,509,622 ریال</t>
  </si>
  <si>
    <t>1,831,072,152 ریال</t>
  </si>
  <si>
    <t>3,118,399,855 ریال</t>
  </si>
  <si>
    <t>3,014,800,005 ریال</t>
  </si>
  <si>
    <t>1,852,169,435 ریال</t>
  </si>
  <si>
    <t>3,151,292,309 ریال</t>
  </si>
  <si>
    <t>2,940,316,390 ریال</t>
  </si>
  <si>
    <t>1,886,234,299 ریال</t>
  </si>
  <si>
    <t>3,272,640,039 ریال</t>
  </si>
  <si>
    <t>دارا یکم</t>
  </si>
  <si>
    <t>وپویا</t>
  </si>
  <si>
    <t>3,119,259,262 ریال</t>
  </si>
  <si>
    <t>2,011,387,705 ریال</t>
  </si>
  <si>
    <t>3,357,924,622 ریال</t>
  </si>
  <si>
    <t>آگاس</t>
  </si>
  <si>
    <t>3,112,183,160 ریال</t>
  </si>
  <si>
    <t>1,974,330,015 ریال</t>
  </si>
  <si>
    <t>3,258,869,776 ریال</t>
  </si>
  <si>
    <t>3,030,017,060 ریال</t>
  </si>
  <si>
    <t>1,888,138,130 ریال</t>
  </si>
  <si>
    <t>3,243,791,995 ریال</t>
  </si>
  <si>
    <t>3,151,646,269 ریال</t>
  </si>
  <si>
    <t>2,038,100,647 ریال</t>
  </si>
  <si>
    <t>3,377,556,488 ریال</t>
  </si>
  <si>
    <t>3,192,557,319 ریال</t>
  </si>
  <si>
    <t>2,084,330,957 ریال</t>
  </si>
  <si>
    <t>3,402,479,706 ریال</t>
  </si>
  <si>
    <t>سیتا</t>
  </si>
  <si>
    <t>3,132,540,123 ریال</t>
  </si>
  <si>
    <t>2,018,506,281 ریال</t>
  </si>
  <si>
    <t>3,338,282,398 ریال</t>
  </si>
  <si>
    <t>3,141,067,571 ریال</t>
  </si>
  <si>
    <t>2,039,890,674 ریال</t>
  </si>
  <si>
    <t>3,433,462,958 ریال</t>
  </si>
  <si>
    <t>3,339,649,706 ریال</t>
  </si>
  <si>
    <t>2,226,676,421 ریال</t>
  </si>
  <si>
    <t>3,580,492,721 ریال</t>
  </si>
  <si>
    <t>3,534,300,719 ریال</t>
  </si>
  <si>
    <t>2,113,968,030 ریال</t>
  </si>
  <si>
    <t>3,503,767,020 ریال</t>
  </si>
  <si>
    <t>3,561,800,673 ریال</t>
  </si>
  <si>
    <t>2,044,622,802 ریال</t>
  </si>
  <si>
    <t>3,364,635,080 ریال</t>
  </si>
  <si>
    <t>ولپارس</t>
  </si>
  <si>
    <t>3,628,141,487 ریال</t>
  </si>
  <si>
    <t>2,088,269,170 ریال</t>
  </si>
  <si>
    <t>3,484,163,599 ریال</t>
  </si>
  <si>
    <t>3,771,269,115 ریال</t>
  </si>
  <si>
    <t>2,228,979,780 ریال</t>
  </si>
  <si>
    <t>3,517,099,438 ریال</t>
  </si>
  <si>
    <t>3,760,648,680 ریال</t>
  </si>
  <si>
    <t>2,230,382,776 ریال</t>
  </si>
  <si>
    <t>3,577,354,852 ریال</t>
  </si>
  <si>
    <t>3,822,169,106 ریال</t>
  </si>
  <si>
    <t>2,264,354,138 ریال</t>
  </si>
  <si>
    <t>3,595,108,267 ریال</t>
  </si>
  <si>
    <t>3,843,461,902 ریال</t>
  </si>
  <si>
    <t>2,220,354,932 ریال</t>
  </si>
  <si>
    <t>3,642,140,506 ریال</t>
  </si>
  <si>
    <t>رافزا</t>
  </si>
  <si>
    <t>2,169,695,915 ریال</t>
  </si>
  <si>
    <t>3,668,852,933 ریال</t>
  </si>
  <si>
    <t>3,783,003,018 ریال</t>
  </si>
  <si>
    <t>2,280,662,549 ریال</t>
  </si>
  <si>
    <t>3,808,169,045 ریال</t>
  </si>
  <si>
    <t>3,846,814,077 ریال</t>
  </si>
  <si>
    <t>2,344,640,540 ریال</t>
  </si>
  <si>
    <t>3,863,745,376 ریال</t>
  </si>
  <si>
    <t>3,771,427,195 ریال</t>
  </si>
  <si>
    <t>2,269,462,073 ریال</t>
  </si>
  <si>
    <t>3,802,589,704 ریال</t>
  </si>
  <si>
    <t>3,778,733,173 ریال</t>
  </si>
  <si>
    <t>2,277,037,393 ریال</t>
  </si>
  <si>
    <t>3,850,311,839 ریال</t>
  </si>
  <si>
    <t xml:space="preserve"> تاریخ</t>
  </si>
  <si>
    <t>توضیحات</t>
  </si>
  <si>
    <t>برداشت</t>
  </si>
  <si>
    <t>واریز</t>
  </si>
  <si>
    <t>مقدار روز</t>
  </si>
  <si>
    <t>تعداد روز</t>
  </si>
  <si>
    <t>ریال-روز</t>
  </si>
  <si>
    <t>جمع ریال-روز</t>
  </si>
  <si>
    <t>99-1-5</t>
  </si>
  <si>
    <t>99-1-6</t>
  </si>
  <si>
    <t>99-1-9</t>
  </si>
  <si>
    <t>99-1-10</t>
  </si>
  <si>
    <t>99-1-11</t>
  </si>
  <si>
    <t>99-1-16</t>
  </si>
  <si>
    <t>99-1-17</t>
  </si>
  <si>
    <t>99-1-18</t>
  </si>
  <si>
    <t>99-1-19</t>
  </si>
  <si>
    <t>99-1-20</t>
  </si>
  <si>
    <t>99-1-23</t>
  </si>
  <si>
    <t>99-1-24</t>
  </si>
  <si>
    <t>99-1-25</t>
  </si>
  <si>
    <t>99-1-26</t>
  </si>
  <si>
    <t>99-1-27</t>
  </si>
  <si>
    <t>99-1-30</t>
  </si>
  <si>
    <t>99-1-31</t>
  </si>
  <si>
    <t>99-2-1</t>
  </si>
  <si>
    <t>99-2-2</t>
  </si>
  <si>
    <t>99-2-3</t>
  </si>
  <si>
    <t>99-2-6</t>
  </si>
  <si>
    <t>99-2-7</t>
  </si>
  <si>
    <t>99-2-8</t>
  </si>
  <si>
    <t>99-2-9</t>
  </si>
  <si>
    <t>99-2-10</t>
  </si>
  <si>
    <t>99-2-13</t>
  </si>
  <si>
    <t>99-2-14</t>
  </si>
  <si>
    <t>99-2-15</t>
  </si>
  <si>
    <t>99-2-16</t>
  </si>
  <si>
    <t>99-2-17</t>
  </si>
  <si>
    <t>99-2-20</t>
  </si>
  <si>
    <t>99-2-21</t>
  </si>
  <si>
    <t>99-2-22</t>
  </si>
  <si>
    <t>99-2-23</t>
  </si>
  <si>
    <t>99-2-24</t>
  </si>
  <si>
    <t>99-2-27</t>
  </si>
  <si>
    <t>99-2-28</t>
  </si>
  <si>
    <t>99-2-29</t>
  </si>
  <si>
    <t>99-2-30</t>
  </si>
  <si>
    <t>99-2-31</t>
  </si>
  <si>
    <t>99-3-3</t>
  </si>
  <si>
    <t>99-3-6</t>
  </si>
  <si>
    <t>99-3-7</t>
  </si>
  <si>
    <t>99-3-10</t>
  </si>
  <si>
    <t>99-3-11</t>
  </si>
  <si>
    <t>99-3-12</t>
  </si>
  <si>
    <t>99-3-13</t>
  </si>
  <si>
    <t>99-3-17</t>
  </si>
  <si>
    <t>99-3-18</t>
  </si>
  <si>
    <t>99-3-19</t>
  </si>
  <si>
    <t>99-3-20</t>
  </si>
  <si>
    <t>99-3-21</t>
  </si>
  <si>
    <t>99-3-24</t>
  </si>
  <si>
    <t>99-3-25</t>
  </si>
  <si>
    <t>99-3-26</t>
  </si>
  <si>
    <t>99-3-27</t>
  </si>
  <si>
    <t>99-3-31</t>
  </si>
  <si>
    <t>99-4-1</t>
  </si>
  <si>
    <t>99-4-2</t>
  </si>
  <si>
    <t>99-4-3</t>
  </si>
  <si>
    <t>99-4-4</t>
  </si>
  <si>
    <t>99-4-7</t>
  </si>
  <si>
    <t>99-4-8</t>
  </si>
  <si>
    <t>99-4-9</t>
  </si>
  <si>
    <t>99-4-10</t>
  </si>
  <si>
    <t>99-4-11</t>
  </si>
  <si>
    <t>99-4-14</t>
  </si>
  <si>
    <t>99-4-15</t>
  </si>
  <si>
    <t>99-4-16</t>
  </si>
  <si>
    <t>99-4-17</t>
  </si>
  <si>
    <t>99-4-18</t>
  </si>
  <si>
    <t>99-4-21</t>
  </si>
  <si>
    <t>99-4-22</t>
  </si>
  <si>
    <t>99-4-23</t>
  </si>
  <si>
    <t>99-4-24</t>
  </si>
  <si>
    <t>99-4-25</t>
  </si>
  <si>
    <t>99-4-28</t>
  </si>
  <si>
    <t>99-4-29</t>
  </si>
  <si>
    <t>99-4-30</t>
  </si>
  <si>
    <t>99-4-31</t>
  </si>
  <si>
    <t>99-5-1</t>
  </si>
  <si>
    <t>تاریخ</t>
  </si>
  <si>
    <t>ابتدا</t>
  </si>
  <si>
    <t>انتها</t>
  </si>
  <si>
    <t>باقیمانده سود روز</t>
  </si>
  <si>
    <t>سود ماه</t>
  </si>
  <si>
    <t>سود انباشته</t>
  </si>
  <si>
    <t>کل سود سال</t>
  </si>
  <si>
    <t>کل دوره ها</t>
  </si>
  <si>
    <t>کل سود</t>
  </si>
  <si>
    <t>جمع</t>
  </si>
  <si>
    <t>99-5-4</t>
  </si>
  <si>
    <t>3,829,917,471 ریال</t>
  </si>
  <si>
    <t>2,327,636,126 ریال</t>
  </si>
  <si>
    <t>3,855,014,485 ریال</t>
  </si>
  <si>
    <t>99-5-5</t>
  </si>
  <si>
    <t>2,277,380,884 ریال</t>
  </si>
  <si>
    <t>3,860,633,037 ریال</t>
  </si>
  <si>
    <t>99-5-6</t>
  </si>
  <si>
    <t>99-5-7</t>
  </si>
  <si>
    <t>99-5-8</t>
  </si>
  <si>
    <t>آبادا</t>
  </si>
  <si>
    <t>3,682,977,299 ریال</t>
  </si>
  <si>
    <t>2,241,088,104 ریال</t>
  </si>
  <si>
    <t>3,886,523,554 ریال</t>
  </si>
  <si>
    <t>شصدفح</t>
  </si>
  <si>
    <t/>
  </si>
  <si>
    <t>3,734,147,045 ریال</t>
  </si>
  <si>
    <t>3,872,966,593 ریال</t>
  </si>
  <si>
    <t>پترولح</t>
  </si>
  <si>
    <t>3,734,609,209 ریال</t>
  </si>
  <si>
    <t>2,221,316,105 ریال</t>
  </si>
  <si>
    <t>3,913,905,207 ریال</t>
  </si>
  <si>
    <t>99-5-11</t>
  </si>
  <si>
    <t>99-5-12</t>
  </si>
  <si>
    <t>99-5-13</t>
  </si>
  <si>
    <t>99-5-14</t>
  </si>
  <si>
    <t>99-5-15</t>
  </si>
  <si>
    <t>غزر</t>
  </si>
  <si>
    <t>بگیلان</t>
  </si>
  <si>
    <t>2,340,691,160 ریال</t>
  </si>
  <si>
    <t>3,988,614,450 ریال</t>
  </si>
  <si>
    <t>3,887,087,782 ریال</t>
  </si>
  <si>
    <t>2,390,217,618 ریال</t>
  </si>
  <si>
    <t>4,013,139,075 ریال</t>
  </si>
  <si>
    <t>3,858,002,981 ریال</t>
  </si>
  <si>
    <t>2,362,621,741 ریال</t>
  </si>
  <si>
    <t>4,087,906,665 ریال</t>
  </si>
  <si>
    <t>3,868,480,799 ریال</t>
  </si>
  <si>
    <t>2,357,048,094 ریال</t>
  </si>
  <si>
    <t>3,999,775,875 ریال</t>
  </si>
  <si>
    <t>3,915,744,148 ریال</t>
  </si>
  <si>
    <t>2,425,247,443 ریال</t>
  </si>
  <si>
    <t>4,115,387,810 ریال</t>
  </si>
  <si>
    <t>99-5-19</t>
  </si>
  <si>
    <t>4,037,514,039 ریال</t>
  </si>
  <si>
    <t>2,503,037,430 ریال</t>
  </si>
  <si>
    <t>4,154,629,558 ریال</t>
  </si>
  <si>
    <t>99-5-20</t>
  </si>
  <si>
    <t>99-5-21</t>
  </si>
  <si>
    <t>99-5-22</t>
  </si>
  <si>
    <t>2,367,118,770 ریال</t>
  </si>
  <si>
    <t>4,046,430,369 ریال</t>
  </si>
  <si>
    <t>3,925,831,488 ریال</t>
  </si>
  <si>
    <t>2,269,886,310 ریال</t>
  </si>
  <si>
    <t>4,001,945,016 ریال</t>
  </si>
  <si>
    <t>3,943,596,507 ریال</t>
  </si>
  <si>
    <t>2,251,126,347 ریال</t>
  </si>
  <si>
    <t>3,901,565,249 ریال</t>
  </si>
  <si>
    <t>99-5-25</t>
  </si>
  <si>
    <t>2,193,270,642 ریال</t>
  </si>
  <si>
    <t>3,899,646,328 ریال</t>
  </si>
  <si>
    <t>2,100,485,441 ریال</t>
  </si>
  <si>
    <t>3,774,328,921 ریال</t>
  </si>
  <si>
    <t>99-5-26</t>
  </si>
  <si>
    <t>99-5-27</t>
  </si>
  <si>
    <t>99-5-28</t>
  </si>
  <si>
    <t>99-5-29</t>
  </si>
  <si>
    <t>2,166,695,083 ریال</t>
  </si>
  <si>
    <t>3,890,572,821 ریال</t>
  </si>
  <si>
    <t>4,113,824,522 ریال</t>
  </si>
  <si>
    <t>2,248,795,711 ریال</t>
  </si>
  <si>
    <t>3,878,069,552 ریال</t>
  </si>
  <si>
    <t>3,990,004,359 ریال</t>
  </si>
  <si>
    <t>2,133,277,696 ریال</t>
  </si>
  <si>
    <t>3,819,028,220 ریال</t>
  </si>
  <si>
    <t>2,080,427,420 ریال</t>
  </si>
  <si>
    <t>3,676,942,798 ریال</t>
  </si>
  <si>
    <t>99-6-1</t>
  </si>
  <si>
    <t>3,847,722,363 ریال</t>
  </si>
  <si>
    <t>1,974,809,613 ریال</t>
  </si>
  <si>
    <t>3,587,079,761 ریال</t>
  </si>
  <si>
    <t>99-6-2</t>
  </si>
  <si>
    <t>99-6-3</t>
  </si>
  <si>
    <t>99-6-4</t>
  </si>
  <si>
    <t>99-6-5</t>
  </si>
  <si>
    <t>3,748,580,743 ریال</t>
  </si>
  <si>
    <t>1,871,414,035 ریال</t>
  </si>
  <si>
    <t>3,500,775,733 ریال</t>
  </si>
  <si>
    <t>3,770,490,883 ریال</t>
  </si>
  <si>
    <t>1,906,153,522 ریال</t>
  </si>
  <si>
    <t>3,600,768,027 ریال</t>
  </si>
  <si>
    <t>3,794,583,744 ریال</t>
  </si>
  <si>
    <t>1,978,450,778 ریال</t>
  </si>
  <si>
    <t>3,770,392,910 ریال</t>
  </si>
  <si>
    <t>3,833,781,894 ریال</t>
  </si>
  <si>
    <t>2,026,158,740 ریال</t>
  </si>
  <si>
    <t>3,665,086,508 ریال</t>
  </si>
  <si>
    <t>99-6-10</t>
  </si>
  <si>
    <t>99-6-11</t>
  </si>
  <si>
    <t>99-6-12</t>
  </si>
  <si>
    <t>1,872,469,380 ریال</t>
  </si>
  <si>
    <t>3,587,547,593 ریال</t>
  </si>
  <si>
    <t>3,548,897,307 ریال</t>
  </si>
  <si>
    <t>1,778,611,059 ریال</t>
  </si>
  <si>
    <t>3,437,542,615 ریال</t>
  </si>
  <si>
    <t>3,538,169,011 ریال</t>
  </si>
  <si>
    <t>1,762,071,353 ریال</t>
  </si>
  <si>
    <t>3,526,990,818 ریال</t>
  </si>
  <si>
    <t>99-6-15</t>
  </si>
  <si>
    <t>3,533,458,691 ریال</t>
  </si>
  <si>
    <t>1,729,847,585 ریال</t>
  </si>
  <si>
    <t>3,387,325,565 ریال</t>
  </si>
  <si>
    <t>99-6-16</t>
  </si>
  <si>
    <t>99-6-17</t>
  </si>
  <si>
    <t>99-6-18</t>
  </si>
  <si>
    <t>99-6-19</t>
  </si>
  <si>
    <t>3,420,636,958 ریال</t>
  </si>
  <si>
    <t>1,648,561,757 ریال</t>
  </si>
  <si>
    <t>3,300,928,247 ریال</t>
  </si>
  <si>
    <t>3,348,695,188 ریال</t>
  </si>
  <si>
    <t>1,588,614,150 ریال</t>
  </si>
  <si>
    <t>3,224,488,029 ریال</t>
  </si>
  <si>
    <t>3,291,637,163 ریال</t>
  </si>
  <si>
    <t>1,529,258,522 ریال</t>
  </si>
  <si>
    <t>3,269,851,421 ریال</t>
  </si>
  <si>
    <t>3,890,546,255 ریال</t>
  </si>
  <si>
    <t>1,545,463,963 ریال</t>
  </si>
  <si>
    <t>3,282,574,502 ریال</t>
  </si>
  <si>
    <t>99-6-22</t>
  </si>
  <si>
    <t>3,258,071,047 ریال</t>
  </si>
  <si>
    <t>1,368,790,904 ریال</t>
  </si>
  <si>
    <t>3,212,716,112 ریال</t>
  </si>
  <si>
    <t>99-6-23</t>
  </si>
  <si>
    <t>99-6-24</t>
  </si>
  <si>
    <t>99-6-25</t>
  </si>
  <si>
    <t>99-6-26</t>
  </si>
  <si>
    <t>صباح</t>
  </si>
  <si>
    <t>3,272,359,383 ریال</t>
  </si>
  <si>
    <t>1,494,573,667 ریال</t>
  </si>
  <si>
    <t>3,184,190,514 ریال</t>
  </si>
  <si>
    <t>99-6-29</t>
  </si>
  <si>
    <t>3,260,583,272 ریال</t>
  </si>
  <si>
    <t>1,418,888,469 ریال</t>
  </si>
  <si>
    <t>3,115,582,370 ریال</t>
  </si>
  <si>
    <t>99-6-30</t>
  </si>
  <si>
    <t>99-6-31</t>
  </si>
  <si>
    <t>3,182,523,622 ریال</t>
  </si>
  <si>
    <t>3,200,447,219 ریال</t>
  </si>
  <si>
    <t>3,181,935,856 ریال</t>
  </si>
  <si>
    <t>1,484,527,918 ریال</t>
  </si>
  <si>
    <t>3,237,666,873 ریال</t>
  </si>
  <si>
    <t>99-7-1</t>
  </si>
  <si>
    <t>99-7-2</t>
  </si>
  <si>
    <t>3,253,954,829 ریال</t>
  </si>
  <si>
    <t>1,526,619,392 ریال</t>
  </si>
  <si>
    <t>3,230,266,760 ریال</t>
  </si>
  <si>
    <t>3,255,582,114 ریال</t>
  </si>
  <si>
    <t>1,518,449,523 ریال</t>
  </si>
  <si>
    <t>3,227,604,010 ریال</t>
  </si>
  <si>
    <t>99-7-5</t>
  </si>
  <si>
    <t>3,140,974,787 ریال</t>
  </si>
  <si>
    <t>1,441,947,204 ریال</t>
  </si>
  <si>
    <t>3,155,711,173 ریال</t>
  </si>
  <si>
    <t>99-7-6</t>
  </si>
  <si>
    <t>99-7-7</t>
  </si>
  <si>
    <t>99-7-8</t>
  </si>
  <si>
    <t>99-7-9</t>
  </si>
  <si>
    <t>3,061,978,586 ریال</t>
  </si>
  <si>
    <t>1,373,206,654 ریال</t>
  </si>
  <si>
    <t>3,083,434,706 ریال</t>
  </si>
  <si>
    <t>1,312,030,662 ریال</t>
  </si>
  <si>
    <t>3,012,649,329 ریال</t>
  </si>
  <si>
    <t>1,346,435,484 ریال</t>
  </si>
  <si>
    <t>3,037,974,509 ریال</t>
  </si>
  <si>
    <t>3,236,970,006 ریال</t>
  </si>
  <si>
    <t>1,406,739,426 ریال</t>
  </si>
  <si>
    <t>3,096,101,257 ریال</t>
  </si>
  <si>
    <t>99-7-12</t>
  </si>
  <si>
    <t>3,221,048,455 ریال</t>
  </si>
  <si>
    <t>1,392,373,589 ریال</t>
  </si>
  <si>
    <t>3,043,460,579 ریال</t>
  </si>
  <si>
    <t>99-7-13</t>
  </si>
  <si>
    <t>1,375,011,673 ریال</t>
  </si>
  <si>
    <t>3,072,365,859 ریال</t>
  </si>
  <si>
    <t>99-7-14</t>
  </si>
  <si>
    <t>99-7-15</t>
  </si>
  <si>
    <t>99-7-16</t>
  </si>
  <si>
    <t>3,191,110,144 ریال</t>
  </si>
  <si>
    <t>1,381,188,654 ریال</t>
  </si>
  <si>
    <t>3,121,484,246 ریال</t>
  </si>
  <si>
    <t>1,367,428,866 ریال</t>
  </si>
  <si>
    <t>3,113,511,946 ریال</t>
  </si>
  <si>
    <t>3,165,236,411 ریال</t>
  </si>
  <si>
    <t>1,333,742,618 ریال</t>
  </si>
  <si>
    <t>3,095,988,366 ریال</t>
  </si>
  <si>
    <t>99-7-19</t>
  </si>
  <si>
    <t>3,235,069,824 ریال</t>
  </si>
  <si>
    <t>1,411,559,281 ریال</t>
  </si>
  <si>
    <t>3,107,760,366 ریال</t>
  </si>
  <si>
    <t>99-7-20</t>
  </si>
  <si>
    <t>99-7-21</t>
  </si>
  <si>
    <t>99-7-22</t>
  </si>
  <si>
    <t>99-7-23</t>
  </si>
  <si>
    <t>3,141,753,213 ریال</t>
  </si>
  <si>
    <t>1,337,606,293 ریال</t>
  </si>
  <si>
    <t>3,085,031,595 ریال</t>
  </si>
  <si>
    <t>3,045,834,584 ریال</t>
  </si>
  <si>
    <t>1,253,337,422 ریال</t>
  </si>
  <si>
    <t>3,038,852,187 ریال</t>
  </si>
  <si>
    <t>2,996,585,298 ریال</t>
  </si>
  <si>
    <t>1,183,877,909 ریال</t>
  </si>
  <si>
    <t>2,962,534,413 ریال</t>
  </si>
  <si>
    <t>2,915,194,230 ریال</t>
  </si>
  <si>
    <t>1,117,163,921 ریال</t>
  </si>
  <si>
    <t>2,878,540,741 ریال</t>
  </si>
  <si>
    <t>99-7-27</t>
  </si>
  <si>
    <t>99-7-28</t>
  </si>
  <si>
    <t>99-7-29</t>
  </si>
  <si>
    <t>99-7-30</t>
  </si>
  <si>
    <t>2,848,200,903 ریال</t>
  </si>
  <si>
    <t>1,057,401,533 ریال</t>
  </si>
  <si>
    <t>2,817,706,479 ریال</t>
  </si>
  <si>
    <t>2,856,107,327 ریال</t>
  </si>
  <si>
    <t>1,026,818,833 ریال</t>
  </si>
  <si>
    <t>2,831,822,955 ریال</t>
  </si>
  <si>
    <t>2,876,616,060 ریال</t>
  </si>
  <si>
    <t>1,033,589,767 ریال</t>
  </si>
  <si>
    <t>2,820,943,597 ریال</t>
  </si>
  <si>
    <t>2,796,074,329 ریال</t>
  </si>
  <si>
    <t>959,303,925 ریال</t>
  </si>
  <si>
    <t>2,745,366,262 ریال</t>
  </si>
  <si>
    <t>99-8-5</t>
  </si>
  <si>
    <t>99-8-3</t>
  </si>
  <si>
    <t>931,359,972 ریال</t>
  </si>
  <si>
    <t>2,699,425,839 ریال</t>
  </si>
  <si>
    <t>99-8-6</t>
  </si>
  <si>
    <t>2,749,758,494 ریال</t>
  </si>
  <si>
    <t>914,352,869 ریال</t>
  </si>
  <si>
    <t>2,719,043,952 ریال</t>
  </si>
  <si>
    <t>99-8-7</t>
  </si>
  <si>
    <t>2,796,307,898 ریال</t>
  </si>
  <si>
    <t>953,130,775 ریال</t>
  </si>
  <si>
    <t>2,764,631,497 ریال</t>
  </si>
  <si>
    <t>99-8-10</t>
  </si>
  <si>
    <t>2,741,834,807 ریال</t>
  </si>
  <si>
    <t>908,856,197 ریال</t>
  </si>
  <si>
    <t>2,696,310,124 ریال</t>
  </si>
  <si>
    <t>99-8-11</t>
  </si>
  <si>
    <t>99-8-12</t>
  </si>
  <si>
    <t>99-8-13</t>
  </si>
  <si>
    <t>99-8-14</t>
  </si>
  <si>
    <t>2,713,694,996 ریال</t>
  </si>
  <si>
    <t>883,992,390 ریال</t>
  </si>
  <si>
    <t>2,683,142,348 ریال</t>
  </si>
  <si>
    <t>2,718,800,381 ریال</t>
  </si>
  <si>
    <t>916,367,022 ریال</t>
  </si>
  <si>
    <t>2,749,740,298 ریال</t>
  </si>
  <si>
    <t>2,681,150,210 ریال</t>
  </si>
  <si>
    <t>844,513,979 ریال</t>
  </si>
  <si>
    <t>2,646,472,230 ریال</t>
  </si>
  <si>
    <t>99-8-17</t>
  </si>
  <si>
    <t>99-8-18</t>
  </si>
  <si>
    <t>99-8-19</t>
  </si>
  <si>
    <t>99-8-20</t>
  </si>
  <si>
    <t>99-8-21</t>
  </si>
  <si>
    <t>2,683,751,146 ریال</t>
  </si>
  <si>
    <t>829,068,895 ریال</t>
  </si>
  <si>
    <t>2,663,062,139 ریال</t>
  </si>
  <si>
    <t>2,677,610,385 ریال</t>
  </si>
  <si>
    <t>819,813,890 ریال</t>
  </si>
  <si>
    <t>2,637,790,170 ریال</t>
  </si>
  <si>
    <t>2,678,040,920 ریال</t>
  </si>
  <si>
    <t>820,637,058 ریال</t>
  </si>
  <si>
    <t>2,663,413,058 ریال</t>
  </si>
  <si>
    <t>2,678,108,070 ریال</t>
  </si>
  <si>
    <t>847,856,389 ریال</t>
  </si>
  <si>
    <t>2,716,906,779 ریال</t>
  </si>
  <si>
    <t>99-8-24</t>
  </si>
  <si>
    <t>99-8-25</t>
  </si>
  <si>
    <t>99-8-26</t>
  </si>
  <si>
    <t>99-8-27</t>
  </si>
  <si>
    <t>99-8-28</t>
  </si>
  <si>
    <t>2,671,338,118 ریال</t>
  </si>
  <si>
    <t>818,006,395 ریال</t>
  </si>
  <si>
    <t>2,661,530,578 ریال</t>
  </si>
  <si>
    <t>2,618,309,869 ریال</t>
  </si>
  <si>
    <t>780,951,481 ریال</t>
  </si>
  <si>
    <t>2,650,440,726 ریال</t>
  </si>
  <si>
    <t>2,586,001,048 ریال</t>
  </si>
  <si>
    <t>769,989,985 ریال</t>
  </si>
  <si>
    <t>2,645,630,851 ریال</t>
  </si>
  <si>
    <t>2,631,830,330 ریال</t>
  </si>
  <si>
    <t>818,878,489 ریال</t>
  </si>
  <si>
    <t>2,726,706,556 ریال</t>
  </si>
  <si>
    <t>2,628,370,554 ریال</t>
  </si>
  <si>
    <t>817,578,857 ریال</t>
  </si>
  <si>
    <t>2,632,732,928 ریال</t>
  </si>
  <si>
    <t>99-9-1</t>
  </si>
  <si>
    <t>99-9-2</t>
  </si>
  <si>
    <t>99-9-3</t>
  </si>
  <si>
    <t>99-9-4</t>
  </si>
  <si>
    <t>99-9-5</t>
  </si>
  <si>
    <t>2,559,950,012 ریال</t>
  </si>
  <si>
    <t>752,002,222 ریال</t>
  </si>
  <si>
    <t>2,622,289,172 ریال</t>
  </si>
  <si>
    <t>2,556,513,842 ریال</t>
  </si>
  <si>
    <t>744,709,597 ریال</t>
  </si>
  <si>
    <t>2,618,599,553 ریال</t>
  </si>
  <si>
    <t>738,794,844 ریال</t>
  </si>
  <si>
    <t>2,630,414,495 ریال</t>
  </si>
  <si>
    <t>2,533,190,307 ریال</t>
  </si>
  <si>
    <t>747,371,290 ریال</t>
  </si>
  <si>
    <t>2,685,262,411 ریال</t>
  </si>
  <si>
    <t>99-9-8</t>
  </si>
  <si>
    <t>99-9-9</t>
  </si>
  <si>
    <t>99-9-10</t>
  </si>
  <si>
    <t>99-9-11</t>
  </si>
  <si>
    <t>99-9-12</t>
  </si>
  <si>
    <t>2,562,737,552 ریال</t>
  </si>
  <si>
    <t>793,282,332 ریال</t>
  </si>
  <si>
    <t>2,661,239,575 ریال</t>
  </si>
  <si>
    <t>2,624,592,141 ریال</t>
  </si>
  <si>
    <t>850,304,158 ریال</t>
  </si>
  <si>
    <t>2,746,528,787 ریال</t>
  </si>
  <si>
    <t>2,442,659,797 ریال</t>
  </si>
  <si>
    <t>929,321,871 ریال</t>
  </si>
  <si>
    <t>2,774,613,402 ریال</t>
  </si>
  <si>
    <t>2,515,620,438 ریال</t>
  </si>
  <si>
    <t>935,407,918 ریال</t>
  </si>
  <si>
    <t>2,783,493,590 ریال</t>
  </si>
  <si>
    <t>2,521,384,088 ریال</t>
  </si>
  <si>
    <t>940,336,146 ریال</t>
  </si>
  <si>
    <t>2,774,883,460 ریال</t>
  </si>
  <si>
    <t>99-9-15</t>
  </si>
  <si>
    <t>99-9-16</t>
  </si>
  <si>
    <t>99-9-17</t>
  </si>
  <si>
    <t>99-9-18</t>
  </si>
  <si>
    <t>99-9-19</t>
  </si>
  <si>
    <t>2,545,582,668 ریال</t>
  </si>
  <si>
    <t>974,126,128 ریال</t>
  </si>
  <si>
    <t>2,858,744,398 ریال</t>
  </si>
  <si>
    <t>2,604,451,710 ریال</t>
  </si>
  <si>
    <t>1,031,033,514 ریال</t>
  </si>
  <si>
    <t>2,879,077,646 ریال</t>
  </si>
  <si>
    <t>2,639,050,020 ریال</t>
  </si>
  <si>
    <t>1,033,741,226 ریال</t>
  </si>
  <si>
    <t>2,884,184,885 ریال</t>
  </si>
  <si>
    <t>2,640,415,322 ریال</t>
  </si>
  <si>
    <t>1,046,860,398 ریال</t>
  </si>
  <si>
    <t>2,922,113,866 ریال</t>
  </si>
  <si>
    <t>2,647,702,645 ریال</t>
  </si>
  <si>
    <t>1,067,702,175 ریال</t>
  </si>
  <si>
    <t>2,988,768,787 ریال</t>
  </si>
  <si>
    <t>2,708,937,026 ریال</t>
  </si>
  <si>
    <t>1,089,002,672 ریال</t>
  </si>
  <si>
    <t>2,959,577,748 ریال</t>
  </si>
  <si>
    <t>99-9-22</t>
  </si>
  <si>
    <t>99-9-23</t>
  </si>
  <si>
    <t>99-9-24</t>
  </si>
  <si>
    <t>99-9-25</t>
  </si>
  <si>
    <t>99-9-26</t>
  </si>
  <si>
    <t>2,682,597,479 ریال</t>
  </si>
  <si>
    <t>1,064,474,726 ریال</t>
  </si>
  <si>
    <t>2,945,977,839 ریال</t>
  </si>
  <si>
    <t>2,643,685,403 ریال</t>
  </si>
  <si>
    <t>1,026,342,891 ریال</t>
  </si>
  <si>
    <t>2,869,187,714 ریال</t>
  </si>
  <si>
    <t>2,560,709,737 ریال</t>
  </si>
  <si>
    <t>950,480,647 ریال</t>
  </si>
  <si>
    <t>2,808,871,523 ریال</t>
  </si>
  <si>
    <t>2,530,075,385 ریال</t>
  </si>
  <si>
    <t>921,456,997 ریال</t>
  </si>
  <si>
    <t>2,855,325,100 ریال</t>
  </si>
  <si>
    <t>2,578,949,364 ریال</t>
  </si>
  <si>
    <t>976,892,158 ریال</t>
  </si>
  <si>
    <t>2,877,994,128 ریال</t>
  </si>
  <si>
    <t>99-9-29</t>
  </si>
  <si>
    <t>99-9-30</t>
  </si>
  <si>
    <t>2,641,574,851 ریال</t>
  </si>
  <si>
    <t>992,493,744 ریال</t>
  </si>
  <si>
    <t>2,867,355,356 ریال</t>
  </si>
  <si>
    <t>99-10-1</t>
  </si>
  <si>
    <t>99-10-2</t>
  </si>
  <si>
    <t>99-10-3</t>
  </si>
  <si>
    <t>2,664,455,684 ریال</t>
  </si>
  <si>
    <t>1,010,094,991 ریال</t>
  </si>
  <si>
    <t>2,889,961,917 ریال</t>
  </si>
  <si>
    <t>2,684,773,842 ریال</t>
  </si>
  <si>
    <t>1,046,432,542 ریال</t>
  </si>
  <si>
    <t>2,966,313,081 ریال</t>
  </si>
  <si>
    <t>آرمانح</t>
  </si>
  <si>
    <t>2,649,584,767 ریال</t>
  </si>
  <si>
    <t>1,083,169,956 ریال</t>
  </si>
  <si>
    <t>2,982,139,400 ریال</t>
  </si>
  <si>
    <t>99-10-6</t>
  </si>
  <si>
    <t>99-10-7</t>
  </si>
  <si>
    <t>99-10-8</t>
  </si>
  <si>
    <t>99-10-9</t>
  </si>
  <si>
    <t>99-10-10</t>
  </si>
  <si>
    <t>2,624,886,774 ریال</t>
  </si>
  <si>
    <t>1,006,655,163 ریال</t>
  </si>
  <si>
    <t>2,948,013,688 ریال</t>
  </si>
  <si>
    <t>1,012,988,180 ریال</t>
  </si>
  <si>
    <t>2,943,584,171 ریال</t>
  </si>
  <si>
    <t>2,626,659,139 ریال</t>
  </si>
  <si>
    <t>1,007,957,149 ریال</t>
  </si>
  <si>
    <t>2,954,181,767 ریال</t>
  </si>
  <si>
    <t>2,573,544,126 ریال</t>
  </si>
  <si>
    <t>952,393,943 ریال</t>
  </si>
  <si>
    <t>2,904,369,535 ریال</t>
  </si>
  <si>
    <t>2,541,116,855 ریال</t>
  </si>
  <si>
    <t>929,837,966 ریال</t>
  </si>
  <si>
    <t>2,849,378,968 ریال</t>
  </si>
  <si>
    <t>2,489,131,185 ریال</t>
  </si>
  <si>
    <t>856,487,152 ریال</t>
  </si>
  <si>
    <t>2,785,799,700 ریال</t>
  </si>
  <si>
    <t>99-10-13</t>
  </si>
  <si>
    <t>99-10-14</t>
  </si>
  <si>
    <t>99-10-15</t>
  </si>
  <si>
    <t>99-10-16</t>
  </si>
  <si>
    <t>99-10-17</t>
  </si>
  <si>
    <t>940,622,647 ریال</t>
  </si>
  <si>
    <t>2,911,553,862 ریال</t>
  </si>
  <si>
    <t>2,611,372,835 ریال</t>
  </si>
  <si>
    <t>947,617,834 ریال</t>
  </si>
  <si>
    <t>2,897,046,860 ریال</t>
  </si>
  <si>
    <t>2,580,033,881 ریال</t>
  </si>
  <si>
    <t>923,481,168 ریال</t>
  </si>
  <si>
    <t>2,868,980,259 ریال</t>
  </si>
  <si>
    <t>886,182,984 ریال</t>
  </si>
  <si>
    <t>2,850,218,453 ریال</t>
  </si>
  <si>
    <t>99-10-20</t>
  </si>
  <si>
    <t>99-10-21</t>
  </si>
  <si>
    <t>99-10-22</t>
  </si>
  <si>
    <t>99-10-23</t>
  </si>
  <si>
    <t>99-10-24</t>
  </si>
  <si>
    <t>2,603,107,427 ریال</t>
  </si>
  <si>
    <t>922,879,937 ریال</t>
  </si>
  <si>
    <t>2,884,987,187 ریال</t>
  </si>
  <si>
    <t>2,696,484,954 ریال</t>
  </si>
  <si>
    <t>1,012,421,243 ریال</t>
  </si>
  <si>
    <t>2,967,456,903 ریال</t>
  </si>
  <si>
    <t>2,698,249,360 ریال</t>
  </si>
  <si>
    <t>1,029,043,265 ریال</t>
  </si>
  <si>
    <t>2,965,986,302 ریال</t>
  </si>
  <si>
    <t>2,626,138,732 ریال</t>
  </si>
  <si>
    <t>968,814,420 ریال</t>
  </si>
  <si>
    <t>2,916,046,348 ریال</t>
  </si>
  <si>
    <t>99-10-27</t>
  </si>
  <si>
    <t>2,498,057,492 ریال</t>
  </si>
  <si>
    <t>849,820,508 ریال</t>
  </si>
  <si>
    <t>2,779,898,943 ریال</t>
  </si>
  <si>
    <t>2,429,510,447 ریال</t>
  </si>
  <si>
    <t>800,406,877 ریال</t>
  </si>
  <si>
    <t>2,751,927,122 ریال</t>
  </si>
  <si>
    <t>99-10-29</t>
  </si>
  <si>
    <t>2,503,117,966 ریال</t>
  </si>
  <si>
    <t>806,464,428 ریال</t>
  </si>
  <si>
    <t>2,808,999,609 ریال</t>
  </si>
  <si>
    <t>99-10-30</t>
  </si>
  <si>
    <t>99-11-1</t>
  </si>
  <si>
    <t>2,588,178,168 ریال</t>
  </si>
  <si>
    <t>870,578,697 ریال</t>
  </si>
  <si>
    <t>2,833,238,871 ریال</t>
  </si>
  <si>
    <t>2,693,988,839 ریال</t>
  </si>
  <si>
    <t>973,542,029 ریال</t>
  </si>
  <si>
    <t>2,945,669,996 ریال</t>
  </si>
  <si>
    <t>99-11-4</t>
  </si>
  <si>
    <t>2,716,532,803 ریال</t>
  </si>
  <si>
    <t>985,882,137 ریال</t>
  </si>
  <si>
    <t>2,931,870,301 ریال</t>
  </si>
  <si>
    <t>99-11-5</t>
  </si>
  <si>
    <t>99-11-6</t>
  </si>
  <si>
    <t>99-11-7</t>
  </si>
  <si>
    <t>99-11-8</t>
  </si>
  <si>
    <t>2,739,983,214 ریال</t>
  </si>
  <si>
    <t>1,001,103,757 ریال</t>
  </si>
  <si>
    <t>3,023,299,167 ریال</t>
  </si>
  <si>
    <t>2,737,975,936 ریال</t>
  </si>
  <si>
    <t>999,590,847 ریال</t>
  </si>
  <si>
    <t>2,925,122,578 ریال</t>
  </si>
  <si>
    <t>2,737,739,792 ریال</t>
  </si>
  <si>
    <t>997,901,872 ریال</t>
  </si>
  <si>
    <t>3,014,802,596 ریال</t>
  </si>
  <si>
    <t>2,832,780,396 ریال</t>
  </si>
  <si>
    <t>1,106,266,997 ریال</t>
  </si>
  <si>
    <t>3,101,980,212 ریال</t>
  </si>
  <si>
    <t>99-11-11</t>
  </si>
  <si>
    <t>99-11-12</t>
  </si>
  <si>
    <t>99-11-13</t>
  </si>
  <si>
    <t>99-11-14</t>
  </si>
  <si>
    <t>99-11-15</t>
  </si>
  <si>
    <t>2,825,101,541 ریال</t>
  </si>
  <si>
    <t>1,091,428,868 ریال</t>
  </si>
  <si>
    <t>3,030,702,703 ریال</t>
  </si>
  <si>
    <t>2,779,923,902 ریال</t>
  </si>
  <si>
    <t>1,040,782,987 ریال</t>
  </si>
  <si>
    <t>2,987,741,852 ریال</t>
  </si>
  <si>
    <t>2,677,691,258 ریال</t>
  </si>
  <si>
    <t>962,842,733 ریال</t>
  </si>
  <si>
    <t>2,930,804,517 ریال</t>
  </si>
  <si>
    <t>2,649,257,966 ریال</t>
  </si>
  <si>
    <t>903,692,727 ریال</t>
  </si>
  <si>
    <t>2,846,037,765 ریال</t>
  </si>
  <si>
    <t>2,556,190,444 ریال</t>
  </si>
  <si>
    <t>844,838,527 ریال</t>
  </si>
  <si>
    <t>2,795,240,247 ریال</t>
  </si>
  <si>
    <t>99-11-18</t>
  </si>
  <si>
    <t>2,540,675,477 ریال</t>
  </si>
  <si>
    <t>923,313,115 ریال</t>
  </si>
  <si>
    <t>2,914,915,488 ریال</t>
  </si>
  <si>
    <t>99-11-19</t>
  </si>
  <si>
    <t>2,657,760,755 ریال</t>
  </si>
  <si>
    <t>938,028,435 ریال</t>
  </si>
  <si>
    <t>2,911,840,768 ریال</t>
  </si>
  <si>
    <t>99-11-20</t>
  </si>
  <si>
    <t>99-11-21</t>
  </si>
  <si>
    <t>2,676,118,104 ریال</t>
  </si>
  <si>
    <t>966,742,768 ریال</t>
  </si>
  <si>
    <t>2,954,513,232 ریال</t>
  </si>
  <si>
    <t>2,744,408,200 ریال</t>
  </si>
  <si>
    <t>1,060,858,899 ریال</t>
  </si>
  <si>
    <t>3,055,258,974 ریال</t>
  </si>
  <si>
    <t>99-11-25</t>
  </si>
  <si>
    <t>2,766,738,759 ریال</t>
  </si>
  <si>
    <t>1,077,601,597 ریال</t>
  </si>
  <si>
    <t>3,035,770,968 ریال</t>
  </si>
  <si>
    <t>99-11-26</t>
  </si>
  <si>
    <t>99-11-27</t>
  </si>
  <si>
    <t>99-11-28</t>
  </si>
  <si>
    <t>99-11-29</t>
  </si>
  <si>
    <t>2,759,783,098 ریال</t>
  </si>
  <si>
    <t>1,079,735,171 ریال</t>
  </si>
  <si>
    <t>3,044,887,777 ریال</t>
  </si>
  <si>
    <t>2,807,534,686 ریال</t>
  </si>
  <si>
    <t>1,083,849,890 ریال</t>
  </si>
  <si>
    <t>3,078,860,112 ریال</t>
  </si>
  <si>
    <t>2,784,304,735 ریال</t>
  </si>
  <si>
    <t>1,076,848,511 ریال</t>
  </si>
  <si>
    <t>3,054,808,369 ریال</t>
  </si>
  <si>
    <t>2,749,815,825 ریال</t>
  </si>
  <si>
    <t>1,045,182,170 ریال</t>
  </si>
  <si>
    <t>3,031,669,693 ریال</t>
  </si>
  <si>
    <t>99-12-2</t>
  </si>
  <si>
    <t>2,715,041,228 ریال</t>
  </si>
  <si>
    <t>1,015,238,400 ریال</t>
  </si>
  <si>
    <t>2,996,388,927 ریال</t>
  </si>
  <si>
    <t>99-12-3</t>
  </si>
  <si>
    <t>2,683,696,316 ریال</t>
  </si>
  <si>
    <t>991,017,129 ریال</t>
  </si>
  <si>
    <t>2,968,496,729 ریال</t>
  </si>
  <si>
    <t>99-12-4</t>
  </si>
  <si>
    <t>99-12-5</t>
  </si>
  <si>
    <t>99-12-6</t>
  </si>
  <si>
    <t>2,663,252,094 ریال</t>
  </si>
  <si>
    <t>982,238,427 ریال</t>
  </si>
  <si>
    <t>2,979,232,367 ریال</t>
  </si>
  <si>
    <t>2,646,957,903 ریال</t>
  </si>
  <si>
    <t>944,486,150 ریال</t>
  </si>
  <si>
    <t>2,920,500,940 ریال</t>
  </si>
  <si>
    <t>99-12-9</t>
  </si>
  <si>
    <t>2,621,805,452 ریال</t>
  </si>
  <si>
    <t>925,952,919 ریال</t>
  </si>
  <si>
    <t>2,899,245,256 ریال</t>
  </si>
  <si>
    <t>99-12-10</t>
  </si>
  <si>
    <t>2,627,356,699 ریال</t>
  </si>
  <si>
    <t>925,917,569 ریال</t>
  </si>
  <si>
    <t>2,903,937,651 ریال</t>
  </si>
  <si>
    <t>99-12-11</t>
  </si>
  <si>
    <t>2,644,416,873 ریال</t>
  </si>
  <si>
    <t>936,405,823 ریال</t>
  </si>
  <si>
    <t>2,921,229,557 ریال</t>
  </si>
  <si>
    <t>99-12-12</t>
  </si>
  <si>
    <t>99-12-13</t>
  </si>
  <si>
    <t>2,626,343,193 ریال</t>
  </si>
  <si>
    <t>918,730,057 ریال</t>
  </si>
  <si>
    <t>2,896,090,686 ریال</t>
  </si>
  <si>
    <t>2,657,472,828 ریال</t>
  </si>
  <si>
    <t>899,086,442 ریال</t>
  </si>
  <si>
    <t>2,882,057,665 ریال</t>
  </si>
  <si>
    <t>99-12-16</t>
  </si>
  <si>
    <t>2,672,071,346 ریال</t>
  </si>
  <si>
    <t>909,709,257 ریال</t>
  </si>
  <si>
    <t>2,898,239,053 ریال</t>
  </si>
  <si>
    <t>99-12-17</t>
  </si>
  <si>
    <t>99-12-18</t>
  </si>
  <si>
    <t>99-12-19</t>
  </si>
  <si>
    <t>99-12-20</t>
  </si>
  <si>
    <t>2,711,408,071 ریال</t>
  </si>
  <si>
    <t>941,543,460 ریال</t>
  </si>
  <si>
    <t>2,926,520,248 ریال</t>
  </si>
  <si>
    <t>2,736,664,066 ریال</t>
  </si>
  <si>
    <t>952,370,061 ریال</t>
  </si>
  <si>
    <t>2,917,584,092 ریال</t>
  </si>
  <si>
    <t>2,720,253,873 ریال</t>
  </si>
  <si>
    <t>937,662,383 ریال</t>
  </si>
  <si>
    <t>2,947,329,595 ریال</t>
  </si>
  <si>
    <t>99-12-23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</si>
</sst>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 * #,##0_-[$ريال-429]_ ;_ * #,##0\-[$ريال-429]_ ;_ * &quot;-&quot;_-[$ريال-429]_ ;_ @_ "/>
    <numFmt numFmtId="166" formatCode="[$-3000401]0"/>
    <numFmt numFmtId="167" formatCode="[$-3000401]0.######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000000"/>
      </patternFill>
    </fill>
  </fills>
  <borders count="20">
    <border>
      <left/>
      <right/>
      <top/>
      <bottom/>
      <diagonal/>
    </border>
    <border>
      <left style="thin">
        <color rgb="FF5687F5"/>
      </left>
      <right style="thin">
        <color rgb="FF5687F5"/>
      </right>
      <top style="thin">
        <color rgb="FF5687F5"/>
      </top>
      <bottom style="thin">
        <color rgb="FF5687F5"/>
      </bottom>
      <diagonal/>
    </border>
    <border>
      <left style="thin">
        <color rgb="FF5687F5"/>
      </left>
      <right/>
      <top style="thin">
        <color rgb="FF5687F5"/>
      </top>
      <bottom style="thin">
        <color rgb="FF5687F5"/>
      </bottom>
      <diagonal/>
    </border>
    <border>
      <left style="thin">
        <color rgb="FF5687F5"/>
      </left>
      <right style="thin">
        <color rgb="FF5687F5"/>
      </right>
      <top style="thin">
        <color rgb="FF5687F5"/>
      </top>
      <bottom/>
      <diagonal/>
    </border>
    <border>
      <left style="medium">
        <color indexed="64"/>
      </left>
      <right style="thin">
        <color rgb="FF5687F5"/>
      </right>
      <top style="medium">
        <color indexed="64"/>
      </top>
      <bottom style="thin">
        <color rgb="FF5687F5"/>
      </bottom>
      <diagonal/>
    </border>
    <border>
      <left style="thin">
        <color rgb="FF5687F5"/>
      </left>
      <right style="medium">
        <color indexed="64"/>
      </right>
      <top style="medium">
        <color indexed="64"/>
      </top>
      <bottom style="thin">
        <color rgb="FF5687F5"/>
      </bottom>
      <diagonal/>
    </border>
    <border>
      <left style="medium">
        <color indexed="64"/>
      </left>
      <right style="thin">
        <color rgb="FF5687F5"/>
      </right>
      <top style="thin">
        <color rgb="FF5687F5"/>
      </top>
      <bottom style="medium">
        <color indexed="64"/>
      </bottom>
      <diagonal/>
    </border>
    <border>
      <left style="thin">
        <color rgb="FF5687F5"/>
      </left>
      <right style="medium">
        <color indexed="64"/>
      </right>
      <top style="thin">
        <color rgb="FF5687F5"/>
      </top>
      <bottom style="medium">
        <color indexed="64"/>
      </bottom>
      <diagonal/>
    </border>
    <border>
      <left/>
      <right/>
      <top style="thin">
        <color rgb="FF5687F5"/>
      </top>
      <bottom style="thin">
        <color rgb="FF5687F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5687F5"/>
      </right>
      <top style="thin">
        <color rgb="FF5687F5"/>
      </top>
      <bottom style="thin">
        <color rgb="FF5687F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7">
    <xf numFmtId="0" fontId="0" fillId="0" borderId="0" xfId="0"/>
    <xf numFmtId="0" fontId="3" fillId="0" borderId="1" xfId="2" applyFont="1" applyFill="1" applyBorder="1"/>
    <xf numFmtId="0" fontId="3" fillId="0" borderId="3" xfId="2" applyFont="1" applyFill="1" applyBorder="1"/>
    <xf numFmtId="0" fontId="3" fillId="0" borderId="2" xfId="2" applyFont="1" applyFill="1" applyBorder="1"/>
    <xf numFmtId="0" fontId="3" fillId="0" borderId="4" xfId="2" applyFont="1" applyFill="1" applyBorder="1"/>
    <xf numFmtId="10" fontId="3" fillId="0" borderId="5" xfId="2" applyNumberFormat="1" applyFont="1" applyFill="1" applyBorder="1"/>
    <xf numFmtId="0" fontId="3" fillId="0" borderId="8" xfId="2" applyFont="1" applyFill="1" applyBorder="1"/>
    <xf numFmtId="0" fontId="3" fillId="0" borderId="6" xfId="2" applyFont="1" applyFill="1" applyBorder="1"/>
    <xf numFmtId="10" fontId="3" fillId="0" borderId="7" xfId="2" applyNumberFormat="1" applyFont="1" applyFill="1" applyBorder="1"/>
    <xf numFmtId="164" fontId="3" fillId="0" borderId="1" xfId="1" applyNumberFormat="1" applyFont="1" applyFill="1" applyBorder="1"/>
    <xf numFmtId="164" fontId="3" fillId="0" borderId="2" xfId="1" applyNumberFormat="1" applyFont="1" applyFill="1" applyBorder="1"/>
    <xf numFmtId="164" fontId="3" fillId="0" borderId="4" xfId="1" applyNumberFormat="1" applyFont="1" applyFill="1" applyBorder="1"/>
    <xf numFmtId="164" fontId="3" fillId="0" borderId="6" xfId="1" applyNumberFormat="1" applyFont="1" applyFill="1" applyBorder="1"/>
    <xf numFmtId="164" fontId="3" fillId="0" borderId="8" xfId="1" applyNumberFormat="1" applyFont="1" applyFill="1" applyBorder="1"/>
    <xf numFmtId="0" fontId="0" fillId="0" borderId="0" xfId="0"/>
    <xf numFmtId="0" fontId="4" fillId="0" borderId="0" xfId="0" applyFont="1" applyAlignment="1">
      <alignment horizontal="center"/>
    </xf>
    <xf numFmtId="16" fontId="0" fillId="0" borderId="0" xfId="0" applyNumberFormat="1" applyFont="1" applyAlignment="1">
      <alignment horizontal="center" vertical="top" readingOrder="1"/>
    </xf>
    <xf numFmtId="10" fontId="0" fillId="0" borderId="9" xfId="0" applyNumberFormat="1" applyFont="1" applyBorder="1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10" fontId="5" fillId="0" borderId="0" xfId="3" applyNumberFormat="1" applyFont="1" applyAlignment="1">
      <alignment horizontal="center" vertical="top"/>
    </xf>
    <xf numFmtId="3" fontId="0" fillId="0" borderId="0" xfId="0" applyNumberFormat="1" applyFont="1" applyAlignment="1">
      <alignment horizontal="center" vertical="top"/>
    </xf>
    <xf numFmtId="3" fontId="0" fillId="0" borderId="9" xfId="0" applyNumberFormat="1" applyFont="1" applyBorder="1" applyAlignment="1">
      <alignment horizontal="center" vertical="top"/>
    </xf>
    <xf numFmtId="3" fontId="5" fillId="0" borderId="0" xfId="0" applyNumberFormat="1" applyFont="1" applyAlignment="1">
      <alignment horizontal="center" vertical="top"/>
    </xf>
    <xf numFmtId="10" fontId="5" fillId="0" borderId="0" xfId="0" applyNumberFormat="1" applyFont="1" applyAlignment="1">
      <alignment horizontal="center" vertical="top"/>
    </xf>
    <xf numFmtId="3" fontId="5" fillId="0" borderId="0" xfId="0" applyNumberFormat="1" applyFont="1" applyFill="1" applyAlignment="1">
      <alignment horizontal="center" vertical="top"/>
    </xf>
    <xf numFmtId="164" fontId="5" fillId="0" borderId="0" xfId="1" applyNumberFormat="1" applyFont="1" applyAlignment="1">
      <alignment horizontal="center" vertical="top"/>
    </xf>
    <xf numFmtId="0" fontId="5" fillId="3" borderId="10" xfId="0" applyFont="1" applyFill="1" applyBorder="1" applyAlignment="1">
      <alignment horizontal="center" vertical="top"/>
    </xf>
    <xf numFmtId="3" fontId="5" fillId="3" borderId="11" xfId="0" applyNumberFormat="1" applyFont="1" applyFill="1" applyBorder="1" applyAlignment="1">
      <alignment horizontal="center" vertical="top"/>
    </xf>
    <xf numFmtId="0" fontId="5" fillId="3" borderId="12" xfId="0" applyFont="1" applyFill="1" applyBorder="1" applyAlignment="1">
      <alignment horizontal="center" vertical="top"/>
    </xf>
    <xf numFmtId="3" fontId="5" fillId="3" borderId="15" xfId="0" applyNumberFormat="1" applyFont="1" applyFill="1" applyBorder="1" applyAlignment="1">
      <alignment horizontal="center" vertical="top"/>
    </xf>
    <xf numFmtId="10" fontId="5" fillId="3" borderId="16" xfId="3" applyNumberFormat="1" applyFont="1" applyFill="1" applyBorder="1" applyAlignment="1">
      <alignment horizontal="center" vertical="top"/>
    </xf>
    <xf numFmtId="0" fontId="5" fillId="3" borderId="17" xfId="0" applyFont="1" applyFill="1" applyBorder="1" applyAlignment="1">
      <alignment horizontal="center" vertical="top"/>
    </xf>
    <xf numFmtId="0" fontId="5" fillId="3" borderId="18" xfId="0" applyFont="1" applyFill="1" applyBorder="1" applyAlignment="1">
      <alignment horizontal="center" vertical="top"/>
    </xf>
    <xf numFmtId="3" fontId="5" fillId="0" borderId="15" xfId="0" applyNumberFormat="1" applyFont="1" applyBorder="1" applyAlignment="1">
      <alignment horizontal="center" vertical="top"/>
    </xf>
    <xf numFmtId="10" fontId="5" fillId="0" borderId="16" xfId="0" applyNumberFormat="1" applyFont="1" applyBorder="1" applyAlignment="1">
      <alignment horizontal="center" vertical="top"/>
    </xf>
    <xf numFmtId="3" fontId="5" fillId="0" borderId="17" xfId="0" applyNumberFormat="1" applyFont="1" applyBorder="1" applyAlignment="1">
      <alignment horizontal="center" vertical="top"/>
    </xf>
    <xf numFmtId="10" fontId="5" fillId="0" borderId="18" xfId="0" applyNumberFormat="1" applyFont="1" applyBorder="1" applyAlignment="1">
      <alignment horizontal="center" vertical="top"/>
    </xf>
    <xf numFmtId="3" fontId="5" fillId="4" borderId="0" xfId="0" applyNumberFormat="1" applyFont="1" applyFill="1" applyAlignment="1">
      <alignment horizontal="center" vertical="top"/>
    </xf>
    <xf numFmtId="10" fontId="5" fillId="4" borderId="0" xfId="3" applyNumberFormat="1" applyFont="1" applyFill="1" applyAlignment="1">
      <alignment horizontal="center" vertical="top"/>
    </xf>
    <xf numFmtId="10" fontId="5" fillId="0" borderId="0" xfId="3" applyNumberFormat="1" applyFont="1" applyFill="1" applyAlignment="1">
      <alignment horizontal="center" vertical="top"/>
    </xf>
    <xf numFmtId="0" fontId="0" fillId="2" borderId="1" xfId="0" applyFill="1" applyBorder="1"/>
    <xf numFmtId="0" fontId="2" fillId="2" borderId="1" xfId="0" applyFont="1" applyFill="1" applyBorder="1"/>
    <xf numFmtId="0" fontId="2" fillId="0" borderId="0" xfId="0" applyFont="1"/>
    <xf numFmtId="165" fontId="2" fillId="0" borderId="0" xfId="4" applyNumberFormat="1" applyFont="1"/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2"/>
    <xf numFmtId="0" fontId="2" fillId="2" borderId="1" xfId="2" applyFill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2"/>
    <xf numFmtId="0" fontId="2" fillId="2" borderId="1" xfId="2" applyFill="1" applyBorder="1"/>
    <xf numFmtId="0" fontId="5" fillId="0" borderId="0" xfId="0" applyFont="1" applyAlignment="1">
      <alignment horizontal="center" vertical="top"/>
    </xf>
    <xf numFmtId="0" fontId="2" fillId="0" borderId="0" xfId="2"/>
    <xf numFmtId="0" fontId="2" fillId="2" borderId="1" xfId="2" applyFill="1" applyBorder="1"/>
    <xf numFmtId="0" fontId="5" fillId="0" borderId="0" xfId="0" applyFont="1" applyAlignment="1">
      <alignment horizontal="center" vertical="top"/>
    </xf>
    <xf numFmtId="0" fontId="2" fillId="0" borderId="0" xfId="2"/>
    <xf numFmtId="164" fontId="0" fillId="0" borderId="0" xfId="1" applyNumberFormat="1" applyFont="1"/>
    <xf numFmtId="0" fontId="2" fillId="0" borderId="0" xfId="2"/>
    <xf numFmtId="0" fontId="5" fillId="0" borderId="0" xfId="0" applyFont="1" applyAlignment="1">
      <alignment horizontal="center" vertical="top"/>
    </xf>
    <xf numFmtId="0" fontId="2" fillId="0" borderId="0" xfId="2"/>
    <xf numFmtId="0" fontId="2" fillId="2" borderId="1" xfId="2" applyFill="1" applyBorder="1"/>
    <xf numFmtId="0" fontId="5" fillId="0" borderId="0" xfId="0" applyFont="1" applyAlignment="1">
      <alignment horizontal="center" vertical="top"/>
    </xf>
    <xf numFmtId="0" fontId="2" fillId="0" borderId="0" xfId="2"/>
    <xf numFmtId="0" fontId="2" fillId="2" borderId="1" xfId="2" applyFill="1" applyBorder="1"/>
    <xf numFmtId="0" fontId="5" fillId="0" borderId="0" xfId="0" applyFont="1" applyAlignment="1">
      <alignment horizontal="center" vertical="top"/>
    </xf>
    <xf numFmtId="0" fontId="2" fillId="0" borderId="0" xfId="2"/>
    <xf numFmtId="0" fontId="2" fillId="2" borderId="1" xfId="2" applyFill="1" applyBorder="1"/>
    <xf numFmtId="0" fontId="5" fillId="0" borderId="0" xfId="0" applyFont="1" applyAlignment="1">
      <alignment horizontal="center" vertical="top"/>
    </xf>
    <xf numFmtId="0" fontId="2" fillId="0" borderId="0" xfId="2"/>
    <xf numFmtId="0" fontId="2" fillId="2" borderId="1" xfId="2" applyFill="1" applyBorder="1"/>
    <xf numFmtId="0" fontId="5" fillId="0" borderId="0" xfId="0" applyFont="1" applyAlignment="1">
      <alignment horizontal="center" vertical="top"/>
    </xf>
    <xf numFmtId="0" fontId="2" fillId="0" borderId="0" xfId="2"/>
    <xf numFmtId="0" fontId="2" fillId="2" borderId="1" xfId="2" applyFill="1" applyBorder="1"/>
    <xf numFmtId="0" fontId="5" fillId="0" borderId="0" xfId="0" applyFont="1" applyAlignment="1">
      <alignment horizontal="center" vertical="top"/>
    </xf>
    <xf numFmtId="0" fontId="2" fillId="0" borderId="0" xfId="2"/>
    <xf numFmtId="0" fontId="2" fillId="2" borderId="1" xfId="2" applyFill="1" applyBorder="1"/>
    <xf numFmtId="0" fontId="5" fillId="0" borderId="0" xfId="0" applyFont="1" applyAlignment="1">
      <alignment horizontal="center" vertical="top"/>
    </xf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164" fontId="2" fillId="0" borderId="0" xfId="1" applyNumberFormat="1" applyFont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7" fillId="5" borderId="1" xfId="0" applyFont="1" applyFill="1" applyBorder="1" applyAlignment="1">
      <alignment readingOrder="2"/>
    </xf>
    <xf numFmtId="0" fontId="7" fillId="0" borderId="0" xfId="0" applyFont="1" applyAlignment="1">
      <alignment readingOrder="2"/>
    </xf>
    <xf numFmtId="0" fontId="7" fillId="0" borderId="0" xfId="0" applyFont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0" fillId="0" borderId="0" xfId="0" applyFont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7" fillId="5" borderId="1" xfId="0" applyFont="1" applyFill="1" applyBorder="1" applyAlignment="1">
      <alignment wrapText="1" readingOrder="2"/>
    </xf>
    <xf numFmtId="0" fontId="7" fillId="0" borderId="0" xfId="0" applyFont="1" applyBorder="1" applyAlignment="1">
      <alignment wrapText="1" readingOrder="2"/>
    </xf>
    <xf numFmtId="0" fontId="7" fillId="0" borderId="0" xfId="0" applyFont="1" applyBorder="1" applyAlignment="1">
      <alignment wrapText="1"/>
    </xf>
    <xf numFmtId="166" fontId="7" fillId="0" borderId="0" xfId="0" applyNumberFormat="1" applyFont="1" applyBorder="1" applyAlignment="1">
      <alignment wrapText="1"/>
    </xf>
    <xf numFmtId="167" fontId="7" fillId="0" borderId="0" xfId="0" applyNumberFormat="1" applyFont="1" applyBorder="1" applyAlignment="1">
      <alignment wrapText="1"/>
    </xf>
    <xf numFmtId="0" fontId="8" fillId="0" borderId="1" xfId="0" applyFont="1" applyBorder="1" applyAlignment="1">
      <alignment wrapText="1" readingOrder="1"/>
    </xf>
    <xf numFmtId="3" fontId="8" fillId="0" borderId="1" xfId="0" applyNumberFormat="1" applyFont="1" applyBorder="1" applyAlignment="1">
      <alignment wrapText="1" readingOrder="1"/>
    </xf>
    <xf numFmtId="0" fontId="8" fillId="0" borderId="1" xfId="0" applyFont="1" applyBorder="1" applyAlignment="1">
      <alignment wrapText="1" readingOrder="2"/>
    </xf>
    <xf numFmtId="0" fontId="8" fillId="0" borderId="3" xfId="0" applyFont="1" applyBorder="1" applyAlignment="1">
      <alignment wrapText="1" readingOrder="2"/>
    </xf>
    <xf numFmtId="0" fontId="8" fillId="0" borderId="3" xfId="0" applyFont="1" applyBorder="1" applyAlignment="1">
      <alignment wrapText="1" readingOrder="1"/>
    </xf>
    <xf numFmtId="3" fontId="8" fillId="0" borderId="19" xfId="0" applyNumberFormat="1" applyFont="1" applyBorder="1" applyAlignment="1">
      <alignment wrapText="1" readingOrder="1"/>
    </xf>
    <xf numFmtId="3" fontId="8" fillId="0" borderId="5" xfId="0" applyNumberFormat="1" applyFont="1" applyBorder="1" applyAlignment="1">
      <alignment wrapText="1" readingOrder="1"/>
    </xf>
    <xf numFmtId="10" fontId="8" fillId="0" borderId="4" xfId="0" applyNumberFormat="1" applyFont="1" applyBorder="1" applyAlignment="1">
      <alignment wrapText="1" readingOrder="1"/>
    </xf>
    <xf numFmtId="3" fontId="8" fillId="0" borderId="8" xfId="0" applyNumberFormat="1" applyFont="1" applyBorder="1" applyAlignment="1">
      <alignment wrapText="1" readingOrder="1"/>
    </xf>
    <xf numFmtId="3" fontId="8" fillId="0" borderId="7" xfId="0" applyNumberFormat="1" applyFont="1" applyBorder="1" applyAlignment="1">
      <alignment wrapText="1" readingOrder="1"/>
    </xf>
    <xf numFmtId="10" fontId="8" fillId="0" borderId="6" xfId="0" applyNumberFormat="1" applyFont="1" applyBorder="1" applyAlignment="1">
      <alignment wrapText="1" readingOrder="1"/>
    </xf>
    <xf numFmtId="0" fontId="8" fillId="0" borderId="19" xfId="0" applyFont="1" applyBorder="1" applyAlignment="1">
      <alignment wrapText="1" readingOrder="1"/>
    </xf>
    <xf numFmtId="0" fontId="8" fillId="0" borderId="5" xfId="0" applyFont="1" applyBorder="1" applyAlignment="1">
      <alignment wrapText="1" readingOrder="2"/>
    </xf>
    <xf numFmtId="0" fontId="8" fillId="0" borderId="4" xfId="0" applyFont="1" applyBorder="1" applyAlignment="1">
      <alignment wrapText="1" readingOrder="1"/>
    </xf>
    <xf numFmtId="0" fontId="8" fillId="0" borderId="8" xfId="0" applyFont="1" applyBorder="1" applyAlignment="1">
      <alignment wrapText="1" readingOrder="1"/>
    </xf>
    <xf numFmtId="0" fontId="8" fillId="0" borderId="7" xfId="0" applyFont="1" applyBorder="1" applyAlignment="1">
      <alignment wrapText="1" readingOrder="1"/>
    </xf>
    <xf numFmtId="0" fontId="8" fillId="0" borderId="6" xfId="0" applyFont="1" applyBorder="1" applyAlignment="1">
      <alignment wrapText="1" readingOrder="1"/>
    </xf>
    <xf numFmtId="0" fontId="2" fillId="0" borderId="0" xfId="2"/>
    <xf numFmtId="0" fontId="2" fillId="2" borderId="1" xfId="2" applyFill="1" applyBorder="1"/>
    <xf numFmtId="0" fontId="2" fillId="0" borderId="0" xfId="2"/>
    <xf numFmtId="0" fontId="2" fillId="2" borderId="1" xfId="2" applyFill="1" applyBorder="1"/>
    <xf numFmtId="0" fontId="5" fillId="0" borderId="9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3" borderId="13" xfId="0" applyFont="1" applyFill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0" fontId="0" fillId="0" borderId="0" xfId="0" applyAlignment="1"/>
    <xf numFmtId="0" fontId="2" fillId="0" borderId="0" xfId="2"/>
    <xf numFmtId="0" fontId="2" fillId="2" borderId="1" xfId="2" applyFill="1" applyBorder="1"/>
    <xf numFmtId="0" fontId="7" fillId="0" borderId="0" xfId="0" applyFont="1" applyBorder="1" applyAlignment="1">
      <alignment readingOrder="2"/>
    </xf>
    <xf numFmtId="0" fontId="7" fillId="0" borderId="0" xfId="0" applyFont="1" applyBorder="1" applyAlignment="1"/>
    <xf numFmtId="0" fontId="3" fillId="0" borderId="1" xfId="2" applyFont="1" applyFill="1" applyBorder="1" applyAlignment="1"/>
    <xf numFmtId="164" fontId="3" fillId="0" borderId="1" xfId="1" applyNumberFormat="1" applyFont="1" applyFill="1" applyBorder="1" applyAlignment="1"/>
    <xf numFmtId="0" fontId="3" fillId="0" borderId="3" xfId="2" applyFont="1" applyFill="1" applyBorder="1" applyAlignment="1"/>
    <xf numFmtId="164" fontId="3" fillId="0" borderId="2" xfId="1" applyNumberFormat="1" applyFont="1" applyFill="1" applyBorder="1" applyAlignment="1"/>
    <xf numFmtId="164" fontId="3" fillId="0" borderId="4" xfId="1" applyNumberFormat="1" applyFont="1" applyFill="1" applyBorder="1" applyAlignment="1"/>
    <xf numFmtId="10" fontId="3" fillId="0" borderId="5" xfId="2" applyNumberFormat="1" applyFont="1" applyFill="1" applyBorder="1" applyAlignment="1"/>
    <xf numFmtId="164" fontId="3" fillId="0" borderId="8" xfId="1" applyNumberFormat="1" applyFont="1" applyFill="1" applyBorder="1" applyAlignment="1"/>
    <xf numFmtId="164" fontId="3" fillId="0" borderId="6" xfId="1" applyNumberFormat="1" applyFont="1" applyFill="1" applyBorder="1" applyAlignment="1"/>
    <xf numFmtId="10" fontId="3" fillId="0" borderId="7" xfId="2" applyNumberFormat="1" applyFont="1" applyFill="1" applyBorder="1" applyAlignment="1"/>
    <xf numFmtId="0" fontId="3" fillId="0" borderId="2" xfId="2" applyFont="1" applyFill="1" applyBorder="1" applyAlignment="1"/>
    <xf numFmtId="0" fontId="3" fillId="0" borderId="4" xfId="2" applyFont="1" applyFill="1" applyBorder="1" applyAlignment="1"/>
    <xf numFmtId="0" fontId="3" fillId="0" borderId="8" xfId="2" applyFont="1" applyFill="1" applyBorder="1" applyAlignment="1"/>
    <xf numFmtId="0" fontId="3" fillId="0" borderId="6" xfId="2" applyFont="1" applyFill="1" applyBorder="1" applyAlignment="1"/>
  </cellXfs>
  <cellStyles count="5">
    <cellStyle name="Comma" xfId="1" builtinId="3"/>
    <cellStyle name="Currency" xfId="4" builtinId="4"/>
    <cellStyle name="Normal" xfId="0" builtinId="0"/>
    <cellStyle name="Normal 2" xfId="2" xr:uid="{00000000-0005-0000-0000-000003000000}"/>
    <cellStyle name="Percent" xfId="3" builtinId="5"/>
  </cellStyles>
  <dxfs count="25">
    <dxf>
      <font>
        <b/>
        <i val="0"/>
        <color theme="5" tint="-0.24994659260841701"/>
      </font>
      <fill>
        <patternFill>
          <bgColor theme="6" tint="0.39994506668294322"/>
        </patternFill>
      </fill>
    </dxf>
    <dxf>
      <font>
        <b/>
        <i val="0"/>
        <color theme="5" tint="-0.499984740745262"/>
      </font>
      <fill>
        <patternFill>
          <bgColor theme="6" tint="0.59996337778862885"/>
        </patternFill>
      </fill>
    </dxf>
    <dxf>
      <font>
        <b/>
        <i val="0"/>
        <color theme="3" tint="0.79998168889431442"/>
      </font>
      <fill>
        <patternFill>
          <bgColor theme="7" tint="-0.499984740745262"/>
        </patternFill>
      </fill>
    </dxf>
    <dxf>
      <font>
        <b/>
        <i val="0"/>
        <color theme="3" tint="0.59996337778862885"/>
      </font>
      <fill>
        <patternFill>
          <bgColor theme="7" tint="-0.24994659260841701"/>
        </patternFill>
      </fill>
    </dxf>
    <dxf>
      <font>
        <b/>
        <i val="0"/>
        <color theme="3" tint="0.39994506668294322"/>
      </font>
      <fill>
        <patternFill>
          <bgColor theme="7" tint="0.39994506668294322"/>
        </patternFill>
      </fill>
    </dxf>
    <dxf>
      <font>
        <b/>
        <i val="0"/>
        <color theme="3" tint="-0.24994659260841701"/>
      </font>
      <fill>
        <patternFill>
          <bgColor theme="7" tint="0.59996337778862885"/>
        </patternFill>
      </fill>
    </dxf>
    <dxf>
      <font>
        <b/>
        <i val="0"/>
        <color theme="3" tint="-0.499984740745262"/>
      </font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color theme="5" tint="0.39994506668294322"/>
      </font>
      <fill>
        <patternFill>
          <bgColor theme="6" tint="-0.499984740745262"/>
        </patternFill>
      </fill>
    </dxf>
    <dxf>
      <font>
        <b/>
        <i val="0"/>
        <color theme="5" tint="0.79998168889431442"/>
      </font>
      <fill>
        <patternFill>
          <bgColor theme="6" tint="-0.24994659260841701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fgColor rgb="FFFFC9C9"/>
          <bgColor rgb="FFFFD1D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0.59996337778862885"/>
      </font>
      <fill>
        <patternFill>
          <bgColor theme="9" tint="-0.499984740745262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bgColor rgb="FFFFC9C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9" tint="0.39991454817346722"/>
      </font>
      <fill>
        <patternFill>
          <bgColor theme="9" tint="-0.499984740745262"/>
        </patternFill>
      </fill>
    </dxf>
    <dxf>
      <font>
        <b/>
        <i val="0"/>
        <color rgb="FFFFC9C9"/>
      </font>
      <fill>
        <patternFill>
          <bgColor rgb="FFC00000"/>
        </patternFill>
      </fill>
    </dxf>
    <dxf>
      <font>
        <color rgb="FFC00000"/>
      </font>
      <fill>
        <patternFill>
          <bgColor rgb="FFFFC9C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9" tint="0.39991454817346722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FFD1D1"/>
      <color rgb="FFFFC9C9"/>
      <color rgb="FFFF99CC"/>
      <color rgb="FFFF2D2D"/>
      <color rgb="FFFFB7B7"/>
      <color rgb="FFFF9999"/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theme" Target="theme/theme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styles" Target="style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sharedStrings" Target="sharedStrings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calcChain" Target="calcChain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152040</xdr:colOff>
      <xdr:row>92</xdr:row>
      <xdr:rowOff>75480</xdr:rowOff>
    </xdr:from>
    <xdr:to>
      <xdr:col>17</xdr:col>
      <xdr:colOff>82440</xdr:colOff>
      <xdr:row>93</xdr:row>
      <xdr:rowOff>114660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0250295-9B3C-4FDC-A5A1-7CD6C42E9510}"/>
                </a:ext>
              </a:extLst>
            </xdr14:cNvPr>
            <xdr14:cNvContentPartPr/>
          </xdr14:nvContentPartPr>
          <xdr14:nvPr macro=""/>
          <xdr14:xfrm>
            <a:off x="9977240760" y="17601480"/>
            <a:ext cx="14210280" cy="229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0250295-9B3C-4FDC-A5A1-7CD6C42E95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977187119" y="17493840"/>
              <a:ext cx="14317923" cy="445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228060</xdr:colOff>
      <xdr:row>163</xdr:row>
      <xdr:rowOff>29820</xdr:rowOff>
    </xdr:from>
    <xdr:to>
      <xdr:col>18</xdr:col>
      <xdr:colOff>164520</xdr:colOff>
      <xdr:row>163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657871A-8C89-4FFE-A3DD-C3BC9024D9EF}"/>
                </a:ext>
                <a:ext uri="{147F2762-F138-4A5C-976F-8EAC2B608ADB}">
                  <a16:predDERef xmlns:a16="http://schemas.microsoft.com/office/drawing/2014/main" pred="{E1F90A7C-0B6D-454C-BF3A-BAB234F6F504}"/>
                </a:ext>
              </a:extLst>
            </xdr14:cNvPr>
            <xdr14:cNvContentPartPr/>
          </xdr14:nvContentPartPr>
          <xdr14:nvPr macro=""/>
          <xdr14:xfrm>
            <a:off x="9976549080" y="31081320"/>
            <a:ext cx="8006040" cy="1080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657871A-8C89-4FFE-A3DD-C3BC9024D9EF}"/>
                </a:ext>
                <a:ext uri="{147F2762-F138-4A5C-976F-8EAC2B608ADB}">
                  <a16:predDERef xmlns:a16="http://schemas.microsoft.com/office/drawing/2014/main" pred="{E1F90A7C-0B6D-454C-BF3A-BAB234F6F50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976495080" y="30973680"/>
              <a:ext cx="8113680" cy="32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-52900</xdr:colOff>
      <xdr:row>163</xdr:row>
      <xdr:rowOff>4620</xdr:rowOff>
    </xdr:from>
    <xdr:to>
      <xdr:col>8</xdr:col>
      <xdr:colOff>228420</xdr:colOff>
      <xdr:row>163</xdr:row>
      <xdr:rowOff>107580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FA86CAE-EC41-45C0-8219-AC74D241D8D3}"/>
                </a:ext>
                <a:ext uri="{147F2762-F138-4A5C-976F-8EAC2B608ADB}">
                  <a16:predDERef xmlns:a16="http://schemas.microsoft.com/office/drawing/2014/main" pred="{D657871A-8C89-4FFE-A3DD-C3BC9024D9EF}"/>
                </a:ext>
              </a:extLst>
            </xdr14:cNvPr>
            <xdr14:cNvContentPartPr/>
          </xdr14:nvContentPartPr>
          <xdr14:nvPr macro=""/>
          <xdr14:xfrm>
            <a:off x="9984554760" y="31056120"/>
            <a:ext cx="7360300" cy="1029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FA86CAE-EC41-45C0-8219-AC74D241D8D3}"/>
                </a:ext>
                <a:ext uri="{147F2762-F138-4A5C-976F-8EAC2B608ADB}">
                  <a16:predDERef xmlns:a16="http://schemas.microsoft.com/office/drawing/2014/main" pred="{D657871A-8C89-4FFE-A3DD-C3BC9024D9E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984500757" y="30948120"/>
              <a:ext cx="7467947" cy="318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30T09:56:14.40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37113 107,'0'-1,"-1"1,1-1,-1 0,1 1,0-1,-1 0,0 1,1-1,-1 0,1 1,-1-1,0 1,1-1,0 1,-1 0,0-1,1 1,-1 0,0-1,0 1,1 0,-1 0,0 0,0 0,0-1,-1 2,-26-6,25 5,-390-8,231 11,-1902-19,543 9,872 10,-1495-3,1915-12,4 1,-1352 12,1371-13,68 2,1 3,-246-7,-7285 17,4001-5,3601 6,0 3,-1 3,-95 29,-5 0,-10 5,120-30,-88 34,65-19,-43 14,2-1,-142 31,253-71,-61 11,-124 43,-127 56,275-100,-1-2,-70 4,-9 2,101-12,-2-1,2-2,-1 0,0-2,0-1,1-2,0 0,-1-2,1-1,-47-20,-297-110,79 32,227 81,-76-33,108 41,0 1,-2 1,0 3,-1 0,0 3,1 1,-2 2,-60-2,-1600 11,880-7,-8546 3,9340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30T10:36:40.254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  <inkml:brushProperty name="ignorePressure" value="1"/>
    </inkml:brush>
  </inkml:definitions>
  <inkml:trace contextRef="#ctx0" brushRef="#br0">1545 213,'-577'1,"565"-2,2-1,0 0,0 0,0-1,-1 0,-9-6,9 4,-1 1,1 0,0 1,-23-3,-305 4,163 5,121-4,22 0,-1 1,1 2,-61 11,71-9,4-1,38-1,47 1,82 15,41 2,113-19,-221 10,-52-6,46 1,-69-6,0-1,1 1,0-1,-2 0,2-1,-1 1,0-1,7-4,-12 5,0 1,1-1,-1 0,0 0,0 0,0 0,0 0,0 0,0 0,0 0,-1 0,1 0,0-1,0 1,-1 0,1-1,-1 1,1 0,-1-1,1 1,-1-1,0 1,1-1,-1 1,0 0,0-1,0 1,-1-1,1 1,0-1,0 1,-1-1,1 1,-1 0,1-1,-1 1,0 0,1-1,-1 1,0 0,1 0,-1 0,0-1,-2 0,1-1,-1 0,1 0,-1 1,1-1,-1 1,0 0,0 0,0 0,0 0,0 0,-1 1,-5-2,-48-10,15 5,-123-25,165 33,-1 0,1 0,0 0,0 0,-1 0,1 0,0 0,0 0,-1 0,1 0,0 0,0 0,0 0,0 0,0 0,0 0,-1 0,1 0,0-1,0 1,-1 0,1 0,0 0,0 0,0-1,-1 1,1 0,0 0,0 0,0-1,0 1,0 0,0 0,-1 0,1-1,0 1,0 0,0 0,0-1,0 1,0 0,0 0,0-1,0 1,0 0,0-1,0 1,0 0,0 0,0-1,0 1,1 0,-1 0,0-1,17-9,28-4,6 9,0 2,73 5,-25 1,3142-4,-3199-1,-2-2,46-11,-44 6,79-4,80 16,123-6,-250-7,-47 5,49-1,1916 6,-1978 2,0 0,0 0,1 2,-1-1,-1 2,25 11,-21-8,0-1,1-1,25 5,-13-5,49 18,-60-16,2-2,-1 0,0-2,1 0,27 1,1312-6,-1226-10,-2-1,1713 13,-1827 1,2 0,-1 2,0 0,-1 1,26 11,29 8,-17-13,-1-2,2-3,95-4,-69-4,112 5,-118 6,-33-3,54 0,99-4,147-5,-251-7,51-2,709 13,-733 10,-9 0,729-9,-406-4,-360 10,-61-5,0-1,0 0,0-1,-1 0,2-2,21-2,24-6,2 3,-2 2,85 7,-29 0,640-3,-718-2,41-8,36-1,-78 9,-2-2,46-11,-46 7,1 2,54-2,-8 7,78 4,-139 0,-1 1,26 9,-27-7,0-1,34 5,-28-8,-2 2,1 0,-1 2,1 1,-1 0,-1 2,23 13,-25-14,0 0,0-1,1-1,-1 0,1-2,26 2,122-3,-89-5,-57 0,2 0,-2-2,2-2,40-14,-34 10,56-11,-53 14,0-2,-1 0,39-19,-41 15,2 2,-1 0,46-7,-57 14,42-14,-6 1,-38 13,-7 0,0 0,1 1,0 1,0 0,-1 1,2 1,-1-1,0 2,-1 0,2 0,-2 2,21 5,-1 4,124 44,-131-49,2-1,-1-2,1-1,37 0,25-5,160 4,-183 8,-42-6,0-1,25 1,36-6,90 3,-163 1,-1 1,1-1,-1 2,16 6,-17-5,0-1,2-1,-2 0,0-1,17 3,104-6,20 2,-87 15,-48-13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30T10:47:28.997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  <inkml:brushProperty name="ignorePressure" value="1"/>
    </inkml:brush>
  </inkml:definitions>
  <inkml:trace contextRef="#ctx0" brushRef="#br0">0 240,'0'1,"1"0,-1 0,0-1,1 1,-1 0,1 0,-1 0,1 0,-1-1,1 1,0 0,-1-1,1 1,0 0,-1-1,0 1,1-1,0 1,0-1,-1 1,1-1,0 0,0 0,0 1,0-1,0 0,0 0,0 0,0 0,0 0,1 0,30 1,26-9,2 3,66 3,16-1,-92-2,81-21,-89 16,-1 1,1 3,50-1,96 18,20 0,-100-15,158-27,-181 18,88-16,-137 23,0 2,0 1,1 2,41 5,6-1,13-4,155-21,274-29,-422 44,514-18,-572 25,5 1,82-9,-124 7,0 2,2-1,-2 1,1 1,-2 0,2 0,-1 1,0 1,16 7,32 11,21-10,-1-2,1-4,126-8,-64-1,238 20,4 10,-318-20,80 18,-6 1,11-12,0-6,-1-7,282-38,-304 17,-76 15,-1 2,56 3,-48 2,69-8,54-8,200 12,-174 5,-96-5,118 4,-106 19,52-13,147 5,-265-14,341 14,-78 13,-244-21,2 5,21 1,-5-5,95 19,-103-11,141 4,71-16,178-5,-302-6,201-4,961 14,-1174-12,-2 0,270-22,10-14,538 24,-793 31,119 4,-259-10,-1 2,57 13,11 2,40 1,6 2,178-1,-263-21,236-13,-146-2,52-8,30-4,45-7,-232 23,-16 2,-1 2,74-2,27 22,-49-3,-9-3,133 6,-204-12,2 0,-1 1,-1 1,1 0,0 1,-1 1,18 8,41 14,-38-19,0-1,0-2,0-1,1-2,-9-2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rightToLeft="1" zoomScale="85" zoomScaleNormal="85" workbookViewId="0">
      <selection activeCell="H24" sqref="H24"/>
    </sheetView>
  </sheetViews>
  <sheetFormatPr defaultRowHeight="15" x14ac:dyDescent="0.25"/>
  <cols>
    <col min="1" max="1" width="13.140625" bestFit="1" customWidth="1"/>
    <col min="2" max="2" width="24.85546875" bestFit="1" customWidth="1"/>
    <col min="3" max="3" width="13.5703125" bestFit="1" customWidth="1"/>
    <col min="4" max="4" width="22.140625" bestFit="1" customWidth="1"/>
    <col min="5" max="5" width="14.7109375" bestFit="1" customWidth="1"/>
    <col min="6" max="8" width="23.42578125" bestFit="1" customWidth="1"/>
    <col min="9" max="9" width="21.85546875" bestFit="1" customWidth="1"/>
    <col min="10" max="11" width="23.42578125" bestFit="1" customWidth="1"/>
    <col min="12" max="12" width="17.14062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1897</v>
      </c>
      <c r="D2" s="46">
        <v>1916</v>
      </c>
      <c r="E2" s="46">
        <v>6335</v>
      </c>
      <c r="F2" s="46">
        <v>6235</v>
      </c>
      <c r="G2" s="46">
        <v>364216416</v>
      </c>
      <c r="H2" s="46">
        <v>1185448080</v>
      </c>
      <c r="I2" s="46">
        <v>225.48</v>
      </c>
      <c r="J2" s="46">
        <v>821231664</v>
      </c>
      <c r="K2" s="46">
        <v>31715796</v>
      </c>
      <c r="L2" s="46">
        <v>859947460</v>
      </c>
    </row>
    <row r="3" spans="1:12" ht="18.75" x14ac:dyDescent="0.3">
      <c r="A3" s="46" t="s">
        <v>13</v>
      </c>
      <c r="B3" s="46">
        <v>170000</v>
      </c>
      <c r="C3" s="46">
        <v>1999</v>
      </c>
      <c r="D3" s="46">
        <v>2019</v>
      </c>
      <c r="E3" s="46">
        <v>2599</v>
      </c>
      <c r="F3" s="46">
        <v>2593</v>
      </c>
      <c r="G3" s="46">
        <v>339791904</v>
      </c>
      <c r="H3" s="46">
        <v>436512103</v>
      </c>
      <c r="I3" s="46">
        <v>28.46</v>
      </c>
      <c r="J3" s="46">
        <v>96720199</v>
      </c>
      <c r="K3" s="46">
        <v>27760854</v>
      </c>
      <c r="L3" s="46">
        <v>124481053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19052</v>
      </c>
      <c r="F4" s="46">
        <v>18967</v>
      </c>
      <c r="G4" s="46">
        <v>195353872</v>
      </c>
      <c r="H4" s="46">
        <v>187820718</v>
      </c>
      <c r="I4" s="46">
        <v>-3.86</v>
      </c>
      <c r="J4" s="46">
        <v>-7533154</v>
      </c>
      <c r="K4" s="46">
        <v>0</v>
      </c>
      <c r="L4" s="46">
        <v>-7533154</v>
      </c>
    </row>
    <row r="5" spans="1:12" ht="18.75" x14ac:dyDescent="0.3">
      <c r="A5" s="46" t="s">
        <v>15</v>
      </c>
      <c r="B5" s="46">
        <v>50000</v>
      </c>
      <c r="C5" s="46">
        <v>2528</v>
      </c>
      <c r="D5" s="46">
        <v>2553</v>
      </c>
      <c r="E5" s="46">
        <v>3658</v>
      </c>
      <c r="F5" s="46">
        <v>3608</v>
      </c>
      <c r="G5" s="46">
        <v>126422040</v>
      </c>
      <c r="H5" s="46">
        <v>178641100</v>
      </c>
      <c r="I5" s="46">
        <v>41.31</v>
      </c>
      <c r="J5" s="46">
        <v>52219060</v>
      </c>
      <c r="K5" s="46">
        <v>39957608</v>
      </c>
      <c r="L5" s="46">
        <v>92176668</v>
      </c>
    </row>
    <row r="6" spans="1:12" ht="18.75" x14ac:dyDescent="0.3">
      <c r="A6" s="46" t="s">
        <v>16</v>
      </c>
      <c r="B6" s="46">
        <v>20000</v>
      </c>
      <c r="C6" s="46">
        <v>2958</v>
      </c>
      <c r="D6" s="46">
        <v>2987</v>
      </c>
      <c r="E6" s="46">
        <v>3841</v>
      </c>
      <c r="F6" s="46">
        <v>3863</v>
      </c>
      <c r="G6" s="46">
        <v>59163248</v>
      </c>
      <c r="H6" s="46">
        <v>76506715</v>
      </c>
      <c r="I6" s="46">
        <v>29.31</v>
      </c>
      <c r="J6" s="46">
        <v>17343467</v>
      </c>
      <c r="K6" s="46">
        <v>0</v>
      </c>
      <c r="L6" s="46">
        <v>17343467</v>
      </c>
    </row>
    <row r="7" spans="1:12" ht="18.75" x14ac:dyDescent="0.3">
      <c r="A7" s="46" t="s">
        <v>17</v>
      </c>
      <c r="B7" s="46">
        <v>20000</v>
      </c>
      <c r="C7" s="46">
        <v>2118</v>
      </c>
      <c r="D7" s="46">
        <v>2139</v>
      </c>
      <c r="E7" s="46">
        <v>3392</v>
      </c>
      <c r="F7" s="46">
        <v>3357</v>
      </c>
      <c r="G7" s="46">
        <v>42350104</v>
      </c>
      <c r="H7" s="46">
        <v>66485385</v>
      </c>
      <c r="I7" s="46">
        <v>56.99</v>
      </c>
      <c r="J7" s="46">
        <v>24135281</v>
      </c>
      <c r="K7" s="46">
        <v>24265088</v>
      </c>
      <c r="L7" s="46">
        <v>48400369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19</v>
      </c>
      <c r="B9" s="46">
        <v>1500</v>
      </c>
      <c r="C9" s="46">
        <v>13810</v>
      </c>
      <c r="D9" s="46">
        <v>13945</v>
      </c>
      <c r="E9" s="46">
        <v>31700</v>
      </c>
      <c r="F9" s="46">
        <v>31107</v>
      </c>
      <c r="G9" s="46">
        <v>20715332</v>
      </c>
      <c r="H9" s="46">
        <v>46205560</v>
      </c>
      <c r="I9" s="46">
        <v>123.05</v>
      </c>
      <c r="J9" s="46">
        <v>25490228</v>
      </c>
      <c r="K9" s="46">
        <v>11183384</v>
      </c>
      <c r="L9" s="46">
        <v>36673612</v>
      </c>
    </row>
    <row r="10" spans="1:12" ht="18.75" x14ac:dyDescent="0.3">
      <c r="A10" s="46" t="s">
        <v>20</v>
      </c>
      <c r="B10" s="46">
        <v>900</v>
      </c>
      <c r="C10" s="46">
        <v>30819</v>
      </c>
      <c r="D10" s="46">
        <v>31120</v>
      </c>
      <c r="E10" s="46">
        <v>41575</v>
      </c>
      <c r="F10" s="46">
        <v>40578</v>
      </c>
      <c r="G10" s="46">
        <v>27737408</v>
      </c>
      <c r="H10" s="46">
        <v>36164128</v>
      </c>
      <c r="I10" s="46">
        <v>30.38</v>
      </c>
      <c r="J10" s="46">
        <v>8426720</v>
      </c>
      <c r="K10" s="46">
        <v>4147672</v>
      </c>
      <c r="L10" s="46">
        <v>12574392</v>
      </c>
    </row>
    <row r="11" spans="1:12" ht="18.75" x14ac:dyDescent="0.3">
      <c r="A11" s="46" t="s">
        <v>21</v>
      </c>
      <c r="B11" s="46">
        <v>2000</v>
      </c>
      <c r="C11" s="46">
        <v>16843</v>
      </c>
      <c r="D11" s="46">
        <v>17008</v>
      </c>
      <c r="E11" s="46">
        <v>16298</v>
      </c>
      <c r="F11" s="46">
        <v>16473</v>
      </c>
      <c r="G11" s="46">
        <v>33685576</v>
      </c>
      <c r="H11" s="46">
        <v>32624777</v>
      </c>
      <c r="I11" s="46">
        <v>-3.15</v>
      </c>
      <c r="J11" s="46">
        <v>-1060799</v>
      </c>
      <c r="K11" s="46">
        <v>160642</v>
      </c>
      <c r="L11" s="46">
        <v>-900157</v>
      </c>
    </row>
    <row r="12" spans="1:12" ht="18.75" x14ac:dyDescent="0.3">
      <c r="A12" s="46" t="s">
        <v>22</v>
      </c>
      <c r="B12" s="46">
        <v>3000</v>
      </c>
      <c r="C12" s="46">
        <v>9961</v>
      </c>
      <c r="D12" s="46">
        <v>10059</v>
      </c>
      <c r="E12" s="46">
        <v>10598</v>
      </c>
      <c r="F12" s="46">
        <v>10327</v>
      </c>
      <c r="G12" s="46">
        <v>29883022</v>
      </c>
      <c r="H12" s="46">
        <v>30678935</v>
      </c>
      <c r="I12" s="46">
        <v>2.66</v>
      </c>
      <c r="J12" s="46">
        <v>795913</v>
      </c>
      <c r="K12" s="46">
        <v>0</v>
      </c>
      <c r="L12" s="46">
        <v>795913</v>
      </c>
    </row>
    <row r="13" spans="1:12" ht="18.75" x14ac:dyDescent="0.3">
      <c r="A13" s="46" t="s">
        <v>23</v>
      </c>
      <c r="B13" s="46">
        <v>3000</v>
      </c>
      <c r="C13" s="46">
        <v>7540</v>
      </c>
      <c r="D13" s="46">
        <v>7614</v>
      </c>
      <c r="E13" s="46">
        <v>9160</v>
      </c>
      <c r="F13" s="46">
        <v>9364</v>
      </c>
      <c r="G13" s="46">
        <v>22619686</v>
      </c>
      <c r="H13" s="46">
        <v>27818103</v>
      </c>
      <c r="I13" s="46">
        <v>22.98</v>
      </c>
      <c r="J13" s="46">
        <v>5198417</v>
      </c>
      <c r="K13" s="46">
        <v>3536738</v>
      </c>
      <c r="L13" s="46">
        <v>8735155</v>
      </c>
    </row>
    <row r="14" spans="1:12" ht="18.75" x14ac:dyDescent="0.3">
      <c r="A14" s="46" t="s">
        <v>24</v>
      </c>
      <c r="B14" s="46">
        <v>5000</v>
      </c>
      <c r="C14" s="46">
        <v>5071</v>
      </c>
      <c r="D14" s="46">
        <v>5121</v>
      </c>
      <c r="E14" s="46">
        <v>4845</v>
      </c>
      <c r="F14" s="46">
        <v>4687</v>
      </c>
      <c r="G14" s="46">
        <v>25356960</v>
      </c>
      <c r="H14" s="46">
        <v>23206509</v>
      </c>
      <c r="I14" s="46">
        <v>-8.48</v>
      </c>
      <c r="J14" s="46">
        <v>-2150451</v>
      </c>
      <c r="K14" s="46">
        <v>-8077123</v>
      </c>
      <c r="L14" s="46">
        <v>-9877574</v>
      </c>
    </row>
    <row r="15" spans="1:12" ht="18.75" x14ac:dyDescent="0.3">
      <c r="A15" s="46" t="s">
        <v>25</v>
      </c>
      <c r="B15" s="46">
        <v>500</v>
      </c>
      <c r="C15" s="46">
        <v>23400</v>
      </c>
      <c r="D15" s="46">
        <v>23629</v>
      </c>
      <c r="E15" s="46">
        <v>36699</v>
      </c>
      <c r="F15" s="46">
        <v>35968</v>
      </c>
      <c r="G15" s="46">
        <v>11700197</v>
      </c>
      <c r="H15" s="46">
        <v>17808656</v>
      </c>
      <c r="I15" s="46">
        <v>52.21</v>
      </c>
      <c r="J15" s="46">
        <v>6108459</v>
      </c>
      <c r="K15" s="46">
        <v>27531980</v>
      </c>
      <c r="L15" s="46">
        <v>33640439</v>
      </c>
    </row>
    <row r="16" spans="1:12" ht="18.75" x14ac:dyDescent="0.3">
      <c r="A16" s="46" t="s">
        <v>26</v>
      </c>
      <c r="B16" s="46">
        <v>4000</v>
      </c>
      <c r="C16" s="46">
        <v>916</v>
      </c>
      <c r="D16" s="46">
        <v>925</v>
      </c>
      <c r="E16" s="46">
        <v>3107</v>
      </c>
      <c r="F16" s="46">
        <v>3154</v>
      </c>
      <c r="G16" s="46">
        <v>3662064</v>
      </c>
      <c r="H16" s="46">
        <v>12492994</v>
      </c>
      <c r="I16" s="46">
        <v>241.15</v>
      </c>
      <c r="J16" s="46">
        <v>8830930</v>
      </c>
      <c r="K16" s="46">
        <v>92707576</v>
      </c>
      <c r="L16" s="46">
        <v>101538506</v>
      </c>
    </row>
    <row r="17" spans="1:12" ht="18.75" x14ac:dyDescent="0.3">
      <c r="A17" s="46" t="s">
        <v>27</v>
      </c>
      <c r="B17" s="46">
        <v>1337</v>
      </c>
      <c r="C17" s="46">
        <v>4400</v>
      </c>
      <c r="D17" s="46">
        <v>4443</v>
      </c>
      <c r="E17" s="46">
        <v>5640</v>
      </c>
      <c r="F17" s="46">
        <v>5486</v>
      </c>
      <c r="G17" s="46">
        <v>5882644</v>
      </c>
      <c r="H17" s="46">
        <v>7263268</v>
      </c>
      <c r="I17" s="46">
        <v>23.47</v>
      </c>
      <c r="J17" s="46">
        <v>1380624</v>
      </c>
      <c r="K17" s="46">
        <v>0</v>
      </c>
      <c r="L17" s="46">
        <v>1380624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3352</v>
      </c>
      <c r="F18" s="46">
        <v>3357</v>
      </c>
      <c r="G18" s="46">
        <v>5202503</v>
      </c>
      <c r="H18" s="46">
        <v>6648539</v>
      </c>
      <c r="I18" s="46">
        <v>27.8</v>
      </c>
      <c r="J18" s="46">
        <v>1446036</v>
      </c>
      <c r="K18" s="46">
        <v>337142</v>
      </c>
      <c r="L18" s="46">
        <v>1783178</v>
      </c>
    </row>
    <row r="19" spans="1:12" ht="18.75" x14ac:dyDescent="0.3">
      <c r="A19" s="46" t="s">
        <v>29</v>
      </c>
      <c r="B19" s="46">
        <v>200</v>
      </c>
      <c r="C19" s="46">
        <v>13181</v>
      </c>
      <c r="D19" s="46">
        <v>13310</v>
      </c>
      <c r="E19" s="46">
        <v>17145</v>
      </c>
      <c r="F19" s="46">
        <v>17137</v>
      </c>
      <c r="G19" s="46">
        <v>2636173</v>
      </c>
      <c r="H19" s="46">
        <v>3393983</v>
      </c>
      <c r="I19" s="46">
        <v>28.75</v>
      </c>
      <c r="J19" s="46">
        <v>757810</v>
      </c>
      <c r="K19" s="46">
        <v>0</v>
      </c>
      <c r="L19" s="46">
        <v>757810</v>
      </c>
    </row>
    <row r="20" spans="1:12" ht="18.75" x14ac:dyDescent="0.3">
      <c r="A20" s="46" t="s">
        <v>30</v>
      </c>
      <c r="B20" s="46">
        <v>67</v>
      </c>
      <c r="C20" s="46">
        <v>17079</v>
      </c>
      <c r="D20" s="46">
        <v>17246</v>
      </c>
      <c r="E20" s="46">
        <v>44644</v>
      </c>
      <c r="F20" s="46">
        <v>44644</v>
      </c>
      <c r="G20" s="46">
        <v>1144282</v>
      </c>
      <c r="H20" s="46">
        <v>2961984</v>
      </c>
      <c r="I20" s="46">
        <v>158.85</v>
      </c>
      <c r="J20" s="46">
        <v>1817702</v>
      </c>
      <c r="K20" s="46">
        <v>0</v>
      </c>
      <c r="L20" s="46">
        <v>1817702</v>
      </c>
    </row>
    <row r="21" spans="1:12" ht="18.75" x14ac:dyDescent="0.3">
      <c r="A21" s="46" t="s">
        <v>31</v>
      </c>
      <c r="B21" s="46">
        <v>1000</v>
      </c>
      <c r="C21" s="46">
        <v>1012</v>
      </c>
      <c r="D21" s="46">
        <v>1022</v>
      </c>
      <c r="E21" s="46">
        <v>2338</v>
      </c>
      <c r="F21" s="46">
        <v>2303</v>
      </c>
      <c r="G21" s="46">
        <v>1012388</v>
      </c>
      <c r="H21" s="46">
        <v>2280546</v>
      </c>
      <c r="I21" s="46">
        <v>125.26</v>
      </c>
      <c r="J21" s="46">
        <v>1268158</v>
      </c>
      <c r="K21" s="46">
        <v>3855220</v>
      </c>
      <c r="L21" s="46">
        <v>5123378</v>
      </c>
    </row>
    <row r="22" spans="1:12" ht="18.75" x14ac:dyDescent="0.3">
      <c r="A22" s="46" t="s">
        <v>32</v>
      </c>
      <c r="B22" s="46">
        <v>37</v>
      </c>
      <c r="C22" s="46">
        <v>23607</v>
      </c>
      <c r="D22" s="46">
        <v>23838</v>
      </c>
      <c r="E22" s="46">
        <v>26418</v>
      </c>
      <c r="F22" s="46">
        <v>25305</v>
      </c>
      <c r="G22" s="46">
        <v>873445</v>
      </c>
      <c r="H22" s="46">
        <v>927156</v>
      </c>
      <c r="I22" s="46">
        <v>6.15</v>
      </c>
      <c r="J22" s="46">
        <v>53711</v>
      </c>
      <c r="K22" s="46">
        <v>0</v>
      </c>
      <c r="L22" s="46">
        <v>53711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22201</v>
      </c>
      <c r="F23" s="46">
        <v>21215</v>
      </c>
      <c r="G23" s="46">
        <v>419795</v>
      </c>
      <c r="H23" s="46">
        <v>441171</v>
      </c>
      <c r="I23" s="46">
        <v>5.09</v>
      </c>
      <c r="J23" s="46">
        <v>21376</v>
      </c>
      <c r="K23" s="46">
        <v>0</v>
      </c>
      <c r="L23" s="46">
        <v>21376</v>
      </c>
    </row>
    <row r="24" spans="1:12" ht="18.75" x14ac:dyDescent="0.3">
      <c r="A24" s="46" t="s">
        <v>34</v>
      </c>
      <c r="B24" s="46">
        <v>22</v>
      </c>
      <c r="C24" s="46" t="s">
        <v>35</v>
      </c>
      <c r="D24" s="46" t="s">
        <v>36</v>
      </c>
      <c r="E24" s="46" t="s">
        <v>37</v>
      </c>
      <c r="F24" s="46" t="s">
        <v>38</v>
      </c>
      <c r="G24" s="46" t="s">
        <v>39</v>
      </c>
      <c r="H24" s="46">
        <f>SUM(H2:H23)</f>
        <v>2431842910</v>
      </c>
      <c r="I24" s="46" t="s">
        <v>40</v>
      </c>
      <c r="J24" s="46" t="s">
        <v>41</v>
      </c>
      <c r="K24" s="46"/>
      <c r="L24" s="46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H24+B41</f>
        <v>2486732835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54889925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B41+H24+D41+F41</f>
        <v>2519683895</v>
      </c>
      <c r="H41" s="11">
        <f>G41-B43</f>
        <v>31850449</v>
      </c>
      <c r="I41" s="5">
        <f>H41/B43</f>
        <v>1.2802484447345113E-2</v>
      </c>
      <c r="J41" s="13">
        <f>G41+J40</f>
        <v>2519683895</v>
      </c>
      <c r="K41" s="11">
        <f>H41+J40</f>
        <v>31850449</v>
      </c>
      <c r="L41" s="5">
        <f>K41/B43</f>
        <v>1.2802484447345113E-2</v>
      </c>
    </row>
    <row r="42" spans="1:12" ht="19.5" thickBot="1" x14ac:dyDescent="0.35">
      <c r="A42" s="1" t="s">
        <v>48</v>
      </c>
      <c r="B42" s="9">
        <v>0</v>
      </c>
      <c r="C42" s="1"/>
      <c r="D42" s="1"/>
      <c r="E42" s="1"/>
      <c r="F42" s="1"/>
      <c r="G42" s="10">
        <f>G41+B42</f>
        <v>2519683895</v>
      </c>
      <c r="H42" s="12">
        <f>G42-B43</f>
        <v>31850449</v>
      </c>
      <c r="I42" s="8">
        <f>H42/B43</f>
        <v>1.2802484447345113E-2</v>
      </c>
      <c r="J42" s="13">
        <f>G42+J40</f>
        <v>2519683895</v>
      </c>
      <c r="K42" s="12">
        <f>H42+J40</f>
        <v>31850449</v>
      </c>
      <c r="L42" s="8">
        <f>K42/B43</f>
        <v>1.2802484447345113E-2</v>
      </c>
    </row>
    <row r="43" spans="1:12" ht="18.75" x14ac:dyDescent="0.3">
      <c r="A43" s="1" t="s">
        <v>49</v>
      </c>
      <c r="B43" s="9">
        <f>Base!E2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5.486779048862192E-2</v>
      </c>
      <c r="J43" s="6"/>
      <c r="K43" s="4" t="s">
        <v>50</v>
      </c>
      <c r="L43" s="5">
        <f ca="1">K41/VLOOKUP(MID(CELL("filename",A$1),FIND("]",CELL("filename",A$1))+1,255),Base!A:H,8,FALSE)*30</f>
        <v>5.486779048862192E-2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5.486779048862192E-2</v>
      </c>
      <c r="J44" s="6"/>
      <c r="K44" s="7"/>
      <c r="L44" s="8">
        <f ca="1">K42/VLOOKUP(MID(CELL("filename",A$1),FIND("]",CELL("filename",A$1))+1,255),Base!A:H,8,FALSE)*30</f>
        <v>5.486779048862192E-2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191251</v>
      </c>
      <c r="C2" s="46">
        <v>1897</v>
      </c>
      <c r="D2" s="46">
        <v>1916</v>
      </c>
      <c r="E2" s="46">
        <v>8541</v>
      </c>
      <c r="F2" s="46">
        <v>8843</v>
      </c>
      <c r="G2" s="46">
        <v>362795616</v>
      </c>
      <c r="H2" s="46">
        <v>1674743075</v>
      </c>
      <c r="I2" s="46">
        <v>361.62</v>
      </c>
      <c r="J2" s="46">
        <v>1311947459</v>
      </c>
      <c r="K2" s="46">
        <v>35150128</v>
      </c>
      <c r="L2" s="46">
        <v>1354097587</v>
      </c>
    </row>
    <row r="3" spans="1:12" ht="18.75" x14ac:dyDescent="0.3">
      <c r="A3" s="46" t="s">
        <v>13</v>
      </c>
      <c r="B3" s="46">
        <v>130000</v>
      </c>
      <c r="C3" s="46">
        <v>1999</v>
      </c>
      <c r="D3" s="46">
        <v>2019</v>
      </c>
      <c r="E3" s="46">
        <v>3401</v>
      </c>
      <c r="F3" s="46">
        <v>3471</v>
      </c>
      <c r="G3" s="46">
        <v>259840864</v>
      </c>
      <c r="H3" s="46">
        <v>446830508</v>
      </c>
      <c r="I3" s="46">
        <v>71.959999999999994</v>
      </c>
      <c r="J3" s="46">
        <v>186989644</v>
      </c>
      <c r="K3" s="46">
        <v>73452744</v>
      </c>
      <c r="L3" s="46">
        <v>260442388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19346</v>
      </c>
      <c r="F4" s="46">
        <v>19252</v>
      </c>
      <c r="G4" s="46">
        <v>195353872</v>
      </c>
      <c r="H4" s="46">
        <v>190642930</v>
      </c>
      <c r="I4" s="46">
        <v>-2.41</v>
      </c>
      <c r="J4" s="46">
        <v>-4710942</v>
      </c>
      <c r="K4" s="46">
        <v>0</v>
      </c>
      <c r="L4" s="46">
        <v>-4710942</v>
      </c>
    </row>
    <row r="5" spans="1:12" ht="18.75" x14ac:dyDescent="0.3">
      <c r="A5" s="46" t="s">
        <v>15</v>
      </c>
      <c r="B5" s="46">
        <v>40000</v>
      </c>
      <c r="C5" s="46">
        <v>2528</v>
      </c>
      <c r="D5" s="46">
        <v>2553</v>
      </c>
      <c r="E5" s="46">
        <v>4448</v>
      </c>
      <c r="F5" s="46">
        <v>4437</v>
      </c>
      <c r="G5" s="46">
        <v>101137632</v>
      </c>
      <c r="H5" s="46">
        <v>175749570</v>
      </c>
      <c r="I5" s="46">
        <v>73.77</v>
      </c>
      <c r="J5" s="46">
        <v>74611938</v>
      </c>
      <c r="K5" s="46">
        <v>55065504</v>
      </c>
      <c r="L5" s="46">
        <v>129677442</v>
      </c>
    </row>
    <row r="6" spans="1:12" ht="18.75" x14ac:dyDescent="0.3">
      <c r="A6" s="46" t="s">
        <v>22</v>
      </c>
      <c r="B6" s="46">
        <v>6000</v>
      </c>
      <c r="C6" s="46">
        <v>10199</v>
      </c>
      <c r="D6" s="46">
        <v>10299</v>
      </c>
      <c r="E6" s="46">
        <v>10974</v>
      </c>
      <c r="F6" s="46">
        <v>11166</v>
      </c>
      <c r="G6" s="46">
        <v>61196528</v>
      </c>
      <c r="H6" s="46">
        <v>66342789</v>
      </c>
      <c r="I6" s="46">
        <v>8.41</v>
      </c>
      <c r="J6" s="46">
        <v>5146261</v>
      </c>
      <c r="K6" s="46">
        <v>0</v>
      </c>
      <c r="L6" s="46">
        <v>5146261</v>
      </c>
    </row>
    <row r="7" spans="1:12" ht="18.75" x14ac:dyDescent="0.3">
      <c r="A7" s="46" t="s">
        <v>17</v>
      </c>
      <c r="B7" s="46">
        <v>12000</v>
      </c>
      <c r="C7" s="46">
        <v>2118</v>
      </c>
      <c r="D7" s="46">
        <v>2139</v>
      </c>
      <c r="E7" s="46">
        <v>4599</v>
      </c>
      <c r="F7" s="46">
        <v>4678</v>
      </c>
      <c r="G7" s="46">
        <v>25410064</v>
      </c>
      <c r="H7" s="46">
        <v>55588674</v>
      </c>
      <c r="I7" s="46">
        <v>118.77</v>
      </c>
      <c r="J7" s="46">
        <v>30178610</v>
      </c>
      <c r="K7" s="46">
        <v>40696476</v>
      </c>
      <c r="L7" s="46">
        <v>70875086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16</v>
      </c>
      <c r="B9" s="46">
        <v>8000</v>
      </c>
      <c r="C9" s="46">
        <v>2958</v>
      </c>
      <c r="D9" s="46">
        <v>2987</v>
      </c>
      <c r="E9" s="46">
        <v>5056</v>
      </c>
      <c r="F9" s="46">
        <v>5056</v>
      </c>
      <c r="G9" s="46">
        <v>23665300</v>
      </c>
      <c r="H9" s="46">
        <v>40053632</v>
      </c>
      <c r="I9" s="46">
        <v>69.25</v>
      </c>
      <c r="J9" s="46">
        <v>16388332</v>
      </c>
      <c r="K9" s="46">
        <v>17437852</v>
      </c>
      <c r="L9" s="46">
        <v>33826184</v>
      </c>
    </row>
    <row r="10" spans="1:12" ht="18.75" x14ac:dyDescent="0.3">
      <c r="A10" s="46" t="s">
        <v>21</v>
      </c>
      <c r="B10" s="46">
        <v>2000</v>
      </c>
      <c r="C10" s="46">
        <v>16843</v>
      </c>
      <c r="D10" s="46">
        <v>17008</v>
      </c>
      <c r="E10" s="46">
        <v>18511</v>
      </c>
      <c r="F10" s="46">
        <v>18384</v>
      </c>
      <c r="G10" s="46">
        <v>33685576</v>
      </c>
      <c r="H10" s="46">
        <v>36409512</v>
      </c>
      <c r="I10" s="46">
        <v>8.09</v>
      </c>
      <c r="J10" s="46">
        <v>2723936</v>
      </c>
      <c r="K10" s="46">
        <v>160642</v>
      </c>
      <c r="L10" s="46">
        <v>2884578</v>
      </c>
    </row>
    <row r="11" spans="1:12" ht="18.75" x14ac:dyDescent="0.3">
      <c r="A11" s="46" t="s">
        <v>20</v>
      </c>
      <c r="B11" s="46">
        <v>700</v>
      </c>
      <c r="C11" s="46">
        <v>31876</v>
      </c>
      <c r="D11" s="46">
        <v>32187</v>
      </c>
      <c r="E11" s="46">
        <v>45900</v>
      </c>
      <c r="F11" s="46">
        <v>45899</v>
      </c>
      <c r="G11" s="46">
        <v>22313432</v>
      </c>
      <c r="H11" s="46">
        <v>31816039</v>
      </c>
      <c r="I11" s="46">
        <v>42.59</v>
      </c>
      <c r="J11" s="46">
        <v>9502607</v>
      </c>
      <c r="K11" s="46">
        <v>7887736</v>
      </c>
      <c r="L11" s="46">
        <v>17390343</v>
      </c>
    </row>
    <row r="12" spans="1:12" ht="18.75" x14ac:dyDescent="0.3">
      <c r="A12" s="46" t="s">
        <v>25</v>
      </c>
      <c r="B12" s="46">
        <v>400</v>
      </c>
      <c r="C12" s="46">
        <v>23400</v>
      </c>
      <c r="D12" s="46">
        <v>23629</v>
      </c>
      <c r="E12" s="46">
        <v>42401</v>
      </c>
      <c r="F12" s="46">
        <v>42629</v>
      </c>
      <c r="G12" s="46">
        <v>9360158</v>
      </c>
      <c r="H12" s="46">
        <v>16885347</v>
      </c>
      <c r="I12" s="46">
        <v>80.400000000000006</v>
      </c>
      <c r="J12" s="46">
        <v>7525189</v>
      </c>
      <c r="K12" s="46">
        <v>29429624</v>
      </c>
      <c r="L12" s="46">
        <v>36954813</v>
      </c>
    </row>
    <row r="13" spans="1:12" ht="18.75" x14ac:dyDescent="0.3">
      <c r="A13" s="46" t="s">
        <v>24</v>
      </c>
      <c r="B13" s="46">
        <v>3000</v>
      </c>
      <c r="C13" s="46">
        <v>5031</v>
      </c>
      <c r="D13" s="46">
        <v>5081</v>
      </c>
      <c r="E13" s="46">
        <v>5360</v>
      </c>
      <c r="F13" s="46">
        <v>5340</v>
      </c>
      <c r="G13" s="46">
        <v>15091829</v>
      </c>
      <c r="H13" s="46">
        <v>15863805</v>
      </c>
      <c r="I13" s="46">
        <v>5.12</v>
      </c>
      <c r="J13" s="46">
        <v>771976</v>
      </c>
      <c r="K13" s="46">
        <v>-7422173</v>
      </c>
      <c r="L13" s="46">
        <v>-6300197</v>
      </c>
    </row>
    <row r="14" spans="1:12" ht="18.75" x14ac:dyDescent="0.3">
      <c r="A14" s="46" t="s">
        <v>31</v>
      </c>
      <c r="B14" s="46">
        <v>5000</v>
      </c>
      <c r="C14" s="46">
        <v>2195</v>
      </c>
      <c r="D14" s="46">
        <v>2217</v>
      </c>
      <c r="E14" s="46">
        <v>2503</v>
      </c>
      <c r="F14" s="46">
        <v>2477</v>
      </c>
      <c r="G14" s="46">
        <v>10977424</v>
      </c>
      <c r="H14" s="46">
        <v>12264246</v>
      </c>
      <c r="I14" s="46">
        <v>11.72</v>
      </c>
      <c r="J14" s="46">
        <v>1286822</v>
      </c>
      <c r="K14" s="46">
        <v>3855220</v>
      </c>
      <c r="L14" s="46">
        <v>5142042</v>
      </c>
    </row>
    <row r="15" spans="1:12" ht="18.75" x14ac:dyDescent="0.3">
      <c r="A15" s="46" t="s">
        <v>27</v>
      </c>
      <c r="B15" s="46">
        <v>1337</v>
      </c>
      <c r="C15" s="46">
        <v>4400</v>
      </c>
      <c r="D15" s="46">
        <v>4443</v>
      </c>
      <c r="E15" s="46">
        <v>7957</v>
      </c>
      <c r="F15" s="46">
        <v>7957</v>
      </c>
      <c r="G15" s="46">
        <v>5882644</v>
      </c>
      <c r="H15" s="46">
        <v>10534784</v>
      </c>
      <c r="I15" s="46">
        <v>79.08</v>
      </c>
      <c r="J15" s="46">
        <v>4652140</v>
      </c>
      <c r="K15" s="46">
        <v>0</v>
      </c>
      <c r="L15" s="46">
        <v>4652140</v>
      </c>
    </row>
    <row r="16" spans="1:12" ht="18.75" x14ac:dyDescent="0.3">
      <c r="A16" s="46" t="s">
        <v>26</v>
      </c>
      <c r="B16" s="46">
        <v>3000</v>
      </c>
      <c r="C16" s="46">
        <v>916</v>
      </c>
      <c r="D16" s="46">
        <v>925</v>
      </c>
      <c r="E16" s="46">
        <v>3163</v>
      </c>
      <c r="F16" s="46">
        <v>3159</v>
      </c>
      <c r="G16" s="46">
        <v>2746548</v>
      </c>
      <c r="H16" s="46">
        <v>9384599</v>
      </c>
      <c r="I16" s="46">
        <v>241.69</v>
      </c>
      <c r="J16" s="46">
        <v>6638051</v>
      </c>
      <c r="K16" s="46">
        <v>94924224</v>
      </c>
      <c r="L16" s="46">
        <v>101562275</v>
      </c>
    </row>
    <row r="17" spans="1:12" ht="18.75" x14ac:dyDescent="0.3">
      <c r="A17" s="46" t="s">
        <v>28</v>
      </c>
      <c r="B17" s="46">
        <v>2000</v>
      </c>
      <c r="C17" s="46">
        <v>2601</v>
      </c>
      <c r="D17" s="46">
        <v>2627</v>
      </c>
      <c r="E17" s="46">
        <v>4247</v>
      </c>
      <c r="F17" s="46">
        <v>4344</v>
      </c>
      <c r="G17" s="46">
        <v>5202503</v>
      </c>
      <c r="H17" s="46">
        <v>8603292</v>
      </c>
      <c r="I17" s="46">
        <v>65.37</v>
      </c>
      <c r="J17" s="46">
        <v>3400789</v>
      </c>
      <c r="K17" s="46">
        <v>337142</v>
      </c>
      <c r="L17" s="46">
        <v>3737931</v>
      </c>
    </row>
    <row r="18" spans="1:12" ht="18.75" x14ac:dyDescent="0.3">
      <c r="A18" s="46" t="s">
        <v>29</v>
      </c>
      <c r="B18" s="46">
        <v>200</v>
      </c>
      <c r="C18" s="46">
        <v>13181</v>
      </c>
      <c r="D18" s="46">
        <v>13310</v>
      </c>
      <c r="E18" s="46">
        <v>25127</v>
      </c>
      <c r="F18" s="46">
        <v>25127</v>
      </c>
      <c r="G18" s="46">
        <v>2636173</v>
      </c>
      <c r="H18" s="46">
        <v>4976402</v>
      </c>
      <c r="I18" s="46">
        <v>88.77</v>
      </c>
      <c r="J18" s="46">
        <v>2340229</v>
      </c>
      <c r="K18" s="46">
        <v>0</v>
      </c>
      <c r="L18" s="46">
        <v>2340229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29885</v>
      </c>
      <c r="F19" s="46">
        <v>29207</v>
      </c>
      <c r="G19" s="46">
        <v>873445</v>
      </c>
      <c r="H19" s="46">
        <v>1070123</v>
      </c>
      <c r="I19" s="46">
        <v>22.52</v>
      </c>
      <c r="J19" s="46">
        <v>196678</v>
      </c>
      <c r="K19" s="46">
        <v>0</v>
      </c>
      <c r="L19" s="46">
        <v>196678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23694</v>
      </c>
      <c r="F20" s="46">
        <v>22914</v>
      </c>
      <c r="G20" s="46">
        <v>419795</v>
      </c>
      <c r="H20" s="46">
        <v>476502</v>
      </c>
      <c r="I20" s="46">
        <v>13.51</v>
      </c>
      <c r="J20" s="46">
        <v>56707</v>
      </c>
      <c r="K20" s="46">
        <v>0</v>
      </c>
      <c r="L20" s="46">
        <v>56707</v>
      </c>
    </row>
    <row r="21" spans="1:12" ht="18.75" x14ac:dyDescent="0.3">
      <c r="A21" s="46" t="s">
        <v>34</v>
      </c>
      <c r="B21" s="46">
        <v>19</v>
      </c>
      <c r="C21" s="46" t="s">
        <v>35</v>
      </c>
      <c r="D21" s="46" t="s">
        <v>74</v>
      </c>
      <c r="E21" s="46" t="s">
        <v>37</v>
      </c>
      <c r="F21" s="46" t="s">
        <v>75</v>
      </c>
      <c r="G21" s="46" t="s">
        <v>39</v>
      </c>
      <c r="H21" s="46">
        <f>SUM(H2:H20)</f>
        <v>2847748329</v>
      </c>
      <c r="I21" s="46" t="s">
        <v>40</v>
      </c>
      <c r="J21" s="46" t="s">
        <v>76</v>
      </c>
      <c r="K21" s="46"/>
      <c r="L21" s="46"/>
    </row>
    <row r="22" spans="1:12" hidden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H21+B41</f>
        <v>3207600280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359851951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B41+H21+D41+F41</f>
        <v>3240551340</v>
      </c>
      <c r="H41" s="11">
        <f>G41-B43</f>
        <v>752717894</v>
      </c>
      <c r="I41" s="5">
        <f>H41/B43</f>
        <v>0.30255960068799559</v>
      </c>
      <c r="J41" s="13">
        <f>G41+J40</f>
        <v>3240551340</v>
      </c>
      <c r="K41" s="11">
        <f>H41+J40</f>
        <v>752717894</v>
      </c>
      <c r="L41" s="5">
        <f>K41/B43</f>
        <v>0.30255960068799559</v>
      </c>
    </row>
    <row r="42" spans="1:12" ht="19.5" thickBot="1" x14ac:dyDescent="0.35">
      <c r="A42" s="1" t="s">
        <v>48</v>
      </c>
      <c r="B42" s="9">
        <v>30000000</v>
      </c>
      <c r="C42" s="1"/>
      <c r="D42" s="1"/>
      <c r="E42" s="1"/>
      <c r="F42" s="1"/>
      <c r="G42" s="10">
        <f>G41+B42</f>
        <v>3270551340</v>
      </c>
      <c r="H42" s="12">
        <f>G42-B43</f>
        <v>782717894</v>
      </c>
      <c r="I42" s="8">
        <f>H42/B43</f>
        <v>0.31461828574516237</v>
      </c>
      <c r="J42" s="13">
        <f>G42+J40</f>
        <v>3270551340</v>
      </c>
      <c r="K42" s="12">
        <f>H42+J40</f>
        <v>782717894</v>
      </c>
      <c r="L42" s="8">
        <f>K42/B43</f>
        <v>0.31461828574516237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0.4125812736654485</v>
      </c>
      <c r="J43" s="6"/>
      <c r="K43" s="4" t="s">
        <v>50</v>
      </c>
      <c r="L43" s="5">
        <f ca="1">K41/VLOOKUP(MID(CELL("filename",A$1),FIND("]",CELL("filename",A$1))+1,255),Base!A:H,8,FALSE)*30</f>
        <v>0.4125812736654485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0.42902493510703965</v>
      </c>
      <c r="J44" s="6"/>
      <c r="K44" s="7"/>
      <c r="L44" s="8">
        <f ca="1">K42/VLOOKUP(MID(CELL("filename",A$1),FIND("]",CELL("filename",A$1))+1,255),Base!A:H,8,FALSE)*30</f>
        <v>0.42902493510703965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L44"/>
  <sheetViews>
    <sheetView rightToLeft="1" workbookViewId="0">
      <selection sqref="A1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7" t="s">
        <v>10</v>
      </c>
      <c r="L1" s="97" t="s">
        <v>11</v>
      </c>
    </row>
    <row r="2" spans="1:12" ht="18.75" x14ac:dyDescent="0.3">
      <c r="A2" s="96" t="s">
        <v>12</v>
      </c>
      <c r="B2" s="96">
        <v>100000</v>
      </c>
      <c r="C2" s="96">
        <v>2252</v>
      </c>
      <c r="D2" s="96">
        <v>2272</v>
      </c>
      <c r="E2" s="96">
        <v>12627</v>
      </c>
      <c r="F2" s="96">
        <v>12542</v>
      </c>
      <c r="G2" s="96">
        <v>225215328</v>
      </c>
      <c r="H2" s="96">
        <v>1243163040</v>
      </c>
      <c r="I2" s="96">
        <v>451.99</v>
      </c>
      <c r="J2" s="96">
        <v>1017947712</v>
      </c>
      <c r="K2" s="96">
        <v>668193984</v>
      </c>
      <c r="L2" s="96">
        <v>1732741696</v>
      </c>
    </row>
    <row r="3" spans="1:12" ht="18.75" x14ac:dyDescent="0.3">
      <c r="A3" s="96" t="s">
        <v>13</v>
      </c>
      <c r="B3" s="96">
        <v>50000</v>
      </c>
      <c r="C3" s="96">
        <v>1999</v>
      </c>
      <c r="D3" s="96">
        <v>2017</v>
      </c>
      <c r="E3" s="96">
        <v>7985</v>
      </c>
      <c r="F3" s="96">
        <v>7985</v>
      </c>
      <c r="G3" s="96">
        <v>99938792</v>
      </c>
      <c r="H3" s="96">
        <v>395736600</v>
      </c>
      <c r="I3" s="96">
        <v>295.98</v>
      </c>
      <c r="J3" s="96">
        <v>295797808</v>
      </c>
      <c r="K3" s="96">
        <v>440100384</v>
      </c>
      <c r="L3" s="96">
        <v>735898192</v>
      </c>
    </row>
    <row r="4" spans="1:12" ht="18.75" x14ac:dyDescent="0.3">
      <c r="A4" s="96" t="s">
        <v>226</v>
      </c>
      <c r="B4" s="96">
        <v>2000</v>
      </c>
      <c r="C4" s="96">
        <v>247173</v>
      </c>
      <c r="D4" s="96">
        <v>247567</v>
      </c>
      <c r="E4" s="96">
        <v>186880</v>
      </c>
      <c r="F4" s="96">
        <v>183140</v>
      </c>
      <c r="G4" s="96">
        <v>494345696</v>
      </c>
      <c r="H4" s="96">
        <v>365696516</v>
      </c>
      <c r="I4" s="96">
        <v>-26.02</v>
      </c>
      <c r="J4" s="96">
        <v>-128649180</v>
      </c>
      <c r="K4" s="96">
        <v>0</v>
      </c>
      <c r="L4" s="96">
        <v>-128649180</v>
      </c>
    </row>
    <row r="5" spans="1:12" ht="18.75" x14ac:dyDescent="0.3">
      <c r="A5" s="96" t="s">
        <v>14</v>
      </c>
      <c r="B5" s="96">
        <v>10000</v>
      </c>
      <c r="C5" s="96">
        <v>19535</v>
      </c>
      <c r="D5" s="96">
        <v>19707</v>
      </c>
      <c r="E5" s="96">
        <v>33575</v>
      </c>
      <c r="F5" s="96">
        <v>34105</v>
      </c>
      <c r="G5" s="96">
        <v>195353872</v>
      </c>
      <c r="H5" s="96">
        <v>338048760</v>
      </c>
      <c r="I5" s="96">
        <v>73.040000000000006</v>
      </c>
      <c r="J5" s="96">
        <v>142694888</v>
      </c>
      <c r="K5" s="96">
        <v>0</v>
      </c>
      <c r="L5" s="96">
        <v>142694888</v>
      </c>
    </row>
    <row r="6" spans="1:12" ht="18.75" x14ac:dyDescent="0.3">
      <c r="A6" s="96" t="s">
        <v>90</v>
      </c>
      <c r="B6" s="96">
        <v>7000</v>
      </c>
      <c r="C6" s="96">
        <v>12987</v>
      </c>
      <c r="D6" s="96">
        <v>13102</v>
      </c>
      <c r="E6" s="96">
        <v>47460</v>
      </c>
      <c r="F6" s="96">
        <v>47460</v>
      </c>
      <c r="G6" s="96">
        <v>90907328</v>
      </c>
      <c r="H6" s="96">
        <v>329296464</v>
      </c>
      <c r="I6" s="96">
        <v>262.23</v>
      </c>
      <c r="J6" s="96">
        <v>238389136</v>
      </c>
      <c r="K6" s="96">
        <v>28708712</v>
      </c>
      <c r="L6" s="96">
        <v>267097848</v>
      </c>
    </row>
    <row r="7" spans="1:12" ht="18.75" x14ac:dyDescent="0.3">
      <c r="A7" s="96" t="s">
        <v>15</v>
      </c>
      <c r="B7" s="96">
        <v>25000</v>
      </c>
      <c r="C7" s="96">
        <v>2537</v>
      </c>
      <c r="D7" s="96">
        <v>2560</v>
      </c>
      <c r="E7" s="96">
        <v>11400</v>
      </c>
      <c r="F7" s="96">
        <v>11690</v>
      </c>
      <c r="G7" s="96">
        <v>63421108</v>
      </c>
      <c r="H7" s="96">
        <v>289678200</v>
      </c>
      <c r="I7" s="96">
        <v>356.75</v>
      </c>
      <c r="J7" s="96">
        <v>226257092</v>
      </c>
      <c r="K7" s="96">
        <v>190849920</v>
      </c>
      <c r="L7" s="96">
        <v>418057012</v>
      </c>
    </row>
    <row r="8" spans="1:12" ht="18.75" x14ac:dyDescent="0.3">
      <c r="A8" s="96" t="s">
        <v>231</v>
      </c>
      <c r="B8" s="96">
        <v>700</v>
      </c>
      <c r="C8" s="96">
        <v>280033</v>
      </c>
      <c r="D8" s="96">
        <v>280480</v>
      </c>
      <c r="E8" s="96">
        <v>300000</v>
      </c>
      <c r="F8" s="96">
        <v>301261</v>
      </c>
      <c r="G8" s="96">
        <v>196023104</v>
      </c>
      <c r="H8" s="96">
        <v>210546764</v>
      </c>
      <c r="I8" s="96">
        <v>7.41</v>
      </c>
      <c r="J8" s="96">
        <v>14523660</v>
      </c>
      <c r="K8" s="96">
        <v>0</v>
      </c>
      <c r="L8" s="96">
        <v>14523660</v>
      </c>
    </row>
    <row r="9" spans="1:12" ht="18.75" x14ac:dyDescent="0.3">
      <c r="A9" s="96" t="s">
        <v>77</v>
      </c>
      <c r="B9" s="96">
        <v>6000</v>
      </c>
      <c r="C9" s="96">
        <v>31328</v>
      </c>
      <c r="D9" s="96">
        <v>31604</v>
      </c>
      <c r="E9" s="96">
        <v>33871</v>
      </c>
      <c r="F9" s="96">
        <v>33984</v>
      </c>
      <c r="G9" s="96">
        <v>187968096</v>
      </c>
      <c r="H9" s="96">
        <v>202109645</v>
      </c>
      <c r="I9" s="96">
        <v>7.52</v>
      </c>
      <c r="J9" s="96">
        <v>14141549</v>
      </c>
      <c r="K9" s="96">
        <v>1006639</v>
      </c>
      <c r="L9" s="96">
        <v>15148188</v>
      </c>
    </row>
    <row r="10" spans="1:12" ht="18.75" x14ac:dyDescent="0.3">
      <c r="A10" s="96" t="s">
        <v>27</v>
      </c>
      <c r="B10" s="96">
        <v>7000</v>
      </c>
      <c r="C10" s="96">
        <v>8220</v>
      </c>
      <c r="D10" s="96">
        <v>8293</v>
      </c>
      <c r="E10" s="96">
        <v>20836</v>
      </c>
      <c r="F10" s="96">
        <v>20836</v>
      </c>
      <c r="G10" s="96">
        <v>57537000</v>
      </c>
      <c r="H10" s="96">
        <v>144568502</v>
      </c>
      <c r="I10" s="96">
        <v>151.26</v>
      </c>
      <c r="J10" s="96">
        <v>87031502</v>
      </c>
      <c r="K10" s="96">
        <v>43204440</v>
      </c>
      <c r="L10" s="96">
        <v>133925942</v>
      </c>
    </row>
    <row r="11" spans="1:12" ht="18.75" x14ac:dyDescent="0.3">
      <c r="A11" s="96" t="s">
        <v>17</v>
      </c>
      <c r="B11" s="96">
        <v>4000</v>
      </c>
      <c r="C11" s="96">
        <v>2118</v>
      </c>
      <c r="D11" s="96">
        <v>2137</v>
      </c>
      <c r="E11" s="96">
        <v>24110</v>
      </c>
      <c r="F11" s="96">
        <v>24110</v>
      </c>
      <c r="G11" s="96">
        <v>8470021</v>
      </c>
      <c r="H11" s="96">
        <v>95591328</v>
      </c>
      <c r="I11" s="96">
        <v>1028.58</v>
      </c>
      <c r="J11" s="96">
        <v>87121307</v>
      </c>
      <c r="K11" s="96">
        <v>90905312</v>
      </c>
      <c r="L11" s="96">
        <v>178026619</v>
      </c>
    </row>
    <row r="12" spans="1:12" ht="18.75" x14ac:dyDescent="0.3">
      <c r="A12" s="96" t="s">
        <v>16</v>
      </c>
      <c r="B12" s="96">
        <v>5000</v>
      </c>
      <c r="C12" s="96">
        <v>2752</v>
      </c>
      <c r="D12" s="96">
        <v>2777</v>
      </c>
      <c r="E12" s="96">
        <v>15180</v>
      </c>
      <c r="F12" s="96">
        <v>15200</v>
      </c>
      <c r="G12" s="96">
        <v>13760059</v>
      </c>
      <c r="H12" s="96">
        <v>75331200</v>
      </c>
      <c r="I12" s="96">
        <v>447.46</v>
      </c>
      <c r="J12" s="96">
        <v>61571141</v>
      </c>
      <c r="K12" s="96">
        <v>42537480</v>
      </c>
      <c r="L12" s="96">
        <v>104108621</v>
      </c>
    </row>
    <row r="13" spans="1:12" ht="18.75" x14ac:dyDescent="0.3">
      <c r="A13" s="96" t="s">
        <v>22</v>
      </c>
      <c r="B13" s="96">
        <v>3000</v>
      </c>
      <c r="C13" s="96">
        <v>10199</v>
      </c>
      <c r="D13" s="96">
        <v>10289</v>
      </c>
      <c r="E13" s="96">
        <v>20770</v>
      </c>
      <c r="F13" s="96">
        <v>21352</v>
      </c>
      <c r="G13" s="96">
        <v>30598264</v>
      </c>
      <c r="H13" s="96">
        <v>63492307</v>
      </c>
      <c r="I13" s="96">
        <v>107.5</v>
      </c>
      <c r="J13" s="96">
        <v>32894043</v>
      </c>
      <c r="K13" s="96">
        <v>11601253</v>
      </c>
      <c r="L13" s="96">
        <v>45995296</v>
      </c>
    </row>
    <row r="14" spans="1:12" ht="18.75" x14ac:dyDescent="0.3">
      <c r="A14" s="96" t="s">
        <v>18</v>
      </c>
      <c r="B14" s="96">
        <v>100000</v>
      </c>
      <c r="C14" s="96">
        <v>502</v>
      </c>
      <c r="D14" s="96">
        <v>507</v>
      </c>
      <c r="E14" s="96">
        <v>500</v>
      </c>
      <c r="F14" s="96">
        <v>500</v>
      </c>
      <c r="G14" s="96">
        <v>50227000</v>
      </c>
      <c r="H14" s="96">
        <v>49560000</v>
      </c>
      <c r="I14" s="96">
        <v>-1.33</v>
      </c>
      <c r="J14" s="96">
        <v>-667000</v>
      </c>
      <c r="K14" s="96">
        <v>0</v>
      </c>
      <c r="L14" s="96">
        <v>-167000</v>
      </c>
    </row>
    <row r="15" spans="1:12" ht="18.75" x14ac:dyDescent="0.3">
      <c r="A15" s="96" t="s">
        <v>29</v>
      </c>
      <c r="B15" s="96">
        <v>1500</v>
      </c>
      <c r="C15" s="96">
        <v>25376</v>
      </c>
      <c r="D15" s="96">
        <v>25600</v>
      </c>
      <c r="E15" s="96">
        <v>31660</v>
      </c>
      <c r="F15" s="96">
        <v>31770</v>
      </c>
      <c r="G15" s="96">
        <v>38063528</v>
      </c>
      <c r="H15" s="96">
        <v>47235636</v>
      </c>
      <c r="I15" s="96">
        <v>24.1</v>
      </c>
      <c r="J15" s="96">
        <v>9172108</v>
      </c>
      <c r="K15" s="96">
        <v>15159361</v>
      </c>
      <c r="L15" s="96">
        <v>25381469</v>
      </c>
    </row>
    <row r="16" spans="1:12" ht="18.75" x14ac:dyDescent="0.3">
      <c r="A16" s="96" t="s">
        <v>26</v>
      </c>
      <c r="B16" s="96">
        <v>7000</v>
      </c>
      <c r="C16" s="96">
        <v>2103</v>
      </c>
      <c r="D16" s="96">
        <v>2122</v>
      </c>
      <c r="E16" s="96">
        <v>5586</v>
      </c>
      <c r="F16" s="96">
        <v>5590</v>
      </c>
      <c r="G16" s="96">
        <v>14720662</v>
      </c>
      <c r="H16" s="96">
        <v>38785656</v>
      </c>
      <c r="I16" s="96">
        <v>163.47999999999999</v>
      </c>
      <c r="J16" s="96">
        <v>24064994</v>
      </c>
      <c r="K16" s="96">
        <v>94924224</v>
      </c>
      <c r="L16" s="96">
        <v>118989218</v>
      </c>
    </row>
    <row r="17" spans="1:12" ht="18.75" x14ac:dyDescent="0.3">
      <c r="A17" s="96" t="s">
        <v>31</v>
      </c>
      <c r="B17" s="96">
        <v>7000</v>
      </c>
      <c r="C17" s="96">
        <v>2300</v>
      </c>
      <c r="D17" s="96">
        <v>2321</v>
      </c>
      <c r="E17" s="96">
        <v>3981</v>
      </c>
      <c r="F17" s="96">
        <v>3904</v>
      </c>
      <c r="G17" s="96">
        <v>16100578</v>
      </c>
      <c r="H17" s="96">
        <v>27087514</v>
      </c>
      <c r="I17" s="96">
        <v>68.239999999999995</v>
      </c>
      <c r="J17" s="96">
        <v>10986936</v>
      </c>
      <c r="K17" s="96">
        <v>3855220</v>
      </c>
      <c r="L17" s="96">
        <v>14842156</v>
      </c>
    </row>
    <row r="18" spans="1:12" ht="18.75" x14ac:dyDescent="0.3">
      <c r="A18" s="96" t="s">
        <v>404</v>
      </c>
      <c r="B18" s="96">
        <v>52</v>
      </c>
      <c r="C18" s="96">
        <v>0</v>
      </c>
      <c r="D18" s="96">
        <v>0</v>
      </c>
      <c r="E18" s="96" t="s">
        <v>405</v>
      </c>
      <c r="F18" s="96">
        <v>1000</v>
      </c>
      <c r="G18" s="96">
        <v>0</v>
      </c>
      <c r="H18" s="96">
        <v>51542</v>
      </c>
      <c r="I18" s="96">
        <v>0</v>
      </c>
      <c r="J18" s="96">
        <v>0</v>
      </c>
      <c r="K18" s="96">
        <v>0</v>
      </c>
      <c r="L18" s="96">
        <v>0</v>
      </c>
    </row>
    <row r="19" spans="1:12" ht="18.75" x14ac:dyDescent="0.3">
      <c r="A19" s="96" t="s">
        <v>34</v>
      </c>
      <c r="B19" s="96">
        <v>17</v>
      </c>
      <c r="C19" s="96" t="s">
        <v>35</v>
      </c>
      <c r="D19" s="96" t="s">
        <v>462</v>
      </c>
      <c r="E19" s="96" t="s">
        <v>37</v>
      </c>
      <c r="F19" s="96" t="s">
        <v>463</v>
      </c>
      <c r="G19" s="96" t="s">
        <v>39</v>
      </c>
      <c r="H19" s="96">
        <f>SUM(H2:H18)</f>
        <v>3915979674</v>
      </c>
      <c r="I19" s="96" t="s">
        <v>40</v>
      </c>
      <c r="J19" s="96" t="s">
        <v>464</v>
      </c>
      <c r="K19" s="96"/>
      <c r="L19" s="96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3923622129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7642455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3996173189</v>
      </c>
      <c r="H41" s="11">
        <f>G41-B43</f>
        <v>1508339743</v>
      </c>
      <c r="I41" s="5">
        <f>H41/B43</f>
        <v>0.60628646400149733</v>
      </c>
      <c r="J41" s="13">
        <f>G41+J40</f>
        <v>3996173189</v>
      </c>
      <c r="K41" s="11">
        <f>H41+J40</f>
        <v>1508339743</v>
      </c>
      <c r="L41" s="5">
        <f>K41/B43</f>
        <v>0.60628646400149733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5256173189</v>
      </c>
      <c r="H42" s="12">
        <f>G42-B43</f>
        <v>2768339743</v>
      </c>
      <c r="I42" s="8">
        <f>H42/B43</f>
        <v>1.1127512364025032</v>
      </c>
      <c r="J42" s="13">
        <f>G42+J40</f>
        <v>5256173189</v>
      </c>
      <c r="K42" s="12">
        <f>H42+J40</f>
        <v>2768339743</v>
      </c>
      <c r="L42" s="8">
        <f>K42/B43</f>
        <v>1.1127512364025032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0.11734576722609624</v>
      </c>
      <c r="J43" s="6"/>
      <c r="K43" s="4" t="s">
        <v>50</v>
      </c>
      <c r="L43" s="5">
        <f ca="1">K41/VLOOKUP(MID(CELL("filename",A$1),FIND("]",CELL("filename",A$1))+1,255),Base!A:H,8,FALSE)*30</f>
        <v>0.11734576722609624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0.21537120704564577</v>
      </c>
      <c r="J44" s="6"/>
      <c r="K44" s="7"/>
      <c r="L44" s="8">
        <f ca="1">K42/VLOOKUP(MID(CELL("filename",A$1),FIND("]",CELL("filename",A$1))+1,255),Base!A:H,8,FALSE)*30</f>
        <v>0.21537120704564577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7" t="s">
        <v>10</v>
      </c>
      <c r="L1" s="97" t="s">
        <v>11</v>
      </c>
    </row>
    <row r="2" spans="1:12" ht="18.75" x14ac:dyDescent="0.3">
      <c r="A2" s="96" t="s">
        <v>12</v>
      </c>
      <c r="B2" s="96">
        <v>100000</v>
      </c>
      <c r="C2" s="96">
        <v>2252</v>
      </c>
      <c r="D2" s="96">
        <v>2272</v>
      </c>
      <c r="E2" s="96">
        <v>11915</v>
      </c>
      <c r="F2" s="96">
        <v>12591</v>
      </c>
      <c r="G2" s="96">
        <v>225215328</v>
      </c>
      <c r="H2" s="96">
        <v>1248019920</v>
      </c>
      <c r="I2" s="96">
        <v>454.15</v>
      </c>
      <c r="J2" s="96">
        <v>1022804592</v>
      </c>
      <c r="K2" s="96">
        <v>668193984</v>
      </c>
      <c r="L2" s="96">
        <v>1737598576</v>
      </c>
    </row>
    <row r="3" spans="1:12" ht="18.75" x14ac:dyDescent="0.3">
      <c r="A3" s="96" t="s">
        <v>13</v>
      </c>
      <c r="B3" s="96">
        <v>50000</v>
      </c>
      <c r="C3" s="96">
        <v>1999</v>
      </c>
      <c r="D3" s="96">
        <v>2017</v>
      </c>
      <c r="E3" s="96">
        <v>7586</v>
      </c>
      <c r="F3" s="96">
        <v>7660</v>
      </c>
      <c r="G3" s="96">
        <v>99938792</v>
      </c>
      <c r="H3" s="96">
        <v>379629600</v>
      </c>
      <c r="I3" s="96">
        <v>279.86</v>
      </c>
      <c r="J3" s="96">
        <v>279690808</v>
      </c>
      <c r="K3" s="96">
        <v>440100384</v>
      </c>
      <c r="L3" s="96">
        <v>719791192</v>
      </c>
    </row>
    <row r="4" spans="1:12" ht="18.75" x14ac:dyDescent="0.3">
      <c r="A4" s="96" t="s">
        <v>226</v>
      </c>
      <c r="B4" s="96">
        <v>2000</v>
      </c>
      <c r="C4" s="96">
        <v>247173</v>
      </c>
      <c r="D4" s="96">
        <v>247567</v>
      </c>
      <c r="E4" s="96">
        <v>186870</v>
      </c>
      <c r="F4" s="96">
        <v>183550</v>
      </c>
      <c r="G4" s="96">
        <v>494345696</v>
      </c>
      <c r="H4" s="96">
        <v>366515210</v>
      </c>
      <c r="I4" s="96">
        <v>-25.86</v>
      </c>
      <c r="J4" s="96">
        <v>-127830486</v>
      </c>
      <c r="K4" s="96">
        <v>0</v>
      </c>
      <c r="L4" s="96">
        <v>-127830486</v>
      </c>
    </row>
    <row r="5" spans="1:12" ht="18.75" x14ac:dyDescent="0.3">
      <c r="A5" s="96" t="s">
        <v>14</v>
      </c>
      <c r="B5" s="96">
        <v>10000</v>
      </c>
      <c r="C5" s="96">
        <v>19535</v>
      </c>
      <c r="D5" s="96">
        <v>19707</v>
      </c>
      <c r="E5" s="96">
        <v>33423</v>
      </c>
      <c r="F5" s="96">
        <v>33905</v>
      </c>
      <c r="G5" s="96">
        <v>195353872</v>
      </c>
      <c r="H5" s="96">
        <v>336066360</v>
      </c>
      <c r="I5" s="96">
        <v>72.03</v>
      </c>
      <c r="J5" s="96">
        <v>140712488</v>
      </c>
      <c r="K5" s="96">
        <v>0</v>
      </c>
      <c r="L5" s="96">
        <v>140712488</v>
      </c>
    </row>
    <row r="6" spans="1:12" ht="18.75" x14ac:dyDescent="0.3">
      <c r="A6" s="96" t="s">
        <v>90</v>
      </c>
      <c r="B6" s="96">
        <v>7000</v>
      </c>
      <c r="C6" s="96">
        <v>12987</v>
      </c>
      <c r="D6" s="96">
        <v>13102</v>
      </c>
      <c r="E6" s="96">
        <v>45090</v>
      </c>
      <c r="F6" s="96">
        <v>45920</v>
      </c>
      <c r="G6" s="96">
        <v>90907328</v>
      </c>
      <c r="H6" s="96">
        <v>318611328</v>
      </c>
      <c r="I6" s="96">
        <v>250.48</v>
      </c>
      <c r="J6" s="96">
        <v>227704000</v>
      </c>
      <c r="K6" s="96">
        <v>28708712</v>
      </c>
      <c r="L6" s="96">
        <v>256412712</v>
      </c>
    </row>
    <row r="7" spans="1:12" ht="18.75" x14ac:dyDescent="0.3">
      <c r="A7" s="96" t="s">
        <v>15</v>
      </c>
      <c r="B7" s="96">
        <v>25000</v>
      </c>
      <c r="C7" s="96">
        <v>2537</v>
      </c>
      <c r="D7" s="96">
        <v>2560</v>
      </c>
      <c r="E7" s="96">
        <v>11110</v>
      </c>
      <c r="F7" s="96">
        <v>11220</v>
      </c>
      <c r="G7" s="96">
        <v>63421108</v>
      </c>
      <c r="H7" s="96">
        <v>278031600</v>
      </c>
      <c r="I7" s="96">
        <v>338.39</v>
      </c>
      <c r="J7" s="96">
        <v>214610492</v>
      </c>
      <c r="K7" s="96">
        <v>190849920</v>
      </c>
      <c r="L7" s="96">
        <v>406410412</v>
      </c>
    </row>
    <row r="8" spans="1:12" ht="18.75" x14ac:dyDescent="0.3">
      <c r="A8" s="96" t="s">
        <v>231</v>
      </c>
      <c r="B8" s="96">
        <v>700</v>
      </c>
      <c r="C8" s="96">
        <v>280033</v>
      </c>
      <c r="D8" s="96">
        <v>280480</v>
      </c>
      <c r="E8" s="96">
        <v>303000</v>
      </c>
      <c r="F8" s="96">
        <v>308953</v>
      </c>
      <c r="G8" s="96">
        <v>196023104</v>
      </c>
      <c r="H8" s="96">
        <v>215922587</v>
      </c>
      <c r="I8" s="96">
        <v>10.15</v>
      </c>
      <c r="J8" s="96">
        <v>19899483</v>
      </c>
      <c r="K8" s="96">
        <v>0</v>
      </c>
      <c r="L8" s="96">
        <v>19899483</v>
      </c>
    </row>
    <row r="9" spans="1:12" ht="18.75" x14ac:dyDescent="0.3">
      <c r="A9" s="96" t="s">
        <v>77</v>
      </c>
      <c r="B9" s="96">
        <v>6000</v>
      </c>
      <c r="C9" s="96">
        <v>31328</v>
      </c>
      <c r="D9" s="96">
        <v>31604</v>
      </c>
      <c r="E9" s="96">
        <v>32289</v>
      </c>
      <c r="F9" s="96">
        <v>32620</v>
      </c>
      <c r="G9" s="96">
        <v>187968096</v>
      </c>
      <c r="H9" s="96">
        <v>193997664</v>
      </c>
      <c r="I9" s="96">
        <v>3.21</v>
      </c>
      <c r="J9" s="96">
        <v>6029568</v>
      </c>
      <c r="K9" s="96">
        <v>1006639</v>
      </c>
      <c r="L9" s="96">
        <v>7036207</v>
      </c>
    </row>
    <row r="10" spans="1:12" ht="18.75" x14ac:dyDescent="0.3">
      <c r="A10" s="96" t="s">
        <v>27</v>
      </c>
      <c r="B10" s="96">
        <v>7000</v>
      </c>
      <c r="C10" s="96">
        <v>8220</v>
      </c>
      <c r="D10" s="96">
        <v>8293</v>
      </c>
      <c r="E10" s="96">
        <v>19795</v>
      </c>
      <c r="F10" s="96">
        <v>20313</v>
      </c>
      <c r="G10" s="96">
        <v>57537000</v>
      </c>
      <c r="H10" s="96">
        <v>140939719</v>
      </c>
      <c r="I10" s="96">
        <v>144.94999999999999</v>
      </c>
      <c r="J10" s="96">
        <v>83402719</v>
      </c>
      <c r="K10" s="96">
        <v>43204440</v>
      </c>
      <c r="L10" s="96">
        <v>130297159</v>
      </c>
    </row>
    <row r="11" spans="1:12" ht="18.75" x14ac:dyDescent="0.3">
      <c r="A11" s="96" t="s">
        <v>17</v>
      </c>
      <c r="B11" s="96">
        <v>4000</v>
      </c>
      <c r="C11" s="96">
        <v>2118</v>
      </c>
      <c r="D11" s="96">
        <v>2137</v>
      </c>
      <c r="E11" s="96">
        <v>22910</v>
      </c>
      <c r="F11" s="96">
        <v>22960</v>
      </c>
      <c r="G11" s="96">
        <v>8470021</v>
      </c>
      <c r="H11" s="96">
        <v>91031808</v>
      </c>
      <c r="I11" s="96">
        <v>974.75</v>
      </c>
      <c r="J11" s="96">
        <v>82561787</v>
      </c>
      <c r="K11" s="96">
        <v>90905312</v>
      </c>
      <c r="L11" s="96">
        <v>173467099</v>
      </c>
    </row>
    <row r="12" spans="1:12" ht="18.75" x14ac:dyDescent="0.3">
      <c r="A12" s="96" t="s">
        <v>16</v>
      </c>
      <c r="B12" s="96">
        <v>5000</v>
      </c>
      <c r="C12" s="96">
        <v>2752</v>
      </c>
      <c r="D12" s="96">
        <v>2777</v>
      </c>
      <c r="E12" s="96">
        <v>14440</v>
      </c>
      <c r="F12" s="96">
        <v>14720</v>
      </c>
      <c r="G12" s="96">
        <v>13760059</v>
      </c>
      <c r="H12" s="96">
        <v>72952320</v>
      </c>
      <c r="I12" s="96">
        <v>430.17</v>
      </c>
      <c r="J12" s="96">
        <v>59192261</v>
      </c>
      <c r="K12" s="96">
        <v>42537480</v>
      </c>
      <c r="L12" s="96">
        <v>101729741</v>
      </c>
    </row>
    <row r="13" spans="1:12" ht="18.75" x14ac:dyDescent="0.3">
      <c r="A13" s="96" t="s">
        <v>22</v>
      </c>
      <c r="B13" s="96">
        <v>3000</v>
      </c>
      <c r="C13" s="96">
        <v>10199</v>
      </c>
      <c r="D13" s="96">
        <v>10289</v>
      </c>
      <c r="E13" s="96">
        <v>20285</v>
      </c>
      <c r="F13" s="96">
        <v>20430</v>
      </c>
      <c r="G13" s="96">
        <v>30598264</v>
      </c>
      <c r="H13" s="96">
        <v>60750648</v>
      </c>
      <c r="I13" s="96">
        <v>98.54</v>
      </c>
      <c r="J13" s="96">
        <v>30152384</v>
      </c>
      <c r="K13" s="96">
        <v>11601253</v>
      </c>
      <c r="L13" s="96">
        <v>43253637</v>
      </c>
    </row>
    <row r="14" spans="1:12" ht="18.75" x14ac:dyDescent="0.3">
      <c r="A14" s="96" t="s">
        <v>18</v>
      </c>
      <c r="B14" s="96">
        <v>100000</v>
      </c>
      <c r="C14" s="96">
        <v>502</v>
      </c>
      <c r="D14" s="96">
        <v>507</v>
      </c>
      <c r="E14" s="96">
        <v>500</v>
      </c>
      <c r="F14" s="96">
        <v>500</v>
      </c>
      <c r="G14" s="96">
        <v>50227000</v>
      </c>
      <c r="H14" s="96">
        <v>49560000</v>
      </c>
      <c r="I14" s="96">
        <v>-1.33</v>
      </c>
      <c r="J14" s="96">
        <v>-667000</v>
      </c>
      <c r="K14" s="96">
        <v>0</v>
      </c>
      <c r="L14" s="96">
        <v>-167000</v>
      </c>
    </row>
    <row r="15" spans="1:12" ht="18.75" x14ac:dyDescent="0.3">
      <c r="A15" s="96" t="s">
        <v>29</v>
      </c>
      <c r="B15" s="96">
        <v>1500</v>
      </c>
      <c r="C15" s="96">
        <v>25376</v>
      </c>
      <c r="D15" s="96">
        <v>25600</v>
      </c>
      <c r="E15" s="96">
        <v>30190</v>
      </c>
      <c r="F15" s="96">
        <v>30380</v>
      </c>
      <c r="G15" s="96">
        <v>38063528</v>
      </c>
      <c r="H15" s="96">
        <v>45168984</v>
      </c>
      <c r="I15" s="96">
        <v>18.670000000000002</v>
      </c>
      <c r="J15" s="96">
        <v>7105456</v>
      </c>
      <c r="K15" s="96">
        <v>15159361</v>
      </c>
      <c r="L15" s="96">
        <v>23314817</v>
      </c>
    </row>
    <row r="16" spans="1:12" ht="18.75" x14ac:dyDescent="0.3">
      <c r="A16" s="96" t="s">
        <v>26</v>
      </c>
      <c r="B16" s="96">
        <v>7000</v>
      </c>
      <c r="C16" s="96">
        <v>2103</v>
      </c>
      <c r="D16" s="96">
        <v>2122</v>
      </c>
      <c r="E16" s="96">
        <v>5586</v>
      </c>
      <c r="F16" s="96">
        <v>5590</v>
      </c>
      <c r="G16" s="96">
        <v>14720662</v>
      </c>
      <c r="H16" s="96">
        <v>38785656</v>
      </c>
      <c r="I16" s="96">
        <v>163.47999999999999</v>
      </c>
      <c r="J16" s="96">
        <v>24064994</v>
      </c>
      <c r="K16" s="96">
        <v>94924224</v>
      </c>
      <c r="L16" s="96">
        <v>118989218</v>
      </c>
    </row>
    <row r="17" spans="1:12" ht="18.75" x14ac:dyDescent="0.3">
      <c r="A17" s="96" t="s">
        <v>31</v>
      </c>
      <c r="B17" s="96">
        <v>7000</v>
      </c>
      <c r="C17" s="96">
        <v>2300</v>
      </c>
      <c r="D17" s="96">
        <v>2321</v>
      </c>
      <c r="E17" s="96">
        <v>3982</v>
      </c>
      <c r="F17" s="96">
        <v>3905</v>
      </c>
      <c r="G17" s="96">
        <v>16100578</v>
      </c>
      <c r="H17" s="96">
        <v>27094452</v>
      </c>
      <c r="I17" s="96">
        <v>68.28</v>
      </c>
      <c r="J17" s="96">
        <v>10993874</v>
      </c>
      <c r="K17" s="96">
        <v>3855220</v>
      </c>
      <c r="L17" s="96">
        <v>14849094</v>
      </c>
    </row>
    <row r="18" spans="1:12" ht="18.75" x14ac:dyDescent="0.3">
      <c r="A18" s="96" t="s">
        <v>404</v>
      </c>
      <c r="B18" s="96">
        <v>52</v>
      </c>
      <c r="C18" s="96">
        <v>0</v>
      </c>
      <c r="D18" s="96">
        <v>0</v>
      </c>
      <c r="E18" s="96"/>
      <c r="F18" s="96">
        <v>1000</v>
      </c>
      <c r="G18" s="96">
        <v>0</v>
      </c>
      <c r="H18" s="96">
        <v>51542</v>
      </c>
      <c r="I18" s="96">
        <v>0</v>
      </c>
      <c r="J18" s="96">
        <v>0</v>
      </c>
      <c r="K18" s="96">
        <v>0</v>
      </c>
      <c r="L18" s="96">
        <v>0</v>
      </c>
    </row>
    <row r="19" spans="1:12" ht="18.75" x14ac:dyDescent="0.3">
      <c r="A19" s="96" t="s">
        <v>34</v>
      </c>
      <c r="B19" s="96">
        <v>17</v>
      </c>
      <c r="C19" s="96" t="s">
        <v>35</v>
      </c>
      <c r="D19" s="96" t="s">
        <v>51</v>
      </c>
      <c r="E19" s="96" t="s">
        <v>37</v>
      </c>
      <c r="F19" s="96" t="s">
        <v>465</v>
      </c>
      <c r="G19" s="96" t="s">
        <v>39</v>
      </c>
      <c r="H19" s="96">
        <f>SUM(H2:H18)</f>
        <v>3863129398</v>
      </c>
      <c r="I19" s="96" t="s">
        <v>40</v>
      </c>
      <c r="J19" s="96" t="s">
        <v>466</v>
      </c>
      <c r="K19" s="96"/>
      <c r="L19" s="96"/>
    </row>
    <row r="20" spans="1:12" hidden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hidden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hidden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3870771853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7642455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3943322913</v>
      </c>
      <c r="H41" s="11">
        <f>G41-B43</f>
        <v>1455489467</v>
      </c>
      <c r="I41" s="5">
        <f>H41/B43</f>
        <v>0.58504296955255264</v>
      </c>
      <c r="J41" s="13">
        <f>G41+J40</f>
        <v>3943322913</v>
      </c>
      <c r="K41" s="11">
        <f>H41+J40</f>
        <v>1455489467</v>
      </c>
      <c r="L41" s="5">
        <f>K41/B43</f>
        <v>0.58504296955255264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5203322913</v>
      </c>
      <c r="H42" s="12">
        <f>G42-B43</f>
        <v>2715489467</v>
      </c>
      <c r="I42" s="8">
        <f>H42/B43</f>
        <v>1.0915077419535584</v>
      </c>
      <c r="J42" s="13">
        <f>G42+J40</f>
        <v>5203322913</v>
      </c>
      <c r="K42" s="12">
        <f>H42+J40</f>
        <v>2715489467</v>
      </c>
      <c r="L42" s="8">
        <f>K42/B43</f>
        <v>1.0915077419535584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0.11108410814288973</v>
      </c>
      <c r="J43" s="6"/>
      <c r="K43" s="4" t="s">
        <v>50</v>
      </c>
      <c r="L43" s="5">
        <f ca="1">K41/VLOOKUP(MID(CELL("filename",A$1),FIND("]",CELL("filename",A$1))+1,255),Base!A:H,8,FALSE)*30</f>
        <v>0.11108410814288973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0.20724830543421996</v>
      </c>
      <c r="J44" s="6"/>
      <c r="K44" s="7"/>
      <c r="L44" s="8">
        <f ca="1">K42/VLOOKUP(MID(CELL("filename",A$1),FIND("]",CELL("filename",A$1))+1,255),Base!A:H,8,FALSE)*30</f>
        <v>0.20724830543421996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99" t="s">
        <v>8</v>
      </c>
      <c r="J1" s="99" t="s">
        <v>9</v>
      </c>
      <c r="K1" s="99" t="s">
        <v>10</v>
      </c>
      <c r="L1" s="99" t="s">
        <v>11</v>
      </c>
    </row>
    <row r="2" spans="1:12" ht="18.75" x14ac:dyDescent="0.3">
      <c r="A2" s="98" t="s">
        <v>12</v>
      </c>
      <c r="B2" s="98">
        <v>100000</v>
      </c>
      <c r="C2" s="98">
        <v>2252</v>
      </c>
      <c r="D2" s="98">
        <v>2272</v>
      </c>
      <c r="E2" s="98">
        <v>11962</v>
      </c>
      <c r="F2" s="98">
        <v>12476</v>
      </c>
      <c r="G2" s="98">
        <v>225215328</v>
      </c>
      <c r="H2" s="98">
        <v>1236621120</v>
      </c>
      <c r="I2" s="98">
        <v>449.08</v>
      </c>
      <c r="J2" s="98">
        <v>1011405792</v>
      </c>
      <c r="K2" s="98">
        <v>668193984</v>
      </c>
      <c r="L2" s="98">
        <v>1726199776</v>
      </c>
    </row>
    <row r="3" spans="1:12" ht="18.75" x14ac:dyDescent="0.3">
      <c r="A3" s="98" t="s">
        <v>226</v>
      </c>
      <c r="B3" s="98">
        <v>2050</v>
      </c>
      <c r="C3" s="98">
        <v>245345</v>
      </c>
      <c r="D3" s="98">
        <v>245736</v>
      </c>
      <c r="E3" s="98">
        <v>176000</v>
      </c>
      <c r="F3" s="98">
        <v>177230</v>
      </c>
      <c r="G3" s="98">
        <v>502958112</v>
      </c>
      <c r="H3" s="98">
        <v>362742729</v>
      </c>
      <c r="I3" s="98">
        <v>-27.88</v>
      </c>
      <c r="J3" s="98">
        <v>-140215383</v>
      </c>
      <c r="K3" s="98">
        <v>0</v>
      </c>
      <c r="L3" s="98">
        <v>-140215383</v>
      </c>
    </row>
    <row r="4" spans="1:12" ht="18.75" x14ac:dyDescent="0.3">
      <c r="A4" s="98" t="s">
        <v>13</v>
      </c>
      <c r="B4" s="98">
        <v>50000</v>
      </c>
      <c r="C4" s="98">
        <v>1999</v>
      </c>
      <c r="D4" s="98">
        <v>2017</v>
      </c>
      <c r="E4" s="98">
        <v>7277</v>
      </c>
      <c r="F4" s="98">
        <v>7298</v>
      </c>
      <c r="G4" s="98">
        <v>99938792</v>
      </c>
      <c r="H4" s="98">
        <v>361688880</v>
      </c>
      <c r="I4" s="98">
        <v>261.91000000000003</v>
      </c>
      <c r="J4" s="98">
        <v>261750088</v>
      </c>
      <c r="K4" s="98">
        <v>440100384</v>
      </c>
      <c r="L4" s="98">
        <v>701850472</v>
      </c>
    </row>
    <row r="5" spans="1:12" ht="18.75" x14ac:dyDescent="0.3">
      <c r="A5" s="98" t="s">
        <v>14</v>
      </c>
      <c r="B5" s="98">
        <v>10000</v>
      </c>
      <c r="C5" s="98">
        <v>19535</v>
      </c>
      <c r="D5" s="98">
        <v>19707</v>
      </c>
      <c r="E5" s="98">
        <v>33227</v>
      </c>
      <c r="F5" s="98">
        <v>33878</v>
      </c>
      <c r="G5" s="98">
        <v>195353872</v>
      </c>
      <c r="H5" s="98">
        <v>335798736</v>
      </c>
      <c r="I5" s="98">
        <v>71.89</v>
      </c>
      <c r="J5" s="98">
        <v>140444864</v>
      </c>
      <c r="K5" s="98">
        <v>0</v>
      </c>
      <c r="L5" s="98">
        <v>140444864</v>
      </c>
    </row>
    <row r="6" spans="1:12" ht="18.75" x14ac:dyDescent="0.3">
      <c r="A6" s="98" t="s">
        <v>90</v>
      </c>
      <c r="B6" s="98">
        <v>7000</v>
      </c>
      <c r="C6" s="98">
        <v>12987</v>
      </c>
      <c r="D6" s="98">
        <v>13102</v>
      </c>
      <c r="E6" s="98">
        <v>43630</v>
      </c>
      <c r="F6" s="98">
        <v>43630</v>
      </c>
      <c r="G6" s="98">
        <v>90907328</v>
      </c>
      <c r="H6" s="98">
        <v>302722392</v>
      </c>
      <c r="I6" s="98">
        <v>233</v>
      </c>
      <c r="J6" s="98">
        <v>211815064</v>
      </c>
      <c r="K6" s="98">
        <v>28708712</v>
      </c>
      <c r="L6" s="98">
        <v>240523776</v>
      </c>
    </row>
    <row r="7" spans="1:12" ht="18.75" x14ac:dyDescent="0.3">
      <c r="A7" s="98" t="s">
        <v>15</v>
      </c>
      <c r="B7" s="98">
        <v>25000</v>
      </c>
      <c r="C7" s="98">
        <v>2537</v>
      </c>
      <c r="D7" s="98">
        <v>2560</v>
      </c>
      <c r="E7" s="98">
        <v>10660</v>
      </c>
      <c r="F7" s="98">
        <v>10770</v>
      </c>
      <c r="G7" s="98">
        <v>63421108</v>
      </c>
      <c r="H7" s="98">
        <v>266880600</v>
      </c>
      <c r="I7" s="98">
        <v>320.81</v>
      </c>
      <c r="J7" s="98">
        <v>203459492</v>
      </c>
      <c r="K7" s="98">
        <v>190849920</v>
      </c>
      <c r="L7" s="98">
        <v>395259412</v>
      </c>
    </row>
    <row r="8" spans="1:12" ht="18.75" x14ac:dyDescent="0.3">
      <c r="A8" s="98" t="s">
        <v>231</v>
      </c>
      <c r="B8" s="98">
        <v>700</v>
      </c>
      <c r="C8" s="98">
        <v>280033</v>
      </c>
      <c r="D8" s="98">
        <v>280480</v>
      </c>
      <c r="E8" s="98">
        <v>284750</v>
      </c>
      <c r="F8" s="98">
        <v>292696</v>
      </c>
      <c r="G8" s="98">
        <v>196023104</v>
      </c>
      <c r="H8" s="98">
        <v>204560815</v>
      </c>
      <c r="I8" s="98">
        <v>4.3600000000000003</v>
      </c>
      <c r="J8" s="98">
        <v>8537711</v>
      </c>
      <c r="K8" s="98">
        <v>0</v>
      </c>
      <c r="L8" s="98">
        <v>8537711</v>
      </c>
    </row>
    <row r="9" spans="1:12" ht="18.75" x14ac:dyDescent="0.3">
      <c r="A9" s="98" t="s">
        <v>77</v>
      </c>
      <c r="B9" s="98">
        <v>6000</v>
      </c>
      <c r="C9" s="98">
        <v>31328</v>
      </c>
      <c r="D9" s="98">
        <v>31604</v>
      </c>
      <c r="E9" s="98">
        <v>30998</v>
      </c>
      <c r="F9" s="98">
        <v>31036</v>
      </c>
      <c r="G9" s="98">
        <v>187968096</v>
      </c>
      <c r="H9" s="98">
        <v>184577299</v>
      </c>
      <c r="I9" s="98">
        <v>-1.8</v>
      </c>
      <c r="J9" s="98">
        <v>-3390797</v>
      </c>
      <c r="K9" s="98">
        <v>1006639</v>
      </c>
      <c r="L9" s="98">
        <v>-2384158</v>
      </c>
    </row>
    <row r="10" spans="1:12" ht="18.75" x14ac:dyDescent="0.3">
      <c r="A10" s="98" t="s">
        <v>27</v>
      </c>
      <c r="B10" s="98">
        <v>7000</v>
      </c>
      <c r="C10" s="98">
        <v>8220</v>
      </c>
      <c r="D10" s="98">
        <v>8293</v>
      </c>
      <c r="E10" s="98">
        <v>19298</v>
      </c>
      <c r="F10" s="98">
        <v>19546</v>
      </c>
      <c r="G10" s="98">
        <v>57537000</v>
      </c>
      <c r="H10" s="98">
        <v>135617966</v>
      </c>
      <c r="I10" s="98">
        <v>135.71</v>
      </c>
      <c r="J10" s="98">
        <v>78080966</v>
      </c>
      <c r="K10" s="98">
        <v>43204440</v>
      </c>
      <c r="L10" s="98">
        <v>124975406</v>
      </c>
    </row>
    <row r="11" spans="1:12" ht="18.75" x14ac:dyDescent="0.3">
      <c r="A11" s="98" t="s">
        <v>17</v>
      </c>
      <c r="B11" s="98">
        <v>4000</v>
      </c>
      <c r="C11" s="98">
        <v>2118</v>
      </c>
      <c r="D11" s="98">
        <v>2137</v>
      </c>
      <c r="E11" s="98">
        <v>21820</v>
      </c>
      <c r="F11" s="98">
        <v>22340</v>
      </c>
      <c r="G11" s="98">
        <v>8470021</v>
      </c>
      <c r="H11" s="98">
        <v>88573632</v>
      </c>
      <c r="I11" s="98">
        <v>945.73</v>
      </c>
      <c r="J11" s="98">
        <v>80103611</v>
      </c>
      <c r="K11" s="98">
        <v>90905312</v>
      </c>
      <c r="L11" s="98">
        <v>171008923</v>
      </c>
    </row>
    <row r="12" spans="1:12" ht="18.75" x14ac:dyDescent="0.3">
      <c r="A12" s="98" t="s">
        <v>16</v>
      </c>
      <c r="B12" s="98">
        <v>5000</v>
      </c>
      <c r="C12" s="98">
        <v>2752</v>
      </c>
      <c r="D12" s="98">
        <v>2777</v>
      </c>
      <c r="E12" s="98">
        <v>13990</v>
      </c>
      <c r="F12" s="98">
        <v>14020</v>
      </c>
      <c r="G12" s="98">
        <v>13760059</v>
      </c>
      <c r="H12" s="98">
        <v>69483120</v>
      </c>
      <c r="I12" s="98">
        <v>404.96</v>
      </c>
      <c r="J12" s="98">
        <v>55723061</v>
      </c>
      <c r="K12" s="98">
        <v>42537480</v>
      </c>
      <c r="L12" s="98">
        <v>98260541</v>
      </c>
    </row>
    <row r="13" spans="1:12" ht="18.75" x14ac:dyDescent="0.3">
      <c r="A13" s="98" t="s">
        <v>22</v>
      </c>
      <c r="B13" s="98">
        <v>3000</v>
      </c>
      <c r="C13" s="98">
        <v>10199</v>
      </c>
      <c r="D13" s="98">
        <v>10289</v>
      </c>
      <c r="E13" s="98">
        <v>19409</v>
      </c>
      <c r="F13" s="98">
        <v>19435</v>
      </c>
      <c r="G13" s="98">
        <v>30598264</v>
      </c>
      <c r="H13" s="98">
        <v>57791916</v>
      </c>
      <c r="I13" s="98">
        <v>88.87</v>
      </c>
      <c r="J13" s="98">
        <v>27193652</v>
      </c>
      <c r="K13" s="98">
        <v>11601253</v>
      </c>
      <c r="L13" s="98">
        <v>40294905</v>
      </c>
    </row>
    <row r="14" spans="1:12" ht="18.75" x14ac:dyDescent="0.3">
      <c r="A14" s="98" t="s">
        <v>18</v>
      </c>
      <c r="B14" s="98">
        <v>100000</v>
      </c>
      <c r="C14" s="98">
        <v>502</v>
      </c>
      <c r="D14" s="98">
        <v>507</v>
      </c>
      <c r="E14" s="98">
        <v>500</v>
      </c>
      <c r="F14" s="98">
        <v>500</v>
      </c>
      <c r="G14" s="98">
        <v>50227000</v>
      </c>
      <c r="H14" s="98">
        <v>49560000</v>
      </c>
      <c r="I14" s="98">
        <v>-1.33</v>
      </c>
      <c r="J14" s="98">
        <v>-667000</v>
      </c>
      <c r="K14" s="98">
        <v>0</v>
      </c>
      <c r="L14" s="98">
        <v>-167000</v>
      </c>
    </row>
    <row r="15" spans="1:12" ht="18.75" x14ac:dyDescent="0.3">
      <c r="A15" s="98" t="s">
        <v>29</v>
      </c>
      <c r="B15" s="98">
        <v>1500</v>
      </c>
      <c r="C15" s="98">
        <v>25376</v>
      </c>
      <c r="D15" s="98">
        <v>25600</v>
      </c>
      <c r="E15" s="98">
        <v>28870</v>
      </c>
      <c r="F15" s="98">
        <v>28980</v>
      </c>
      <c r="G15" s="98">
        <v>38063528</v>
      </c>
      <c r="H15" s="98">
        <v>43087464</v>
      </c>
      <c r="I15" s="98">
        <v>13.2</v>
      </c>
      <c r="J15" s="98">
        <v>5023936</v>
      </c>
      <c r="K15" s="98">
        <v>15159361</v>
      </c>
      <c r="L15" s="98">
        <v>21233297</v>
      </c>
    </row>
    <row r="16" spans="1:12" ht="18.75" x14ac:dyDescent="0.3">
      <c r="A16" s="98" t="s">
        <v>26</v>
      </c>
      <c r="B16" s="98">
        <v>7000</v>
      </c>
      <c r="C16" s="98">
        <v>2103</v>
      </c>
      <c r="D16" s="98">
        <v>2122</v>
      </c>
      <c r="E16" s="98">
        <v>5586</v>
      </c>
      <c r="F16" s="98">
        <v>5590</v>
      </c>
      <c r="G16" s="98">
        <v>14720662</v>
      </c>
      <c r="H16" s="98">
        <v>38785656</v>
      </c>
      <c r="I16" s="98">
        <v>163.47999999999999</v>
      </c>
      <c r="J16" s="98">
        <v>24064994</v>
      </c>
      <c r="K16" s="98">
        <v>94924224</v>
      </c>
      <c r="L16" s="98">
        <v>118989218</v>
      </c>
    </row>
    <row r="17" spans="1:12" ht="18.75" x14ac:dyDescent="0.3">
      <c r="A17" s="98" t="s">
        <v>31</v>
      </c>
      <c r="B17" s="98">
        <v>7000</v>
      </c>
      <c r="C17" s="98">
        <v>2300</v>
      </c>
      <c r="D17" s="98">
        <v>2321</v>
      </c>
      <c r="E17" s="98">
        <v>4061</v>
      </c>
      <c r="F17" s="98">
        <v>3975</v>
      </c>
      <c r="G17" s="98">
        <v>16100578</v>
      </c>
      <c r="H17" s="98">
        <v>27580140</v>
      </c>
      <c r="I17" s="98">
        <v>71.3</v>
      </c>
      <c r="J17" s="98">
        <v>11479562</v>
      </c>
      <c r="K17" s="98">
        <v>3855220</v>
      </c>
      <c r="L17" s="98">
        <v>15334782</v>
      </c>
    </row>
    <row r="18" spans="1:12" ht="18.75" x14ac:dyDescent="0.3">
      <c r="A18" s="98" t="s">
        <v>404</v>
      </c>
      <c r="B18" s="98">
        <v>52</v>
      </c>
      <c r="C18" s="98">
        <v>0</v>
      </c>
      <c r="D18" s="98">
        <v>0</v>
      </c>
      <c r="E18" s="98" t="s">
        <v>405</v>
      </c>
      <c r="F18" s="98">
        <v>1000</v>
      </c>
      <c r="G18" s="98">
        <v>0</v>
      </c>
      <c r="H18" s="98">
        <v>51542</v>
      </c>
      <c r="I18" s="98">
        <v>0</v>
      </c>
      <c r="J18" s="98">
        <v>0</v>
      </c>
      <c r="K18" s="98">
        <v>0</v>
      </c>
      <c r="L18" s="98">
        <v>0</v>
      </c>
    </row>
    <row r="19" spans="1:12" ht="18.75" x14ac:dyDescent="0.3">
      <c r="A19" s="98" t="s">
        <v>34</v>
      </c>
      <c r="B19" s="98">
        <v>17</v>
      </c>
      <c r="C19" s="98" t="s">
        <v>35</v>
      </c>
      <c r="D19" s="98" t="s">
        <v>468</v>
      </c>
      <c r="E19" s="98" t="s">
        <v>37</v>
      </c>
      <c r="F19" s="98" t="s">
        <v>469</v>
      </c>
      <c r="G19" s="98" t="s">
        <v>39</v>
      </c>
      <c r="H19" s="98">
        <f>SUM(H2:H18)</f>
        <v>3766124007</v>
      </c>
      <c r="I19" s="98" t="s">
        <v>40</v>
      </c>
      <c r="J19" s="98" t="s">
        <v>470</v>
      </c>
      <c r="K19" s="98"/>
      <c r="L19" s="98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3766535051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411044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3839086111</v>
      </c>
      <c r="H41" s="11">
        <f>G41-B43</f>
        <v>1351252665</v>
      </c>
      <c r="I41" s="5">
        <f>H41/B43</f>
        <v>0.54314434399641076</v>
      </c>
      <c r="J41" s="13">
        <f>G41+J40</f>
        <v>3839086111</v>
      </c>
      <c r="K41" s="11">
        <f>H41+J40</f>
        <v>1351252665</v>
      </c>
      <c r="L41" s="5">
        <f>K41/B43</f>
        <v>0.54314434399641076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5099086111</v>
      </c>
      <c r="H42" s="12">
        <f>G42-B43</f>
        <v>2611252665</v>
      </c>
      <c r="I42" s="8">
        <f>H42/B43</f>
        <v>1.0496091163974166</v>
      </c>
      <c r="J42" s="13">
        <f>G42+J40</f>
        <v>5099086111</v>
      </c>
      <c r="K42" s="12">
        <f>H42+J40</f>
        <v>2611252665</v>
      </c>
      <c r="L42" s="8">
        <f>K42/B43</f>
        <v>1.0496091163974166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0.10248006490498317</v>
      </c>
      <c r="J43" s="6"/>
      <c r="K43" s="4" t="s">
        <v>50</v>
      </c>
      <c r="L43" s="5">
        <f ca="1">K41/VLOOKUP(MID(CELL("filename",A$1),FIND("]",CELL("filename",A$1))+1,255),Base!A:H,8,FALSE)*30</f>
        <v>0.10248006490498317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0.19803945592404087</v>
      </c>
      <c r="J44" s="6"/>
      <c r="K44" s="7"/>
      <c r="L44" s="8">
        <f ca="1">K42/VLOOKUP(MID(CELL("filename",A$1),FIND("]",CELL("filename",A$1))+1,255),Base!A:H,8,FALSE)*30</f>
        <v>0.19803945592404087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L44"/>
  <sheetViews>
    <sheetView rightToLeft="1" topLeftCell="A4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1" t="s">
        <v>5</v>
      </c>
      <c r="G1" s="101" t="s">
        <v>6</v>
      </c>
      <c r="H1" s="101" t="s">
        <v>7</v>
      </c>
      <c r="I1" s="101" t="s">
        <v>8</v>
      </c>
      <c r="J1" s="101" t="s">
        <v>9</v>
      </c>
      <c r="K1" s="101" t="s">
        <v>10</v>
      </c>
      <c r="L1" s="101" t="s">
        <v>11</v>
      </c>
    </row>
    <row r="2" spans="1:12" ht="18.75" x14ac:dyDescent="0.3">
      <c r="A2" s="100" t="s">
        <v>12</v>
      </c>
      <c r="B2" s="100">
        <v>100000</v>
      </c>
      <c r="C2" s="100">
        <v>2252</v>
      </c>
      <c r="D2" s="100">
        <v>2272</v>
      </c>
      <c r="E2" s="100">
        <v>11853</v>
      </c>
      <c r="F2" s="100">
        <v>12358</v>
      </c>
      <c r="G2" s="100">
        <v>225215328</v>
      </c>
      <c r="H2" s="100">
        <v>1224924960</v>
      </c>
      <c r="I2" s="100">
        <v>443.89</v>
      </c>
      <c r="J2" s="100">
        <v>999709632</v>
      </c>
      <c r="K2" s="100">
        <v>668193984</v>
      </c>
      <c r="L2" s="100">
        <v>1714503616</v>
      </c>
    </row>
    <row r="3" spans="1:12" ht="18.75" x14ac:dyDescent="0.3">
      <c r="A3" s="100" t="s">
        <v>226</v>
      </c>
      <c r="B3" s="100">
        <v>2050</v>
      </c>
      <c r="C3" s="100">
        <v>245345</v>
      </c>
      <c r="D3" s="100">
        <v>245736</v>
      </c>
      <c r="E3" s="100">
        <v>177300</v>
      </c>
      <c r="F3" s="100">
        <v>173720</v>
      </c>
      <c r="G3" s="100">
        <v>502958112</v>
      </c>
      <c r="H3" s="100">
        <v>355558691</v>
      </c>
      <c r="I3" s="100">
        <v>-29.31</v>
      </c>
      <c r="J3" s="100">
        <v>-147399421</v>
      </c>
      <c r="K3" s="100">
        <v>0</v>
      </c>
      <c r="L3" s="100">
        <v>-147399421</v>
      </c>
    </row>
    <row r="4" spans="1:12" ht="18.75" x14ac:dyDescent="0.3">
      <c r="A4" s="100" t="s">
        <v>13</v>
      </c>
      <c r="B4" s="100">
        <v>50000</v>
      </c>
      <c r="C4" s="100">
        <v>1999</v>
      </c>
      <c r="D4" s="100">
        <v>2017</v>
      </c>
      <c r="E4" s="100">
        <v>6934</v>
      </c>
      <c r="F4" s="100">
        <v>6935</v>
      </c>
      <c r="G4" s="100">
        <v>99938792</v>
      </c>
      <c r="H4" s="100">
        <v>343698600</v>
      </c>
      <c r="I4" s="100">
        <v>243.91</v>
      </c>
      <c r="J4" s="100">
        <v>243759808</v>
      </c>
      <c r="K4" s="100">
        <v>440100384</v>
      </c>
      <c r="L4" s="100">
        <v>683860192</v>
      </c>
    </row>
    <row r="5" spans="1:12" ht="18.75" x14ac:dyDescent="0.3">
      <c r="A5" s="100" t="s">
        <v>14</v>
      </c>
      <c r="B5" s="100">
        <v>10000</v>
      </c>
      <c r="C5" s="100">
        <v>19535</v>
      </c>
      <c r="D5" s="100">
        <v>19707</v>
      </c>
      <c r="E5" s="100">
        <v>32523</v>
      </c>
      <c r="F5" s="100">
        <v>33459</v>
      </c>
      <c r="G5" s="100">
        <v>195353872</v>
      </c>
      <c r="H5" s="100">
        <v>331645608</v>
      </c>
      <c r="I5" s="100">
        <v>69.77</v>
      </c>
      <c r="J5" s="100">
        <v>136291736</v>
      </c>
      <c r="K5" s="100">
        <v>0</v>
      </c>
      <c r="L5" s="100">
        <v>136291736</v>
      </c>
    </row>
    <row r="6" spans="1:12" ht="18.75" x14ac:dyDescent="0.3">
      <c r="A6" s="100" t="s">
        <v>90</v>
      </c>
      <c r="B6" s="100">
        <v>7000</v>
      </c>
      <c r="C6" s="100">
        <v>12987</v>
      </c>
      <c r="D6" s="100">
        <v>13102</v>
      </c>
      <c r="E6" s="100">
        <v>41450</v>
      </c>
      <c r="F6" s="100">
        <v>41450</v>
      </c>
      <c r="G6" s="100">
        <v>90907328</v>
      </c>
      <c r="H6" s="100">
        <v>287596680</v>
      </c>
      <c r="I6" s="100">
        <v>216.36</v>
      </c>
      <c r="J6" s="100">
        <v>196689352</v>
      </c>
      <c r="K6" s="100">
        <v>28708712</v>
      </c>
      <c r="L6" s="100">
        <v>225398064</v>
      </c>
    </row>
    <row r="7" spans="1:12" ht="18.75" x14ac:dyDescent="0.3">
      <c r="A7" s="100" t="s">
        <v>15</v>
      </c>
      <c r="B7" s="100">
        <v>25000</v>
      </c>
      <c r="C7" s="100">
        <v>2537</v>
      </c>
      <c r="D7" s="100">
        <v>2560</v>
      </c>
      <c r="E7" s="100">
        <v>10250</v>
      </c>
      <c r="F7" s="100">
        <v>10240</v>
      </c>
      <c r="G7" s="100">
        <v>63421108</v>
      </c>
      <c r="H7" s="100">
        <v>253747200</v>
      </c>
      <c r="I7" s="100">
        <v>300.10000000000002</v>
      </c>
      <c r="J7" s="100">
        <v>190326092</v>
      </c>
      <c r="K7" s="100">
        <v>190849920</v>
      </c>
      <c r="L7" s="100">
        <v>382126012</v>
      </c>
    </row>
    <row r="8" spans="1:12" ht="18.75" x14ac:dyDescent="0.3">
      <c r="A8" s="100" t="s">
        <v>231</v>
      </c>
      <c r="B8" s="100">
        <v>700</v>
      </c>
      <c r="C8" s="100">
        <v>280033</v>
      </c>
      <c r="D8" s="100">
        <v>280480</v>
      </c>
      <c r="E8" s="100">
        <v>275000</v>
      </c>
      <c r="F8" s="100">
        <v>276090</v>
      </c>
      <c r="G8" s="100">
        <v>196023104</v>
      </c>
      <c r="H8" s="100">
        <v>192955132</v>
      </c>
      <c r="I8" s="100">
        <v>-1.57</v>
      </c>
      <c r="J8" s="100">
        <v>-3067972</v>
      </c>
      <c r="K8" s="100">
        <v>0</v>
      </c>
      <c r="L8" s="100">
        <v>-3067972</v>
      </c>
    </row>
    <row r="9" spans="1:12" ht="18.75" x14ac:dyDescent="0.3">
      <c r="A9" s="100" t="s">
        <v>77</v>
      </c>
      <c r="B9" s="100">
        <v>6000</v>
      </c>
      <c r="C9" s="100">
        <v>31328</v>
      </c>
      <c r="D9" s="100">
        <v>31604</v>
      </c>
      <c r="E9" s="100">
        <v>29900</v>
      </c>
      <c r="F9" s="100">
        <v>29633</v>
      </c>
      <c r="G9" s="100">
        <v>187968096</v>
      </c>
      <c r="H9" s="100">
        <v>176233378</v>
      </c>
      <c r="I9" s="100">
        <v>-6.24</v>
      </c>
      <c r="J9" s="100">
        <v>-11734718</v>
      </c>
      <c r="K9" s="100">
        <v>1006639</v>
      </c>
      <c r="L9" s="100">
        <v>-10728079</v>
      </c>
    </row>
    <row r="10" spans="1:12" ht="18.75" x14ac:dyDescent="0.3">
      <c r="A10" s="100" t="s">
        <v>27</v>
      </c>
      <c r="B10" s="100">
        <v>7000</v>
      </c>
      <c r="C10" s="100">
        <v>8220</v>
      </c>
      <c r="D10" s="100">
        <v>8293</v>
      </c>
      <c r="E10" s="100">
        <v>18569</v>
      </c>
      <c r="F10" s="100">
        <v>18569</v>
      </c>
      <c r="G10" s="100">
        <v>57537000</v>
      </c>
      <c r="H10" s="100">
        <v>128839150</v>
      </c>
      <c r="I10" s="100">
        <v>123.92</v>
      </c>
      <c r="J10" s="100">
        <v>71302150</v>
      </c>
      <c r="K10" s="100">
        <v>43204440</v>
      </c>
      <c r="L10" s="100">
        <v>118196590</v>
      </c>
    </row>
    <row r="11" spans="1:12" ht="18.75" x14ac:dyDescent="0.3">
      <c r="A11" s="100" t="s">
        <v>17</v>
      </c>
      <c r="B11" s="100">
        <v>4000</v>
      </c>
      <c r="C11" s="100">
        <v>2118</v>
      </c>
      <c r="D11" s="100">
        <v>2137</v>
      </c>
      <c r="E11" s="100">
        <v>21230</v>
      </c>
      <c r="F11" s="100">
        <v>22110</v>
      </c>
      <c r="G11" s="100">
        <v>8470021</v>
      </c>
      <c r="H11" s="100">
        <v>87661728</v>
      </c>
      <c r="I11" s="100">
        <v>934.96</v>
      </c>
      <c r="J11" s="100">
        <v>79191707</v>
      </c>
      <c r="K11" s="100">
        <v>90905312</v>
      </c>
      <c r="L11" s="100">
        <v>170097019</v>
      </c>
    </row>
    <row r="12" spans="1:12" ht="18.75" x14ac:dyDescent="0.3">
      <c r="A12" s="100" t="s">
        <v>16</v>
      </c>
      <c r="B12" s="100">
        <v>5000</v>
      </c>
      <c r="C12" s="100">
        <v>2752</v>
      </c>
      <c r="D12" s="100">
        <v>2777</v>
      </c>
      <c r="E12" s="100">
        <v>13320</v>
      </c>
      <c r="F12" s="100">
        <v>13330</v>
      </c>
      <c r="G12" s="100">
        <v>13760059</v>
      </c>
      <c r="H12" s="100">
        <v>66063480</v>
      </c>
      <c r="I12" s="100">
        <v>380.11</v>
      </c>
      <c r="J12" s="100">
        <v>52303421</v>
      </c>
      <c r="K12" s="100">
        <v>42537480</v>
      </c>
      <c r="L12" s="100">
        <v>94840901</v>
      </c>
    </row>
    <row r="13" spans="1:12" ht="18.75" x14ac:dyDescent="0.3">
      <c r="A13" s="100" t="s">
        <v>22</v>
      </c>
      <c r="B13" s="100">
        <v>3000</v>
      </c>
      <c r="C13" s="100">
        <v>10199</v>
      </c>
      <c r="D13" s="100">
        <v>10289</v>
      </c>
      <c r="E13" s="100">
        <v>18464</v>
      </c>
      <c r="F13" s="100">
        <v>18464</v>
      </c>
      <c r="G13" s="100">
        <v>30598264</v>
      </c>
      <c r="H13" s="100">
        <v>54904550</v>
      </c>
      <c r="I13" s="100">
        <v>79.44</v>
      </c>
      <c r="J13" s="100">
        <v>24306286</v>
      </c>
      <c r="K13" s="100">
        <v>11601253</v>
      </c>
      <c r="L13" s="100">
        <v>37407539</v>
      </c>
    </row>
    <row r="14" spans="1:12" ht="18.75" x14ac:dyDescent="0.3">
      <c r="A14" s="100" t="s">
        <v>18</v>
      </c>
      <c r="B14" s="100">
        <v>100000</v>
      </c>
      <c r="C14" s="100">
        <v>502</v>
      </c>
      <c r="D14" s="100">
        <v>507</v>
      </c>
      <c r="E14" s="100">
        <v>500</v>
      </c>
      <c r="F14" s="100">
        <v>500</v>
      </c>
      <c r="G14" s="100">
        <v>50227000</v>
      </c>
      <c r="H14" s="100">
        <v>49560000</v>
      </c>
      <c r="I14" s="100">
        <v>-1.33</v>
      </c>
      <c r="J14" s="100">
        <v>-667000</v>
      </c>
      <c r="K14" s="100">
        <v>0</v>
      </c>
      <c r="L14" s="100">
        <v>-167000</v>
      </c>
    </row>
    <row r="15" spans="1:12" ht="18.75" x14ac:dyDescent="0.3">
      <c r="A15" s="100" t="s">
        <v>29</v>
      </c>
      <c r="B15" s="100">
        <v>1500</v>
      </c>
      <c r="C15" s="100">
        <v>25376</v>
      </c>
      <c r="D15" s="100">
        <v>25600</v>
      </c>
      <c r="E15" s="100">
        <v>27540</v>
      </c>
      <c r="F15" s="100">
        <v>28500</v>
      </c>
      <c r="G15" s="100">
        <v>38063528</v>
      </c>
      <c r="H15" s="100">
        <v>42373800</v>
      </c>
      <c r="I15" s="100">
        <v>11.32</v>
      </c>
      <c r="J15" s="100">
        <v>4310272</v>
      </c>
      <c r="K15" s="100">
        <v>15159361</v>
      </c>
      <c r="L15" s="100">
        <v>20519633</v>
      </c>
    </row>
    <row r="16" spans="1:12" ht="18.75" x14ac:dyDescent="0.3">
      <c r="A16" s="100" t="s">
        <v>26</v>
      </c>
      <c r="B16" s="100">
        <v>7000</v>
      </c>
      <c r="C16" s="100">
        <v>2103</v>
      </c>
      <c r="D16" s="100">
        <v>2122</v>
      </c>
      <c r="E16" s="100">
        <v>5586</v>
      </c>
      <c r="F16" s="100">
        <v>5590</v>
      </c>
      <c r="G16" s="100">
        <v>14720662</v>
      </c>
      <c r="H16" s="100">
        <v>38785656</v>
      </c>
      <c r="I16" s="100">
        <v>163.47999999999999</v>
      </c>
      <c r="J16" s="100">
        <v>24064994</v>
      </c>
      <c r="K16" s="100">
        <v>94924224</v>
      </c>
      <c r="L16" s="100">
        <v>118989218</v>
      </c>
    </row>
    <row r="17" spans="1:12" ht="18.75" x14ac:dyDescent="0.3">
      <c r="A17" s="100" t="s">
        <v>31</v>
      </c>
      <c r="B17" s="100">
        <v>7000</v>
      </c>
      <c r="C17" s="100">
        <v>2300</v>
      </c>
      <c r="D17" s="100">
        <v>2321</v>
      </c>
      <c r="E17" s="100">
        <v>4054</v>
      </c>
      <c r="F17" s="100">
        <v>4054</v>
      </c>
      <c r="G17" s="100">
        <v>16100578</v>
      </c>
      <c r="H17" s="100">
        <v>28128274</v>
      </c>
      <c r="I17" s="100">
        <v>74.7</v>
      </c>
      <c r="J17" s="100">
        <v>12027696</v>
      </c>
      <c r="K17" s="100">
        <v>3855220</v>
      </c>
      <c r="L17" s="100">
        <v>15882916</v>
      </c>
    </row>
    <row r="18" spans="1:12" ht="18.75" x14ac:dyDescent="0.3">
      <c r="A18" s="100" t="s">
        <v>404</v>
      </c>
      <c r="B18" s="100">
        <v>52</v>
      </c>
      <c r="C18" s="100">
        <v>0</v>
      </c>
      <c r="D18" s="100">
        <v>0</v>
      </c>
      <c r="E18" s="100" t="s">
        <v>405</v>
      </c>
      <c r="F18" s="100">
        <v>1000</v>
      </c>
      <c r="G18" s="100">
        <v>0</v>
      </c>
      <c r="H18" s="100">
        <v>51542</v>
      </c>
      <c r="I18" s="100">
        <v>0</v>
      </c>
      <c r="J18" s="100">
        <v>0</v>
      </c>
      <c r="K18" s="100">
        <v>0</v>
      </c>
      <c r="L18" s="100">
        <v>0</v>
      </c>
    </row>
    <row r="19" spans="1:12" ht="18.75" x14ac:dyDescent="0.3">
      <c r="A19" s="100" t="s">
        <v>34</v>
      </c>
      <c r="B19" s="100">
        <v>17</v>
      </c>
      <c r="C19" s="100" t="s">
        <v>35</v>
      </c>
      <c r="D19" s="100" t="s">
        <v>475</v>
      </c>
      <c r="E19" s="100" t="s">
        <v>37</v>
      </c>
      <c r="F19" s="100" t="s">
        <v>476</v>
      </c>
      <c r="G19" s="100" t="s">
        <v>39</v>
      </c>
      <c r="H19" s="100">
        <f>SUM(H2:H18)</f>
        <v>3662728429</v>
      </c>
      <c r="I19" s="100" t="s">
        <v>40</v>
      </c>
      <c r="J19" s="100" t="s">
        <v>477</v>
      </c>
      <c r="K19" s="100"/>
      <c r="L19" s="100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3663139473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411044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3735690533</v>
      </c>
      <c r="H41" s="11">
        <f>G41-B43</f>
        <v>1247857087</v>
      </c>
      <c r="I41" s="5">
        <f>H41/B43</f>
        <v>0.50158385361621993</v>
      </c>
      <c r="J41" s="13">
        <f>G41+J40</f>
        <v>3735690533</v>
      </c>
      <c r="K41" s="11">
        <f>H41+J40</f>
        <v>1247857087</v>
      </c>
      <c r="L41" s="5">
        <f>K41/B43</f>
        <v>0.50158385361621993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4995690533</v>
      </c>
      <c r="H42" s="12">
        <f>G42-B43</f>
        <v>2507857087</v>
      </c>
      <c r="I42" s="8">
        <f>H42/B43</f>
        <v>1.0080486260172257</v>
      </c>
      <c r="J42" s="13">
        <f>G42+J40</f>
        <v>4995690533</v>
      </c>
      <c r="K42" s="12">
        <f>H42+J40</f>
        <v>2507857087</v>
      </c>
      <c r="L42" s="8">
        <f>K42/B43</f>
        <v>1.0080486260172257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9.4046972553041244E-2</v>
      </c>
      <c r="J43" s="6"/>
      <c r="K43" s="4" t="s">
        <v>50</v>
      </c>
      <c r="L43" s="5">
        <f ca="1">K41/VLOOKUP(MID(CELL("filename",A$1),FIND("]",CELL("filename",A$1))+1,255),Base!A:H,8,FALSE)*30</f>
        <v>9.4046972553041244E-2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0.18900911737822981</v>
      </c>
      <c r="J44" s="6"/>
      <c r="K44" s="7"/>
      <c r="L44" s="8">
        <f ca="1">K42/VLOOKUP(MID(CELL("filename",A$1),FIND("]",CELL("filename",A$1))+1,255),Base!A:H,8,FALSE)*30</f>
        <v>0.18900911737822981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L44"/>
  <sheetViews>
    <sheetView rightToLeft="1" topLeftCell="A5" workbookViewId="0">
      <selection activeCell="A40" sqref="A40:L44"/>
    </sheetView>
  </sheetViews>
  <sheetFormatPr defaultColWidth="9.28515625"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</row>
    <row r="2" spans="1:12" ht="18.75" x14ac:dyDescent="0.3">
      <c r="A2" s="102" t="s">
        <v>12</v>
      </c>
      <c r="B2" s="102">
        <v>100000</v>
      </c>
      <c r="C2" s="102">
        <v>2252</v>
      </c>
      <c r="D2" s="102">
        <v>2272</v>
      </c>
      <c r="E2" s="102">
        <v>11741</v>
      </c>
      <c r="F2" s="102">
        <v>11830</v>
      </c>
      <c r="G2" s="102">
        <v>225215328</v>
      </c>
      <c r="H2" s="102">
        <v>1172589600</v>
      </c>
      <c r="I2" s="102">
        <v>420.65</v>
      </c>
      <c r="J2" s="102">
        <v>947374272</v>
      </c>
      <c r="K2" s="102">
        <v>668193984</v>
      </c>
      <c r="L2" s="102">
        <v>1662168256</v>
      </c>
    </row>
    <row r="3" spans="1:12" ht="18.75" x14ac:dyDescent="0.3">
      <c r="A3" s="102" t="s">
        <v>226</v>
      </c>
      <c r="B3" s="102">
        <v>2000</v>
      </c>
      <c r="C3" s="102">
        <v>245345</v>
      </c>
      <c r="D3" s="102">
        <v>245736</v>
      </c>
      <c r="E3" s="102">
        <v>191090</v>
      </c>
      <c r="F3" s="102">
        <v>189350</v>
      </c>
      <c r="G3" s="102">
        <v>490690848</v>
      </c>
      <c r="H3" s="102">
        <v>378096731</v>
      </c>
      <c r="I3" s="102">
        <v>-22.95</v>
      </c>
      <c r="J3" s="102">
        <v>-112594117</v>
      </c>
      <c r="K3" s="102">
        <v>-2790678</v>
      </c>
      <c r="L3" s="102">
        <v>-115384795</v>
      </c>
    </row>
    <row r="4" spans="1:12" ht="18.75" x14ac:dyDescent="0.3">
      <c r="A4" s="102" t="s">
        <v>13</v>
      </c>
      <c r="B4" s="102">
        <v>50000</v>
      </c>
      <c r="C4" s="102">
        <v>1999</v>
      </c>
      <c r="D4" s="102">
        <v>2017</v>
      </c>
      <c r="E4" s="102">
        <v>7281</v>
      </c>
      <c r="F4" s="102">
        <v>7193</v>
      </c>
      <c r="G4" s="102">
        <v>99938792</v>
      </c>
      <c r="H4" s="102">
        <v>356485080</v>
      </c>
      <c r="I4" s="102">
        <v>256.7</v>
      </c>
      <c r="J4" s="102">
        <v>256546288</v>
      </c>
      <c r="K4" s="102">
        <v>440100384</v>
      </c>
      <c r="L4" s="102">
        <v>696646672</v>
      </c>
    </row>
    <row r="5" spans="1:12" ht="18.75" x14ac:dyDescent="0.3">
      <c r="A5" s="102" t="s">
        <v>14</v>
      </c>
      <c r="B5" s="102">
        <v>10000</v>
      </c>
      <c r="C5" s="102">
        <v>19535</v>
      </c>
      <c r="D5" s="102">
        <v>19707</v>
      </c>
      <c r="E5" s="102">
        <v>32790</v>
      </c>
      <c r="F5" s="102">
        <v>33297</v>
      </c>
      <c r="G5" s="102">
        <v>195353872</v>
      </c>
      <c r="H5" s="102">
        <v>330039864</v>
      </c>
      <c r="I5" s="102">
        <v>68.94</v>
      </c>
      <c r="J5" s="102">
        <v>134685992</v>
      </c>
      <c r="K5" s="102">
        <v>0</v>
      </c>
      <c r="L5" s="102">
        <v>134685992</v>
      </c>
    </row>
    <row r="6" spans="1:12" ht="18.75" x14ac:dyDescent="0.3">
      <c r="A6" s="102" t="s">
        <v>90</v>
      </c>
      <c r="B6" s="102">
        <v>7000</v>
      </c>
      <c r="C6" s="102">
        <v>12987</v>
      </c>
      <c r="D6" s="102">
        <v>13102</v>
      </c>
      <c r="E6" s="102">
        <v>43520</v>
      </c>
      <c r="F6" s="102">
        <v>42960</v>
      </c>
      <c r="G6" s="102">
        <v>90907328</v>
      </c>
      <c r="H6" s="102">
        <v>298073664</v>
      </c>
      <c r="I6" s="102">
        <v>227.89</v>
      </c>
      <c r="J6" s="102">
        <v>207166336</v>
      </c>
      <c r="K6" s="102">
        <v>28708712</v>
      </c>
      <c r="L6" s="102">
        <v>235875048</v>
      </c>
    </row>
    <row r="7" spans="1:12" ht="18.75" x14ac:dyDescent="0.3">
      <c r="A7" s="102" t="s">
        <v>15</v>
      </c>
      <c r="B7" s="102">
        <v>25000</v>
      </c>
      <c r="C7" s="102">
        <v>2537</v>
      </c>
      <c r="D7" s="102">
        <v>2560</v>
      </c>
      <c r="E7" s="102">
        <v>10750</v>
      </c>
      <c r="F7" s="102">
        <v>10700</v>
      </c>
      <c r="G7" s="102">
        <v>63421108</v>
      </c>
      <c r="H7" s="102">
        <v>265146000</v>
      </c>
      <c r="I7" s="102">
        <v>318.07</v>
      </c>
      <c r="J7" s="102">
        <v>201724892</v>
      </c>
      <c r="K7" s="102">
        <v>190849920</v>
      </c>
      <c r="L7" s="102">
        <v>393524812</v>
      </c>
    </row>
    <row r="8" spans="1:12" ht="18.75" x14ac:dyDescent="0.3">
      <c r="A8" s="102" t="s">
        <v>231</v>
      </c>
      <c r="B8" s="102">
        <v>700</v>
      </c>
      <c r="C8" s="102">
        <v>280033</v>
      </c>
      <c r="D8" s="102">
        <v>280480</v>
      </c>
      <c r="E8" s="102">
        <v>300000</v>
      </c>
      <c r="F8" s="102">
        <v>295148</v>
      </c>
      <c r="G8" s="102">
        <v>196023104</v>
      </c>
      <c r="H8" s="102">
        <v>206274480</v>
      </c>
      <c r="I8" s="102">
        <v>5.23</v>
      </c>
      <c r="J8" s="102">
        <v>10251376</v>
      </c>
      <c r="K8" s="102">
        <v>0</v>
      </c>
      <c r="L8" s="102">
        <v>10251376</v>
      </c>
    </row>
    <row r="9" spans="1:12" ht="18.75" x14ac:dyDescent="0.3">
      <c r="A9" s="102" t="s">
        <v>77</v>
      </c>
      <c r="B9" s="102">
        <v>6000</v>
      </c>
      <c r="C9" s="102">
        <v>31328</v>
      </c>
      <c r="D9" s="102">
        <v>31604</v>
      </c>
      <c r="E9" s="102">
        <v>31114</v>
      </c>
      <c r="F9" s="102">
        <v>30988</v>
      </c>
      <c r="G9" s="102">
        <v>187968096</v>
      </c>
      <c r="H9" s="102">
        <v>184291834</v>
      </c>
      <c r="I9" s="102">
        <v>-1.96</v>
      </c>
      <c r="J9" s="102">
        <v>-3676262</v>
      </c>
      <c r="K9" s="102">
        <v>1006639</v>
      </c>
      <c r="L9" s="102">
        <v>-2669623</v>
      </c>
    </row>
    <row r="10" spans="1:12" ht="18.75" x14ac:dyDescent="0.3">
      <c r="A10" s="102" t="s">
        <v>27</v>
      </c>
      <c r="B10" s="102">
        <v>7000</v>
      </c>
      <c r="C10" s="102">
        <v>8220</v>
      </c>
      <c r="D10" s="102">
        <v>8293</v>
      </c>
      <c r="E10" s="102">
        <v>19497</v>
      </c>
      <c r="F10" s="102">
        <v>18542</v>
      </c>
      <c r="G10" s="102">
        <v>57537000</v>
      </c>
      <c r="H10" s="102">
        <v>128651813</v>
      </c>
      <c r="I10" s="102">
        <v>123.6</v>
      </c>
      <c r="J10" s="102">
        <v>71114813</v>
      </c>
      <c r="K10" s="102">
        <v>43204440</v>
      </c>
      <c r="L10" s="102">
        <v>118009253</v>
      </c>
    </row>
    <row r="11" spans="1:12" ht="18.75" x14ac:dyDescent="0.3">
      <c r="A11" s="102" t="s">
        <v>17</v>
      </c>
      <c r="B11" s="102">
        <v>4000</v>
      </c>
      <c r="C11" s="102">
        <v>2118</v>
      </c>
      <c r="D11" s="102">
        <v>2137</v>
      </c>
      <c r="E11" s="102">
        <v>21030</v>
      </c>
      <c r="F11" s="102">
        <v>21300</v>
      </c>
      <c r="G11" s="102">
        <v>8470021</v>
      </c>
      <c r="H11" s="102">
        <v>84450240</v>
      </c>
      <c r="I11" s="102">
        <v>897.05</v>
      </c>
      <c r="J11" s="102">
        <v>75980219</v>
      </c>
      <c r="K11" s="102">
        <v>90905312</v>
      </c>
      <c r="L11" s="102">
        <v>166885531</v>
      </c>
    </row>
    <row r="12" spans="1:12" ht="18.75" x14ac:dyDescent="0.3">
      <c r="A12" s="102" t="s">
        <v>16</v>
      </c>
      <c r="B12" s="102">
        <v>5000</v>
      </c>
      <c r="C12" s="102">
        <v>2752</v>
      </c>
      <c r="D12" s="102">
        <v>2777</v>
      </c>
      <c r="E12" s="102">
        <v>13320</v>
      </c>
      <c r="F12" s="102">
        <v>13330</v>
      </c>
      <c r="G12" s="102">
        <v>13760059</v>
      </c>
      <c r="H12" s="102">
        <v>66063480</v>
      </c>
      <c r="I12" s="102">
        <v>380.11</v>
      </c>
      <c r="J12" s="102">
        <v>52303421</v>
      </c>
      <c r="K12" s="102">
        <v>42537480</v>
      </c>
      <c r="L12" s="102">
        <v>94840901</v>
      </c>
    </row>
    <row r="13" spans="1:12" ht="18.75" x14ac:dyDescent="0.3">
      <c r="A13" s="102" t="s">
        <v>22</v>
      </c>
      <c r="B13" s="102">
        <v>3000</v>
      </c>
      <c r="C13" s="102">
        <v>10199</v>
      </c>
      <c r="D13" s="102">
        <v>10289</v>
      </c>
      <c r="E13" s="102">
        <v>19387</v>
      </c>
      <c r="F13" s="102">
        <v>19024</v>
      </c>
      <c r="G13" s="102">
        <v>30598264</v>
      </c>
      <c r="H13" s="102">
        <v>56569766</v>
      </c>
      <c r="I13" s="102">
        <v>84.88</v>
      </c>
      <c r="J13" s="102">
        <v>25971502</v>
      </c>
      <c r="K13" s="102">
        <v>11601253</v>
      </c>
      <c r="L13" s="102">
        <v>39072755</v>
      </c>
    </row>
    <row r="14" spans="1:12" ht="18.75" x14ac:dyDescent="0.3">
      <c r="A14" s="102" t="s">
        <v>18</v>
      </c>
      <c r="B14" s="102">
        <v>100000</v>
      </c>
      <c r="C14" s="102">
        <v>502</v>
      </c>
      <c r="D14" s="102">
        <v>507</v>
      </c>
      <c r="E14" s="102">
        <v>500</v>
      </c>
      <c r="F14" s="102">
        <v>500</v>
      </c>
      <c r="G14" s="102">
        <v>50227000</v>
      </c>
      <c r="H14" s="102">
        <v>49560000</v>
      </c>
      <c r="I14" s="102">
        <v>-1.33</v>
      </c>
      <c r="J14" s="102">
        <v>-667000</v>
      </c>
      <c r="K14" s="102">
        <v>0</v>
      </c>
      <c r="L14" s="102">
        <v>-167000</v>
      </c>
    </row>
    <row r="15" spans="1:12" ht="18.75" x14ac:dyDescent="0.3">
      <c r="A15" s="102" t="s">
        <v>29</v>
      </c>
      <c r="B15" s="102">
        <v>1500</v>
      </c>
      <c r="C15" s="102">
        <v>25376</v>
      </c>
      <c r="D15" s="102">
        <v>25600</v>
      </c>
      <c r="E15" s="102">
        <v>29350</v>
      </c>
      <c r="F15" s="102">
        <v>28210</v>
      </c>
      <c r="G15" s="102">
        <v>38063528</v>
      </c>
      <c r="H15" s="102">
        <v>41942628</v>
      </c>
      <c r="I15" s="102">
        <v>10.19</v>
      </c>
      <c r="J15" s="102">
        <v>3879100</v>
      </c>
      <c r="K15" s="102">
        <v>15159361</v>
      </c>
      <c r="L15" s="102">
        <v>20088461</v>
      </c>
    </row>
    <row r="16" spans="1:12" ht="18.75" x14ac:dyDescent="0.3">
      <c r="A16" s="102" t="s">
        <v>26</v>
      </c>
      <c r="B16" s="102">
        <v>7000</v>
      </c>
      <c r="C16" s="102">
        <v>2103</v>
      </c>
      <c r="D16" s="102">
        <v>2122</v>
      </c>
      <c r="E16" s="102">
        <v>5586</v>
      </c>
      <c r="F16" s="102">
        <v>5590</v>
      </c>
      <c r="G16" s="102">
        <v>14720662</v>
      </c>
      <c r="H16" s="102">
        <v>38785656</v>
      </c>
      <c r="I16" s="102">
        <v>163.47999999999999</v>
      </c>
      <c r="J16" s="102">
        <v>24064994</v>
      </c>
      <c r="K16" s="102">
        <v>94924224</v>
      </c>
      <c r="L16" s="102">
        <v>118989218</v>
      </c>
    </row>
    <row r="17" spans="1:12" ht="18.75" x14ac:dyDescent="0.3">
      <c r="A17" s="102" t="s">
        <v>31</v>
      </c>
      <c r="B17" s="102">
        <v>7000</v>
      </c>
      <c r="C17" s="102">
        <v>2300</v>
      </c>
      <c r="D17" s="102">
        <v>2321</v>
      </c>
      <c r="E17" s="102">
        <v>4135</v>
      </c>
      <c r="F17" s="102">
        <v>4054</v>
      </c>
      <c r="G17" s="102">
        <v>16100578</v>
      </c>
      <c r="H17" s="102">
        <v>28128274</v>
      </c>
      <c r="I17" s="102">
        <v>74.7</v>
      </c>
      <c r="J17" s="102">
        <v>12027696</v>
      </c>
      <c r="K17" s="102">
        <v>3855220</v>
      </c>
      <c r="L17" s="102">
        <v>15882916</v>
      </c>
    </row>
    <row r="18" spans="1:12" ht="18.75" x14ac:dyDescent="0.3">
      <c r="A18" s="102" t="s">
        <v>34</v>
      </c>
      <c r="B18" s="102">
        <v>16</v>
      </c>
      <c r="C18" s="102" t="s">
        <v>35</v>
      </c>
      <c r="D18" s="102" t="s">
        <v>478</v>
      </c>
      <c r="E18" s="102" t="s">
        <v>37</v>
      </c>
      <c r="F18" s="102" t="s">
        <v>479</v>
      </c>
      <c r="G18" s="102" t="s">
        <v>39</v>
      </c>
      <c r="H18" s="102">
        <f>SUM(H2:H17)</f>
        <v>3685149110</v>
      </c>
      <c r="I18" s="102" t="s">
        <v>40</v>
      </c>
      <c r="J18" s="102" t="s">
        <v>480</v>
      </c>
      <c r="K18" s="102"/>
      <c r="L18" s="102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3696327243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11178133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3768878303</v>
      </c>
      <c r="H41" s="11">
        <f>G41-B43</f>
        <v>1281044857</v>
      </c>
      <c r="I41" s="5">
        <f>H41/B43</f>
        <v>0.51492388248887622</v>
      </c>
      <c r="J41" s="13">
        <f>G41+J40</f>
        <v>3768878303</v>
      </c>
      <c r="K41" s="11">
        <f>H41+J40</f>
        <v>1281044857</v>
      </c>
      <c r="L41" s="5">
        <f>K41/B43</f>
        <v>0.51492388248887622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5028878303</v>
      </c>
      <c r="H42" s="12">
        <f>G42-B43</f>
        <v>2541044857</v>
      </c>
      <c r="I42" s="8">
        <f>H42/B43</f>
        <v>1.0213886548898821</v>
      </c>
      <c r="J42" s="13">
        <f>G42+J40</f>
        <v>5028878303</v>
      </c>
      <c r="K42" s="12">
        <f>H42+J40</f>
        <v>2541044857</v>
      </c>
      <c r="L42" s="8">
        <f>K42/B43</f>
        <v>1.0213886548898821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9.5948549532088742E-2</v>
      </c>
      <c r="J43" s="6"/>
      <c r="K43" s="4" t="s">
        <v>50</v>
      </c>
      <c r="L43" s="5">
        <f ca="1">K41/VLOOKUP(MID(CELL("filename",A$1),FIND("]",CELL("filename",A$1))+1,255),Base!A:H,8,FALSE)*30</f>
        <v>9.5948549532088742E-2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0.19032086737078546</v>
      </c>
      <c r="J44" s="6"/>
      <c r="K44" s="7"/>
      <c r="L44" s="8">
        <f ca="1">K42/VLOOKUP(MID(CELL("filename",A$1),FIND("]",CELL("filename",A$1))+1,255),Base!A:H,8,FALSE)*30</f>
        <v>0.19032086737078546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05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5" t="s">
        <v>10</v>
      </c>
      <c r="L1" s="105" t="s">
        <v>11</v>
      </c>
    </row>
    <row r="2" spans="1:12" ht="18.75" x14ac:dyDescent="0.3">
      <c r="A2" s="104" t="s">
        <v>12</v>
      </c>
      <c r="B2" s="104">
        <v>95000</v>
      </c>
      <c r="C2" s="104">
        <v>2252</v>
      </c>
      <c r="D2" s="104">
        <v>2272</v>
      </c>
      <c r="E2" s="104">
        <v>12421</v>
      </c>
      <c r="F2" s="104">
        <v>11742</v>
      </c>
      <c r="G2" s="104">
        <v>213954560</v>
      </c>
      <c r="H2" s="104">
        <v>1105673688</v>
      </c>
      <c r="I2" s="104">
        <v>416.78</v>
      </c>
      <c r="J2" s="104">
        <v>891719128</v>
      </c>
      <c r="K2" s="104">
        <v>718491648</v>
      </c>
      <c r="L2" s="104">
        <v>1656810776</v>
      </c>
    </row>
    <row r="3" spans="1:12" ht="18.75" x14ac:dyDescent="0.3">
      <c r="A3" s="104" t="s">
        <v>226</v>
      </c>
      <c r="B3" s="104">
        <v>1800</v>
      </c>
      <c r="C3" s="104">
        <v>245345</v>
      </c>
      <c r="D3" s="104">
        <v>245736</v>
      </c>
      <c r="E3" s="104">
        <v>208280</v>
      </c>
      <c r="F3" s="104">
        <v>208280</v>
      </c>
      <c r="G3" s="104">
        <v>441621760</v>
      </c>
      <c r="H3" s="104">
        <v>374306778</v>
      </c>
      <c r="I3" s="104">
        <v>-15.24</v>
      </c>
      <c r="J3" s="104">
        <v>-67314982</v>
      </c>
      <c r="K3" s="104">
        <v>-10262620</v>
      </c>
      <c r="L3" s="104">
        <v>-77577602</v>
      </c>
    </row>
    <row r="4" spans="1:12" ht="18.75" x14ac:dyDescent="0.3">
      <c r="A4" s="104" t="s">
        <v>13</v>
      </c>
      <c r="B4" s="104">
        <v>50000</v>
      </c>
      <c r="C4" s="104">
        <v>1999</v>
      </c>
      <c r="D4" s="104">
        <v>2017</v>
      </c>
      <c r="E4" s="104">
        <v>7552</v>
      </c>
      <c r="F4" s="104">
        <v>7552</v>
      </c>
      <c r="G4" s="104">
        <v>99938792</v>
      </c>
      <c r="H4" s="104">
        <v>374277120</v>
      </c>
      <c r="I4" s="104">
        <v>274.51</v>
      </c>
      <c r="J4" s="104">
        <v>274338328</v>
      </c>
      <c r="K4" s="104">
        <v>440100384</v>
      </c>
      <c r="L4" s="104">
        <v>714438712</v>
      </c>
    </row>
    <row r="5" spans="1:12" ht="18.75" x14ac:dyDescent="0.3">
      <c r="A5" s="104" t="s">
        <v>14</v>
      </c>
      <c r="B5" s="104">
        <v>10000</v>
      </c>
      <c r="C5" s="104">
        <v>19535</v>
      </c>
      <c r="D5" s="104">
        <v>19707</v>
      </c>
      <c r="E5" s="104">
        <v>32632</v>
      </c>
      <c r="F5" s="104">
        <v>32936</v>
      </c>
      <c r="G5" s="104">
        <v>195353872</v>
      </c>
      <c r="H5" s="104">
        <v>326461632</v>
      </c>
      <c r="I5" s="104">
        <v>67.11</v>
      </c>
      <c r="J5" s="104">
        <v>131107760</v>
      </c>
      <c r="K5" s="104">
        <v>0</v>
      </c>
      <c r="L5" s="104">
        <v>131107760</v>
      </c>
    </row>
    <row r="6" spans="1:12" ht="18.75" x14ac:dyDescent="0.3">
      <c r="A6" s="104" t="s">
        <v>90</v>
      </c>
      <c r="B6" s="104">
        <v>7000</v>
      </c>
      <c r="C6" s="104">
        <v>12987</v>
      </c>
      <c r="D6" s="104">
        <v>13102</v>
      </c>
      <c r="E6" s="104">
        <v>45000</v>
      </c>
      <c r="F6" s="104">
        <v>45100</v>
      </c>
      <c r="G6" s="104">
        <v>90907328</v>
      </c>
      <c r="H6" s="104">
        <v>312921840</v>
      </c>
      <c r="I6" s="104">
        <v>244.22</v>
      </c>
      <c r="J6" s="104">
        <v>222014512</v>
      </c>
      <c r="K6" s="104">
        <v>28708712</v>
      </c>
      <c r="L6" s="104">
        <v>250723224</v>
      </c>
    </row>
    <row r="7" spans="1:12" ht="18.75" x14ac:dyDescent="0.3">
      <c r="A7" s="104" t="s">
        <v>15</v>
      </c>
      <c r="B7" s="104">
        <v>25000</v>
      </c>
      <c r="C7" s="104">
        <v>2537</v>
      </c>
      <c r="D7" s="104">
        <v>2560</v>
      </c>
      <c r="E7" s="104">
        <v>11230</v>
      </c>
      <c r="F7" s="104">
        <v>11230</v>
      </c>
      <c r="G7" s="104">
        <v>63421108</v>
      </c>
      <c r="H7" s="104">
        <v>278279400</v>
      </c>
      <c r="I7" s="104">
        <v>338.78</v>
      </c>
      <c r="J7" s="104">
        <v>214858292</v>
      </c>
      <c r="K7" s="104">
        <v>190849920</v>
      </c>
      <c r="L7" s="104">
        <v>406658212</v>
      </c>
    </row>
    <row r="8" spans="1:12" ht="18.75" x14ac:dyDescent="0.3">
      <c r="A8" s="104" t="s">
        <v>231</v>
      </c>
      <c r="B8" s="104">
        <v>700</v>
      </c>
      <c r="C8" s="104">
        <v>280033</v>
      </c>
      <c r="D8" s="104">
        <v>280480</v>
      </c>
      <c r="E8" s="104">
        <v>326000</v>
      </c>
      <c r="F8" s="104">
        <v>319324</v>
      </c>
      <c r="G8" s="104">
        <v>196023104</v>
      </c>
      <c r="H8" s="104">
        <v>223170722</v>
      </c>
      <c r="I8" s="104">
        <v>13.85</v>
      </c>
      <c r="J8" s="104">
        <v>27147618</v>
      </c>
      <c r="K8" s="104">
        <v>0</v>
      </c>
      <c r="L8" s="104">
        <v>27147618</v>
      </c>
    </row>
    <row r="9" spans="1:12" ht="18.75" x14ac:dyDescent="0.3">
      <c r="A9" s="104" t="s">
        <v>77</v>
      </c>
      <c r="B9" s="104">
        <v>6000</v>
      </c>
      <c r="C9" s="104">
        <v>31328</v>
      </c>
      <c r="D9" s="104">
        <v>31604</v>
      </c>
      <c r="E9" s="104">
        <v>32537</v>
      </c>
      <c r="F9" s="104">
        <v>32537</v>
      </c>
      <c r="G9" s="104">
        <v>187968096</v>
      </c>
      <c r="H9" s="104">
        <v>193504046</v>
      </c>
      <c r="I9" s="104">
        <v>2.95</v>
      </c>
      <c r="J9" s="104">
        <v>5535950</v>
      </c>
      <c r="K9" s="104">
        <v>1006639</v>
      </c>
      <c r="L9" s="104">
        <v>6542589</v>
      </c>
    </row>
    <row r="10" spans="1:12" ht="18.75" x14ac:dyDescent="0.3">
      <c r="A10" s="104" t="s">
        <v>27</v>
      </c>
      <c r="B10" s="104">
        <v>7000</v>
      </c>
      <c r="C10" s="104">
        <v>8220</v>
      </c>
      <c r="D10" s="104">
        <v>8293</v>
      </c>
      <c r="E10" s="104">
        <v>19469</v>
      </c>
      <c r="F10" s="104">
        <v>19469</v>
      </c>
      <c r="G10" s="104">
        <v>57537000</v>
      </c>
      <c r="H10" s="104">
        <v>135083710</v>
      </c>
      <c r="I10" s="104">
        <v>134.78</v>
      </c>
      <c r="J10" s="104">
        <v>77546710</v>
      </c>
      <c r="K10" s="104">
        <v>43204440</v>
      </c>
      <c r="L10" s="104">
        <v>124441150</v>
      </c>
    </row>
    <row r="11" spans="1:12" ht="18.75" x14ac:dyDescent="0.3">
      <c r="A11" s="104" t="s">
        <v>17</v>
      </c>
      <c r="B11" s="104">
        <v>4000</v>
      </c>
      <c r="C11" s="104">
        <v>2118</v>
      </c>
      <c r="D11" s="104">
        <v>2137</v>
      </c>
      <c r="E11" s="104">
        <v>22360</v>
      </c>
      <c r="F11" s="104">
        <v>22060</v>
      </c>
      <c r="G11" s="104">
        <v>8470021</v>
      </c>
      <c r="H11" s="104">
        <v>87463488</v>
      </c>
      <c r="I11" s="104">
        <v>932.62</v>
      </c>
      <c r="J11" s="104">
        <v>78993467</v>
      </c>
      <c r="K11" s="104">
        <v>90905312</v>
      </c>
      <c r="L11" s="104">
        <v>169898779</v>
      </c>
    </row>
    <row r="12" spans="1:12" ht="18.75" x14ac:dyDescent="0.3">
      <c r="A12" s="104" t="s">
        <v>16</v>
      </c>
      <c r="B12" s="104">
        <v>5000</v>
      </c>
      <c r="C12" s="104">
        <v>2752</v>
      </c>
      <c r="D12" s="104">
        <v>2777</v>
      </c>
      <c r="E12" s="104">
        <v>13320</v>
      </c>
      <c r="F12" s="104">
        <v>13330</v>
      </c>
      <c r="G12" s="104">
        <v>13760059</v>
      </c>
      <c r="H12" s="104">
        <v>66063480</v>
      </c>
      <c r="I12" s="104">
        <v>380.11</v>
      </c>
      <c r="J12" s="104">
        <v>52303421</v>
      </c>
      <c r="K12" s="104">
        <v>42537480</v>
      </c>
      <c r="L12" s="104">
        <v>94840901</v>
      </c>
    </row>
    <row r="13" spans="1:12" ht="18.75" x14ac:dyDescent="0.3">
      <c r="A13" s="104" t="s">
        <v>22</v>
      </c>
      <c r="B13" s="104">
        <v>3000</v>
      </c>
      <c r="C13" s="104">
        <v>10199</v>
      </c>
      <c r="D13" s="104">
        <v>10289</v>
      </c>
      <c r="E13" s="104">
        <v>19975</v>
      </c>
      <c r="F13" s="104">
        <v>19975</v>
      </c>
      <c r="G13" s="104">
        <v>30598264</v>
      </c>
      <c r="H13" s="104">
        <v>59397660</v>
      </c>
      <c r="I13" s="104">
        <v>94.12</v>
      </c>
      <c r="J13" s="104">
        <v>28799396</v>
      </c>
      <c r="K13" s="104">
        <v>11601253</v>
      </c>
      <c r="L13" s="104">
        <v>41900649</v>
      </c>
    </row>
    <row r="14" spans="1:12" ht="18.75" x14ac:dyDescent="0.3">
      <c r="A14" s="104" t="s">
        <v>18</v>
      </c>
      <c r="B14" s="104">
        <v>100000</v>
      </c>
      <c r="C14" s="104">
        <v>502</v>
      </c>
      <c r="D14" s="104">
        <v>507</v>
      </c>
      <c r="E14" s="104">
        <v>500</v>
      </c>
      <c r="F14" s="104">
        <v>500</v>
      </c>
      <c r="G14" s="104">
        <v>50227000</v>
      </c>
      <c r="H14" s="104">
        <v>49560000</v>
      </c>
      <c r="I14" s="104">
        <v>-1.33</v>
      </c>
      <c r="J14" s="104">
        <v>-667000</v>
      </c>
      <c r="K14" s="104">
        <v>0</v>
      </c>
      <c r="L14" s="104">
        <v>-167000</v>
      </c>
    </row>
    <row r="15" spans="1:12" ht="18.75" x14ac:dyDescent="0.3">
      <c r="A15" s="104" t="s">
        <v>29</v>
      </c>
      <c r="B15" s="104">
        <v>1500</v>
      </c>
      <c r="C15" s="104">
        <v>25376</v>
      </c>
      <c r="D15" s="104">
        <v>25600</v>
      </c>
      <c r="E15" s="104">
        <v>29620</v>
      </c>
      <c r="F15" s="104">
        <v>29620</v>
      </c>
      <c r="G15" s="104">
        <v>38063528</v>
      </c>
      <c r="H15" s="104">
        <v>44039016</v>
      </c>
      <c r="I15" s="104">
        <v>15.7</v>
      </c>
      <c r="J15" s="104">
        <v>5975488</v>
      </c>
      <c r="K15" s="104">
        <v>15159361</v>
      </c>
      <c r="L15" s="104">
        <v>22184849</v>
      </c>
    </row>
    <row r="16" spans="1:12" ht="18.75" x14ac:dyDescent="0.3">
      <c r="A16" s="104" t="s">
        <v>26</v>
      </c>
      <c r="B16" s="104">
        <v>7000</v>
      </c>
      <c r="C16" s="104">
        <v>2103</v>
      </c>
      <c r="D16" s="104">
        <v>2122</v>
      </c>
      <c r="E16" s="104">
        <v>5586</v>
      </c>
      <c r="F16" s="104">
        <v>5590</v>
      </c>
      <c r="G16" s="104">
        <v>14720662</v>
      </c>
      <c r="H16" s="104">
        <v>38785656</v>
      </c>
      <c r="I16" s="104">
        <v>163.47999999999999</v>
      </c>
      <c r="J16" s="104">
        <v>24064994</v>
      </c>
      <c r="K16" s="104">
        <v>94924224</v>
      </c>
      <c r="L16" s="104">
        <v>118989218</v>
      </c>
    </row>
    <row r="17" spans="1:12" ht="18.75" x14ac:dyDescent="0.3">
      <c r="A17" s="104" t="s">
        <v>31</v>
      </c>
      <c r="B17" s="104">
        <v>7000</v>
      </c>
      <c r="C17" s="104">
        <v>2300</v>
      </c>
      <c r="D17" s="104">
        <v>2321</v>
      </c>
      <c r="E17" s="104">
        <v>4135</v>
      </c>
      <c r="F17" s="104">
        <v>4054</v>
      </c>
      <c r="G17" s="104">
        <v>16100578</v>
      </c>
      <c r="H17" s="104">
        <v>28128274</v>
      </c>
      <c r="I17" s="104">
        <v>74.7</v>
      </c>
      <c r="J17" s="104">
        <v>12027696</v>
      </c>
      <c r="K17" s="104">
        <v>3855220</v>
      </c>
      <c r="L17" s="104">
        <v>15882916</v>
      </c>
    </row>
    <row r="18" spans="1:12" ht="18.75" x14ac:dyDescent="0.3">
      <c r="A18" s="104" t="s">
        <v>34</v>
      </c>
      <c r="B18" s="104">
        <v>16</v>
      </c>
      <c r="C18" s="104" t="s">
        <v>35</v>
      </c>
      <c r="D18" s="104" t="s">
        <v>481</v>
      </c>
      <c r="E18" s="104" t="s">
        <v>37</v>
      </c>
      <c r="F18" s="104" t="s">
        <v>482</v>
      </c>
      <c r="G18" s="104" t="s">
        <v>39</v>
      </c>
      <c r="H18" s="104">
        <f>SUM(H2:H17)</f>
        <v>3697116510</v>
      </c>
      <c r="I18" s="104" t="s">
        <v>40</v>
      </c>
      <c r="J18" s="104" t="s">
        <v>483</v>
      </c>
      <c r="K18" s="104"/>
      <c r="L18" s="104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3811452405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114335895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3884003465</v>
      </c>
      <c r="H41" s="11">
        <f>G41-B43</f>
        <v>1396170019</v>
      </c>
      <c r="I41" s="5">
        <f>H41/B43</f>
        <v>0.5611991515126532</v>
      </c>
      <c r="J41" s="13">
        <f>G41+J40</f>
        <v>3884003465</v>
      </c>
      <c r="K41" s="11">
        <f>H41+J40</f>
        <v>1396170019</v>
      </c>
      <c r="L41" s="5">
        <f>K41/B43</f>
        <v>0.5611991515126532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5144003465</v>
      </c>
      <c r="H42" s="12">
        <f>G42-B43</f>
        <v>2656170019</v>
      </c>
      <c r="I42" s="8">
        <f>H42/B43</f>
        <v>1.0676639239136589</v>
      </c>
      <c r="J42" s="13">
        <f>G42+J40</f>
        <v>5144003465</v>
      </c>
      <c r="K42" s="12">
        <f>H42+J40</f>
        <v>2656170019</v>
      </c>
      <c r="L42" s="8">
        <f>K42/B43</f>
        <v>1.0676639239136589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0.10392576879863948</v>
      </c>
      <c r="J43" s="6"/>
      <c r="K43" s="4" t="s">
        <v>50</v>
      </c>
      <c r="L43" s="5">
        <f ca="1">K41/VLOOKUP(MID(CELL("filename",A$1),FIND("]",CELL("filename",A$1))+1,255),Base!A:H,8,FALSE)*30</f>
        <v>0.10392576879863948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0.19771554146549239</v>
      </c>
      <c r="J44" s="6"/>
      <c r="K44" s="7"/>
      <c r="L44" s="8">
        <f ca="1">K42/VLOOKUP(MID(CELL("filename",A$1),FIND("]",CELL("filename",A$1))+1,255),Base!A:H,8,FALSE)*30</f>
        <v>0.19771554146549239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L44"/>
  <sheetViews>
    <sheetView rightToLeft="1" topLeftCell="A3" workbookViewId="0">
      <selection activeCell="G42" sqref="G42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6</v>
      </c>
      <c r="H1" s="107" t="s">
        <v>7</v>
      </c>
      <c r="I1" s="107" t="s">
        <v>8</v>
      </c>
      <c r="J1" s="107" t="s">
        <v>9</v>
      </c>
      <c r="K1" s="107" t="s">
        <v>10</v>
      </c>
      <c r="L1" s="107" t="s">
        <v>11</v>
      </c>
    </row>
    <row r="2" spans="1:12" ht="18.75" x14ac:dyDescent="0.3">
      <c r="A2" s="106" t="s">
        <v>12</v>
      </c>
      <c r="B2" s="106">
        <v>95000</v>
      </c>
      <c r="C2" s="106">
        <v>2252</v>
      </c>
      <c r="D2" s="106">
        <v>2272</v>
      </c>
      <c r="E2" s="106">
        <v>11320</v>
      </c>
      <c r="F2" s="106">
        <v>12068</v>
      </c>
      <c r="G2" s="106">
        <v>213954560</v>
      </c>
      <c r="H2" s="106">
        <v>1136371152</v>
      </c>
      <c r="I2" s="106">
        <v>431.13</v>
      </c>
      <c r="J2" s="106">
        <v>922416592</v>
      </c>
      <c r="K2" s="106">
        <v>718491648</v>
      </c>
      <c r="L2" s="106">
        <v>1687508240</v>
      </c>
    </row>
    <row r="3" spans="1:12" ht="18.75" x14ac:dyDescent="0.3">
      <c r="A3" s="106" t="s">
        <v>13</v>
      </c>
      <c r="B3" s="106">
        <v>50000</v>
      </c>
      <c r="C3" s="106">
        <v>1999</v>
      </c>
      <c r="D3" s="106">
        <v>2017</v>
      </c>
      <c r="E3" s="106">
        <v>7380</v>
      </c>
      <c r="F3" s="106">
        <v>7528</v>
      </c>
      <c r="G3" s="106">
        <v>99938792</v>
      </c>
      <c r="H3" s="106">
        <v>373087680</v>
      </c>
      <c r="I3" s="106">
        <v>273.32</v>
      </c>
      <c r="J3" s="106">
        <v>273148888</v>
      </c>
      <c r="K3" s="106">
        <v>440100384</v>
      </c>
      <c r="L3" s="106">
        <v>713249272</v>
      </c>
    </row>
    <row r="4" spans="1:12" ht="18.75" x14ac:dyDescent="0.3">
      <c r="A4" s="106" t="s">
        <v>226</v>
      </c>
      <c r="B4" s="106">
        <v>1600</v>
      </c>
      <c r="C4" s="106">
        <v>245345</v>
      </c>
      <c r="D4" s="106">
        <v>245736</v>
      </c>
      <c r="E4" s="106">
        <v>229100</v>
      </c>
      <c r="F4" s="106">
        <v>224080</v>
      </c>
      <c r="G4" s="106">
        <v>392552672</v>
      </c>
      <c r="H4" s="106">
        <v>357956865</v>
      </c>
      <c r="I4" s="106">
        <v>-8.81</v>
      </c>
      <c r="J4" s="106">
        <v>-34595807</v>
      </c>
      <c r="K4" s="106">
        <v>-14485157</v>
      </c>
      <c r="L4" s="106">
        <v>-49080964</v>
      </c>
    </row>
    <row r="5" spans="1:12" ht="18.75" x14ac:dyDescent="0.3">
      <c r="A5" s="106" t="s">
        <v>14</v>
      </c>
      <c r="B5" s="106">
        <v>10000</v>
      </c>
      <c r="C5" s="106">
        <v>19535</v>
      </c>
      <c r="D5" s="106">
        <v>19707</v>
      </c>
      <c r="E5" s="106">
        <v>32278</v>
      </c>
      <c r="F5" s="106">
        <v>32853</v>
      </c>
      <c r="G5" s="106">
        <v>195353872</v>
      </c>
      <c r="H5" s="106">
        <v>325638936</v>
      </c>
      <c r="I5" s="106">
        <v>66.69</v>
      </c>
      <c r="J5" s="106">
        <v>130285064</v>
      </c>
      <c r="K5" s="106">
        <v>0</v>
      </c>
      <c r="L5" s="106">
        <v>130285064</v>
      </c>
    </row>
    <row r="6" spans="1:12" ht="18.75" x14ac:dyDescent="0.3">
      <c r="A6" s="106" t="s">
        <v>90</v>
      </c>
      <c r="B6" s="106">
        <v>7000</v>
      </c>
      <c r="C6" s="106">
        <v>12987</v>
      </c>
      <c r="D6" s="106">
        <v>13102</v>
      </c>
      <c r="E6" s="106">
        <v>43610</v>
      </c>
      <c r="F6" s="106">
        <v>43860</v>
      </c>
      <c r="G6" s="106">
        <v>90907328</v>
      </c>
      <c r="H6" s="106">
        <v>304318224</v>
      </c>
      <c r="I6" s="106">
        <v>234.76</v>
      </c>
      <c r="J6" s="106">
        <v>213410896</v>
      </c>
      <c r="K6" s="106">
        <v>28708712</v>
      </c>
      <c r="L6" s="106">
        <v>242119608</v>
      </c>
    </row>
    <row r="7" spans="1:12" ht="18.75" x14ac:dyDescent="0.3">
      <c r="A7" s="106" t="s">
        <v>15</v>
      </c>
      <c r="B7" s="106">
        <v>25000</v>
      </c>
      <c r="C7" s="106">
        <v>2537</v>
      </c>
      <c r="D7" s="106">
        <v>2560</v>
      </c>
      <c r="E7" s="106">
        <v>11230</v>
      </c>
      <c r="F7" s="106">
        <v>11280</v>
      </c>
      <c r="G7" s="106">
        <v>63421108</v>
      </c>
      <c r="H7" s="106">
        <v>279518400</v>
      </c>
      <c r="I7" s="106">
        <v>340.73</v>
      </c>
      <c r="J7" s="106">
        <v>216097292</v>
      </c>
      <c r="K7" s="106">
        <v>190849920</v>
      </c>
      <c r="L7" s="106">
        <v>407897212</v>
      </c>
    </row>
    <row r="8" spans="1:12" ht="18.75" x14ac:dyDescent="0.3">
      <c r="A8" s="106" t="s">
        <v>231</v>
      </c>
      <c r="B8" s="106">
        <v>700</v>
      </c>
      <c r="C8" s="106">
        <v>280033</v>
      </c>
      <c r="D8" s="106">
        <v>280480</v>
      </c>
      <c r="E8" s="106">
        <v>316000</v>
      </c>
      <c r="F8" s="106">
        <v>317273</v>
      </c>
      <c r="G8" s="106">
        <v>196023104</v>
      </c>
      <c r="H8" s="106">
        <v>221737309</v>
      </c>
      <c r="I8" s="106">
        <v>13.12</v>
      </c>
      <c r="J8" s="106">
        <v>25714205</v>
      </c>
      <c r="K8" s="106">
        <v>0</v>
      </c>
      <c r="L8" s="106">
        <v>25714205</v>
      </c>
    </row>
    <row r="9" spans="1:12" ht="18.75" x14ac:dyDescent="0.3">
      <c r="A9" s="106" t="s">
        <v>77</v>
      </c>
      <c r="B9" s="106">
        <v>6000</v>
      </c>
      <c r="C9" s="106">
        <v>31328</v>
      </c>
      <c r="D9" s="106">
        <v>31604</v>
      </c>
      <c r="E9" s="106">
        <v>32537</v>
      </c>
      <c r="F9" s="106">
        <v>32537</v>
      </c>
      <c r="G9" s="106">
        <v>187968096</v>
      </c>
      <c r="H9" s="106">
        <v>193504046</v>
      </c>
      <c r="I9" s="106">
        <v>2.95</v>
      </c>
      <c r="J9" s="106">
        <v>5535950</v>
      </c>
      <c r="K9" s="106">
        <v>1006639</v>
      </c>
      <c r="L9" s="106">
        <v>6542589</v>
      </c>
    </row>
    <row r="10" spans="1:12" ht="18.75" x14ac:dyDescent="0.3">
      <c r="A10" s="106" t="s">
        <v>27</v>
      </c>
      <c r="B10" s="106">
        <v>7000</v>
      </c>
      <c r="C10" s="106">
        <v>8220</v>
      </c>
      <c r="D10" s="106">
        <v>8293</v>
      </c>
      <c r="E10" s="106">
        <v>18790</v>
      </c>
      <c r="F10" s="106">
        <v>19205</v>
      </c>
      <c r="G10" s="106">
        <v>57537000</v>
      </c>
      <c r="H10" s="106">
        <v>133251972</v>
      </c>
      <c r="I10" s="106">
        <v>131.59</v>
      </c>
      <c r="J10" s="106">
        <v>75714972</v>
      </c>
      <c r="K10" s="106">
        <v>43204440</v>
      </c>
      <c r="L10" s="106">
        <v>122609412</v>
      </c>
    </row>
    <row r="11" spans="1:12" ht="18.75" x14ac:dyDescent="0.3">
      <c r="A11" s="106" t="s">
        <v>17</v>
      </c>
      <c r="B11" s="106">
        <v>4000</v>
      </c>
      <c r="C11" s="106">
        <v>2118</v>
      </c>
      <c r="D11" s="106">
        <v>2137</v>
      </c>
      <c r="E11" s="106">
        <v>20960</v>
      </c>
      <c r="F11" s="106">
        <v>21220</v>
      </c>
      <c r="G11" s="106">
        <v>8470021</v>
      </c>
      <c r="H11" s="106">
        <v>84133056</v>
      </c>
      <c r="I11" s="106">
        <v>893.3</v>
      </c>
      <c r="J11" s="106">
        <v>75663035</v>
      </c>
      <c r="K11" s="106">
        <v>90905312</v>
      </c>
      <c r="L11" s="106">
        <v>166568347</v>
      </c>
    </row>
    <row r="12" spans="1:12" ht="18.75" x14ac:dyDescent="0.3">
      <c r="A12" s="106" t="s">
        <v>16</v>
      </c>
      <c r="B12" s="106">
        <v>5000</v>
      </c>
      <c r="C12" s="106">
        <v>2752</v>
      </c>
      <c r="D12" s="106">
        <v>2777</v>
      </c>
      <c r="E12" s="106">
        <v>13320</v>
      </c>
      <c r="F12" s="106">
        <v>13330</v>
      </c>
      <c r="G12" s="106">
        <v>13760059</v>
      </c>
      <c r="H12" s="106">
        <v>66063480</v>
      </c>
      <c r="I12" s="106">
        <v>380.11</v>
      </c>
      <c r="J12" s="106">
        <v>52303421</v>
      </c>
      <c r="K12" s="106">
        <v>42537480</v>
      </c>
      <c r="L12" s="106">
        <v>96590901</v>
      </c>
    </row>
    <row r="13" spans="1:12" ht="18.75" x14ac:dyDescent="0.3">
      <c r="A13" s="106" t="s">
        <v>22</v>
      </c>
      <c r="B13" s="106">
        <v>3000</v>
      </c>
      <c r="C13" s="106">
        <v>10199</v>
      </c>
      <c r="D13" s="106">
        <v>10289</v>
      </c>
      <c r="E13" s="106">
        <v>20170</v>
      </c>
      <c r="F13" s="106">
        <v>20269</v>
      </c>
      <c r="G13" s="106">
        <v>30598264</v>
      </c>
      <c r="H13" s="106">
        <v>60271898</v>
      </c>
      <c r="I13" s="106">
        <v>96.98</v>
      </c>
      <c r="J13" s="106">
        <v>29673634</v>
      </c>
      <c r="K13" s="106">
        <v>11601253</v>
      </c>
      <c r="L13" s="106">
        <v>42774887</v>
      </c>
    </row>
    <row r="14" spans="1:12" ht="18.75" x14ac:dyDescent="0.3">
      <c r="A14" s="106" t="s">
        <v>18</v>
      </c>
      <c r="B14" s="106">
        <v>100000</v>
      </c>
      <c r="C14" s="106">
        <v>502</v>
      </c>
      <c r="D14" s="106">
        <v>507</v>
      </c>
      <c r="E14" s="106">
        <v>500</v>
      </c>
      <c r="F14" s="106">
        <v>500</v>
      </c>
      <c r="G14" s="106">
        <v>50227000</v>
      </c>
      <c r="H14" s="106">
        <v>49560000</v>
      </c>
      <c r="I14" s="106">
        <v>-1.33</v>
      </c>
      <c r="J14" s="106">
        <v>-667000</v>
      </c>
      <c r="K14" s="106">
        <v>0</v>
      </c>
      <c r="L14" s="106">
        <v>-167000</v>
      </c>
    </row>
    <row r="15" spans="1:12" ht="18.75" x14ac:dyDescent="0.3">
      <c r="A15" s="106" t="s">
        <v>29</v>
      </c>
      <c r="B15" s="106">
        <v>1500</v>
      </c>
      <c r="C15" s="106">
        <v>25376</v>
      </c>
      <c r="D15" s="106">
        <v>25600</v>
      </c>
      <c r="E15" s="106">
        <v>28200</v>
      </c>
      <c r="F15" s="106">
        <v>29200</v>
      </c>
      <c r="G15" s="106">
        <v>38063528</v>
      </c>
      <c r="H15" s="106">
        <v>43414560</v>
      </c>
      <c r="I15" s="106">
        <v>14.06</v>
      </c>
      <c r="J15" s="106">
        <v>5351032</v>
      </c>
      <c r="K15" s="106">
        <v>15159361</v>
      </c>
      <c r="L15" s="106">
        <v>21560393</v>
      </c>
    </row>
    <row r="16" spans="1:12" ht="18.75" x14ac:dyDescent="0.3">
      <c r="A16" s="106" t="s">
        <v>26</v>
      </c>
      <c r="B16" s="106">
        <v>7000</v>
      </c>
      <c r="C16" s="106">
        <v>2103</v>
      </c>
      <c r="D16" s="106">
        <v>2122</v>
      </c>
      <c r="E16" s="106">
        <v>5586</v>
      </c>
      <c r="F16" s="106">
        <v>5590</v>
      </c>
      <c r="G16" s="106">
        <v>14720662</v>
      </c>
      <c r="H16" s="106">
        <v>38785656</v>
      </c>
      <c r="I16" s="106">
        <v>163.47999999999999</v>
      </c>
      <c r="J16" s="106">
        <v>24064994</v>
      </c>
      <c r="K16" s="106">
        <v>94924224</v>
      </c>
      <c r="L16" s="106">
        <v>118989218</v>
      </c>
    </row>
    <row r="17" spans="1:12" ht="18.75" x14ac:dyDescent="0.3">
      <c r="A17" s="106" t="s">
        <v>31</v>
      </c>
      <c r="B17" s="106">
        <v>7000</v>
      </c>
      <c r="C17" s="106">
        <v>2300</v>
      </c>
      <c r="D17" s="106">
        <v>2321</v>
      </c>
      <c r="E17" s="106">
        <v>4216</v>
      </c>
      <c r="F17" s="106">
        <v>4056</v>
      </c>
      <c r="G17" s="106">
        <v>16100578</v>
      </c>
      <c r="H17" s="106">
        <v>28142150</v>
      </c>
      <c r="I17" s="106">
        <v>74.790000000000006</v>
      </c>
      <c r="J17" s="106">
        <v>12041572</v>
      </c>
      <c r="K17" s="106">
        <v>3855220</v>
      </c>
      <c r="L17" s="106">
        <v>15896792</v>
      </c>
    </row>
    <row r="18" spans="1:12" ht="18.75" x14ac:dyDescent="0.3">
      <c r="A18" s="106" t="s">
        <v>34</v>
      </c>
      <c r="B18" s="106">
        <v>16</v>
      </c>
      <c r="C18" s="106" t="s">
        <v>35</v>
      </c>
      <c r="D18" s="106" t="s">
        <v>484</v>
      </c>
      <c r="E18" s="106" t="s">
        <v>37</v>
      </c>
      <c r="F18" s="106" t="s">
        <v>485</v>
      </c>
      <c r="G18" s="106" t="s">
        <v>39</v>
      </c>
      <c r="H18" s="106">
        <f>SUM(H2:H17)</f>
        <v>3695755384</v>
      </c>
      <c r="I18" s="106" t="s">
        <v>40</v>
      </c>
      <c r="J18" s="106" t="s">
        <v>486</v>
      </c>
      <c r="K18" s="106"/>
      <c r="L18" s="106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3854947219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159191835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3927498279</v>
      </c>
      <c r="H41" s="11">
        <f>G41-B43</f>
        <v>1439664833</v>
      </c>
      <c r="I41" s="5">
        <f>H41/B43</f>
        <v>0.57868216030085484</v>
      </c>
      <c r="J41" s="13">
        <f>G41+J40</f>
        <v>3927498279</v>
      </c>
      <c r="K41" s="11">
        <f>H41+J40</f>
        <v>1439664833</v>
      </c>
      <c r="L41" s="5">
        <f>K41/B43</f>
        <v>0.57868216030085484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5187498279</v>
      </c>
      <c r="H42" s="12">
        <f>G42-B43</f>
        <v>2699664833</v>
      </c>
      <c r="I42" s="8">
        <f>H42/B43</f>
        <v>1.0851469327018606</v>
      </c>
      <c r="J42" s="13">
        <f>G42+J40</f>
        <v>5187498279</v>
      </c>
      <c r="K42" s="12">
        <f>H42+J40</f>
        <v>2699664833</v>
      </c>
      <c r="L42" s="8">
        <f>K42/B43</f>
        <v>1.0851469327018606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0.10395487909596195</v>
      </c>
      <c r="J43" s="6"/>
      <c r="K43" s="4" t="s">
        <v>50</v>
      </c>
      <c r="L43" s="5">
        <f ca="1">K41/VLOOKUP(MID(CELL("filename",A$1),FIND("]",CELL("filename",A$1))+1,255),Base!A:H,8,FALSE)*30</f>
        <v>0.10395487909596195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0.19493657473686118</v>
      </c>
      <c r="J44" s="6"/>
      <c r="K44" s="7"/>
      <c r="L44" s="8">
        <f ca="1">K42/VLOOKUP(MID(CELL("filename",A$1),FIND("]",CELL("filename",A$1))+1,255),Base!A:H,8,FALSE)*30</f>
        <v>0.19493657473686118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L44"/>
  <sheetViews>
    <sheetView rightToLeft="1" topLeftCell="A9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09" t="s">
        <v>0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</row>
    <row r="2" spans="1:12" ht="18.75" x14ac:dyDescent="0.3">
      <c r="A2" s="108" t="s">
        <v>12</v>
      </c>
      <c r="B2" s="108">
        <v>95000</v>
      </c>
      <c r="C2" s="108">
        <v>2252</v>
      </c>
      <c r="D2" s="108">
        <v>2272</v>
      </c>
      <c r="E2" s="108">
        <v>11465</v>
      </c>
      <c r="F2" s="108">
        <v>11499</v>
      </c>
      <c r="G2" s="108">
        <v>213954560</v>
      </c>
      <c r="H2" s="108">
        <v>1082791836</v>
      </c>
      <c r="I2" s="108">
        <v>406.08</v>
      </c>
      <c r="J2" s="108">
        <v>868837276</v>
      </c>
      <c r="K2" s="108">
        <v>718491648</v>
      </c>
      <c r="L2" s="108">
        <v>1633928924</v>
      </c>
    </row>
    <row r="3" spans="1:12" ht="18.75" x14ac:dyDescent="0.3">
      <c r="A3" s="108" t="s">
        <v>13</v>
      </c>
      <c r="B3" s="108">
        <v>50000</v>
      </c>
      <c r="C3" s="108">
        <v>1999</v>
      </c>
      <c r="D3" s="108">
        <v>2017</v>
      </c>
      <c r="E3" s="108">
        <v>7152</v>
      </c>
      <c r="F3" s="108">
        <v>7193</v>
      </c>
      <c r="G3" s="108">
        <v>99938792</v>
      </c>
      <c r="H3" s="108">
        <v>356485080</v>
      </c>
      <c r="I3" s="108">
        <v>256.7</v>
      </c>
      <c r="J3" s="108">
        <v>256546288</v>
      </c>
      <c r="K3" s="108">
        <v>440100384</v>
      </c>
      <c r="L3" s="108">
        <v>696646672</v>
      </c>
    </row>
    <row r="4" spans="1:12" ht="18.75" x14ac:dyDescent="0.3">
      <c r="A4" s="108" t="s">
        <v>226</v>
      </c>
      <c r="B4" s="108">
        <v>1600</v>
      </c>
      <c r="C4" s="108">
        <v>245345</v>
      </c>
      <c r="D4" s="108">
        <v>245736</v>
      </c>
      <c r="E4" s="108">
        <v>214710</v>
      </c>
      <c r="F4" s="108">
        <v>219970</v>
      </c>
      <c r="G4" s="108">
        <v>392552672</v>
      </c>
      <c r="H4" s="108">
        <v>351391340</v>
      </c>
      <c r="I4" s="108">
        <v>-10.49</v>
      </c>
      <c r="J4" s="108">
        <v>-41161332</v>
      </c>
      <c r="K4" s="108">
        <v>-14485157</v>
      </c>
      <c r="L4" s="108">
        <v>-55646489</v>
      </c>
    </row>
    <row r="5" spans="1:12" ht="18.75" x14ac:dyDescent="0.3">
      <c r="A5" s="108" t="s">
        <v>14</v>
      </c>
      <c r="B5" s="108">
        <v>10000</v>
      </c>
      <c r="C5" s="108">
        <v>19535</v>
      </c>
      <c r="D5" s="108">
        <v>19707</v>
      </c>
      <c r="E5" s="108">
        <v>31539</v>
      </c>
      <c r="F5" s="108">
        <v>32823</v>
      </c>
      <c r="G5" s="108">
        <v>195353872</v>
      </c>
      <c r="H5" s="108">
        <v>325341576</v>
      </c>
      <c r="I5" s="108">
        <v>66.540000000000006</v>
      </c>
      <c r="J5" s="108">
        <v>129987704</v>
      </c>
      <c r="K5" s="108">
        <v>0</v>
      </c>
      <c r="L5" s="108">
        <v>129987704</v>
      </c>
    </row>
    <row r="6" spans="1:12" ht="18.75" x14ac:dyDescent="0.3">
      <c r="A6" s="108" t="s">
        <v>90</v>
      </c>
      <c r="B6" s="108">
        <v>7000</v>
      </c>
      <c r="C6" s="108">
        <v>12987</v>
      </c>
      <c r="D6" s="108">
        <v>13102</v>
      </c>
      <c r="E6" s="108">
        <v>41670</v>
      </c>
      <c r="F6" s="108">
        <v>41810</v>
      </c>
      <c r="G6" s="108">
        <v>90907328</v>
      </c>
      <c r="H6" s="108">
        <v>290094504</v>
      </c>
      <c r="I6" s="108">
        <v>219.11</v>
      </c>
      <c r="J6" s="108">
        <v>199187176</v>
      </c>
      <c r="K6" s="108">
        <v>28708712</v>
      </c>
      <c r="L6" s="108">
        <v>227895888</v>
      </c>
    </row>
    <row r="7" spans="1:12" ht="18.75" x14ac:dyDescent="0.3">
      <c r="A7" s="108" t="s">
        <v>15</v>
      </c>
      <c r="B7" s="108">
        <v>25000</v>
      </c>
      <c r="C7" s="108">
        <v>2537</v>
      </c>
      <c r="D7" s="108">
        <v>2560</v>
      </c>
      <c r="E7" s="108">
        <v>10720</v>
      </c>
      <c r="F7" s="108">
        <v>10850</v>
      </c>
      <c r="G7" s="108">
        <v>63421108</v>
      </c>
      <c r="H7" s="108">
        <v>268863000</v>
      </c>
      <c r="I7" s="108">
        <v>323.93</v>
      </c>
      <c r="J7" s="108">
        <v>205441892</v>
      </c>
      <c r="K7" s="108">
        <v>190849920</v>
      </c>
      <c r="L7" s="108">
        <v>397241812</v>
      </c>
    </row>
    <row r="8" spans="1:12" ht="18.75" x14ac:dyDescent="0.3">
      <c r="A8" s="108" t="s">
        <v>231</v>
      </c>
      <c r="B8" s="108">
        <v>700</v>
      </c>
      <c r="C8" s="108">
        <v>280033</v>
      </c>
      <c r="D8" s="108">
        <v>280480</v>
      </c>
      <c r="E8" s="108">
        <v>298001</v>
      </c>
      <c r="F8" s="108">
        <v>299783</v>
      </c>
      <c r="G8" s="108">
        <v>196023104</v>
      </c>
      <c r="H8" s="108">
        <v>209513812</v>
      </c>
      <c r="I8" s="108">
        <v>6.88</v>
      </c>
      <c r="J8" s="108">
        <v>13490708</v>
      </c>
      <c r="K8" s="108">
        <v>0</v>
      </c>
      <c r="L8" s="108">
        <v>13490708</v>
      </c>
    </row>
    <row r="9" spans="1:12" ht="18.75" x14ac:dyDescent="0.3">
      <c r="A9" s="108" t="s">
        <v>77</v>
      </c>
      <c r="B9" s="108">
        <v>6000</v>
      </c>
      <c r="C9" s="108">
        <v>31328</v>
      </c>
      <c r="D9" s="108">
        <v>31604</v>
      </c>
      <c r="E9" s="108">
        <v>32537</v>
      </c>
      <c r="F9" s="108">
        <v>32537</v>
      </c>
      <c r="G9" s="108">
        <v>187968096</v>
      </c>
      <c r="H9" s="108">
        <v>193504046</v>
      </c>
      <c r="I9" s="108">
        <v>2.95</v>
      </c>
      <c r="J9" s="108">
        <v>5535950</v>
      </c>
      <c r="K9" s="108">
        <v>1006639</v>
      </c>
      <c r="L9" s="108">
        <v>6542589</v>
      </c>
    </row>
    <row r="10" spans="1:12" ht="18.75" x14ac:dyDescent="0.3">
      <c r="A10" s="108" t="s">
        <v>27</v>
      </c>
      <c r="B10" s="108">
        <v>7000</v>
      </c>
      <c r="C10" s="108">
        <v>8220</v>
      </c>
      <c r="D10" s="108">
        <v>8293</v>
      </c>
      <c r="E10" s="108">
        <v>18245</v>
      </c>
      <c r="F10" s="108">
        <v>18256</v>
      </c>
      <c r="G10" s="108">
        <v>57537000</v>
      </c>
      <c r="H10" s="108">
        <v>126667430</v>
      </c>
      <c r="I10" s="108">
        <v>120.15</v>
      </c>
      <c r="J10" s="108">
        <v>69130430</v>
      </c>
      <c r="K10" s="108">
        <v>43204440</v>
      </c>
      <c r="L10" s="108">
        <v>116024870</v>
      </c>
    </row>
    <row r="11" spans="1:12" ht="18.75" x14ac:dyDescent="0.3">
      <c r="A11" s="108" t="s">
        <v>17</v>
      </c>
      <c r="B11" s="108">
        <v>4000</v>
      </c>
      <c r="C11" s="108">
        <v>2118</v>
      </c>
      <c r="D11" s="108">
        <v>2137</v>
      </c>
      <c r="E11" s="108">
        <v>20160</v>
      </c>
      <c r="F11" s="108">
        <v>21060</v>
      </c>
      <c r="G11" s="108">
        <v>8470021</v>
      </c>
      <c r="H11" s="108">
        <v>83498688</v>
      </c>
      <c r="I11" s="108">
        <v>885.81</v>
      </c>
      <c r="J11" s="108">
        <v>75028667</v>
      </c>
      <c r="K11" s="108">
        <v>90905312</v>
      </c>
      <c r="L11" s="108">
        <v>165933979</v>
      </c>
    </row>
    <row r="12" spans="1:12" ht="18.75" x14ac:dyDescent="0.3">
      <c r="A12" s="108" t="s">
        <v>22</v>
      </c>
      <c r="B12" s="108">
        <v>3000</v>
      </c>
      <c r="C12" s="108">
        <v>10199</v>
      </c>
      <c r="D12" s="108">
        <v>10289</v>
      </c>
      <c r="E12" s="108">
        <v>19256</v>
      </c>
      <c r="F12" s="108">
        <v>19339</v>
      </c>
      <c r="G12" s="108">
        <v>30598264</v>
      </c>
      <c r="H12" s="108">
        <v>57506450</v>
      </c>
      <c r="I12" s="108">
        <v>87.94</v>
      </c>
      <c r="J12" s="108">
        <v>26908186</v>
      </c>
      <c r="K12" s="108">
        <v>11601253</v>
      </c>
      <c r="L12" s="108">
        <v>40009439</v>
      </c>
    </row>
    <row r="13" spans="1:12" ht="18.75" x14ac:dyDescent="0.3">
      <c r="A13" s="108" t="s">
        <v>18</v>
      </c>
      <c r="B13" s="108">
        <v>100000</v>
      </c>
      <c r="C13" s="108">
        <v>502</v>
      </c>
      <c r="D13" s="108">
        <v>507</v>
      </c>
      <c r="E13" s="108">
        <v>500</v>
      </c>
      <c r="F13" s="108">
        <v>500</v>
      </c>
      <c r="G13" s="108">
        <v>50227000</v>
      </c>
      <c r="H13" s="108">
        <v>49560000</v>
      </c>
      <c r="I13" s="108">
        <v>-1.33</v>
      </c>
      <c r="J13" s="108">
        <v>-667000</v>
      </c>
      <c r="K13" s="108">
        <v>0</v>
      </c>
      <c r="L13" s="108">
        <v>-167000</v>
      </c>
    </row>
    <row r="14" spans="1:12" ht="18.75" x14ac:dyDescent="0.3">
      <c r="A14" s="108" t="s">
        <v>29</v>
      </c>
      <c r="B14" s="108">
        <v>1500</v>
      </c>
      <c r="C14" s="108">
        <v>25376</v>
      </c>
      <c r="D14" s="108">
        <v>25600</v>
      </c>
      <c r="E14" s="108">
        <v>27740</v>
      </c>
      <c r="F14" s="108">
        <v>28020</v>
      </c>
      <c r="G14" s="108">
        <v>38063528</v>
      </c>
      <c r="H14" s="108">
        <v>41660136</v>
      </c>
      <c r="I14" s="108">
        <v>9.4499999999999993</v>
      </c>
      <c r="J14" s="108">
        <v>3596608</v>
      </c>
      <c r="K14" s="108">
        <v>15159361</v>
      </c>
      <c r="L14" s="108">
        <v>19805969</v>
      </c>
    </row>
    <row r="15" spans="1:12" ht="18.75" x14ac:dyDescent="0.3">
      <c r="A15" s="108" t="s">
        <v>26</v>
      </c>
      <c r="B15" s="108">
        <v>7000</v>
      </c>
      <c r="C15" s="108">
        <v>2103</v>
      </c>
      <c r="D15" s="108">
        <v>2122</v>
      </c>
      <c r="E15" s="108">
        <v>5586</v>
      </c>
      <c r="F15" s="108">
        <v>5590</v>
      </c>
      <c r="G15" s="108">
        <v>14720662</v>
      </c>
      <c r="H15" s="108">
        <v>38785656</v>
      </c>
      <c r="I15" s="108">
        <v>163.47999999999999</v>
      </c>
      <c r="J15" s="108">
        <v>24064994</v>
      </c>
      <c r="K15" s="108">
        <v>94924224</v>
      </c>
      <c r="L15" s="108">
        <v>118989218</v>
      </c>
    </row>
    <row r="16" spans="1:12" ht="18.75" x14ac:dyDescent="0.3">
      <c r="A16" s="108" t="s">
        <v>16</v>
      </c>
      <c r="B16" s="108">
        <v>5000</v>
      </c>
      <c r="C16" s="108">
        <v>2752</v>
      </c>
      <c r="D16" s="108">
        <v>2777</v>
      </c>
      <c r="E16" s="108">
        <v>13320</v>
      </c>
      <c r="F16" s="108">
        <v>7720</v>
      </c>
      <c r="G16" s="108">
        <v>13760059</v>
      </c>
      <c r="H16" s="108">
        <v>38260320</v>
      </c>
      <c r="I16" s="108">
        <v>178.05</v>
      </c>
      <c r="J16" s="108">
        <v>24500261</v>
      </c>
      <c r="K16" s="108">
        <v>42537480</v>
      </c>
      <c r="L16" s="108">
        <v>68787741</v>
      </c>
    </row>
    <row r="17" spans="1:12" ht="18.75" x14ac:dyDescent="0.3">
      <c r="A17" s="108" t="s">
        <v>31</v>
      </c>
      <c r="B17" s="108">
        <v>7000</v>
      </c>
      <c r="C17" s="108">
        <v>2300</v>
      </c>
      <c r="D17" s="108">
        <v>2321</v>
      </c>
      <c r="E17" s="108">
        <v>4137</v>
      </c>
      <c r="F17" s="108">
        <v>4056</v>
      </c>
      <c r="G17" s="108">
        <v>16100578</v>
      </c>
      <c r="H17" s="108">
        <v>28142150</v>
      </c>
      <c r="I17" s="108">
        <v>74.790000000000006</v>
      </c>
      <c r="J17" s="108">
        <v>12041572</v>
      </c>
      <c r="K17" s="108">
        <v>3855220</v>
      </c>
      <c r="L17" s="108">
        <v>15896792</v>
      </c>
    </row>
    <row r="18" spans="1:12" ht="18.75" x14ac:dyDescent="0.3">
      <c r="A18" s="108" t="s">
        <v>34</v>
      </c>
      <c r="B18" s="108">
        <v>16</v>
      </c>
      <c r="C18" s="108" t="s">
        <v>35</v>
      </c>
      <c r="D18" s="108" t="s">
        <v>51</v>
      </c>
      <c r="E18" s="108" t="s">
        <v>37</v>
      </c>
      <c r="F18" s="108" t="s">
        <v>490</v>
      </c>
      <c r="G18" s="108" t="s">
        <v>39</v>
      </c>
      <c r="H18" s="108">
        <f>SUM(H2:H17)</f>
        <v>3542066024</v>
      </c>
      <c r="I18" s="108" t="s">
        <v>40</v>
      </c>
      <c r="J18" s="108" t="s">
        <v>491</v>
      </c>
      <c r="K18" s="108"/>
      <c r="L18" s="10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3641274327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3713825387</v>
      </c>
      <c r="H41" s="11">
        <f>G41-B43</f>
        <v>1225991941</v>
      </c>
      <c r="I41" s="5">
        <f>H41/B43</f>
        <v>0.49279502330478758</v>
      </c>
      <c r="J41" s="13">
        <f>G41+J40</f>
        <v>3713825387</v>
      </c>
      <c r="K41" s="11">
        <f>H41+J40</f>
        <v>1225991941</v>
      </c>
      <c r="L41" s="5">
        <f>K41/B43</f>
        <v>0.49279502330478758</v>
      </c>
    </row>
    <row r="42" spans="1:12" ht="19.5" thickBot="1" x14ac:dyDescent="0.35">
      <c r="A42" s="1" t="s">
        <v>48</v>
      </c>
      <c r="B42" s="9">
        <v>1320000000</v>
      </c>
      <c r="C42" s="1"/>
      <c r="D42" s="1"/>
      <c r="E42" s="1"/>
      <c r="F42" s="1"/>
      <c r="G42" s="10">
        <f>G41+B42</f>
        <v>5033825387</v>
      </c>
      <c r="H42" s="12">
        <f>G42-B43</f>
        <v>2545991941</v>
      </c>
      <c r="I42" s="8">
        <f>H42/B43</f>
        <v>1.0233771658201269</v>
      </c>
      <c r="J42" s="13">
        <f>G42+J40</f>
        <v>5033825387</v>
      </c>
      <c r="K42" s="12">
        <f>H42+J40</f>
        <v>2545991941</v>
      </c>
      <c r="L42" s="8">
        <f>K42/B43</f>
        <v>1.0233771658201269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8.7999111304426364E-2</v>
      </c>
      <c r="J43" s="6"/>
      <c r="K43" s="4" t="s">
        <v>50</v>
      </c>
      <c r="L43" s="5">
        <f ca="1">K41/VLOOKUP(MID(CELL("filename",A$1),FIND("]",CELL("filename",A$1))+1,255),Base!A:H,8,FALSE)*30</f>
        <v>8.7999111304426364E-2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0.18274592246787982</v>
      </c>
      <c r="J44" s="6"/>
      <c r="K44" s="7"/>
      <c r="L44" s="8">
        <f ca="1">K42/VLOOKUP(MID(CELL("filename",A$1),FIND("]",CELL("filename",A$1))+1,255),Base!A:H,8,FALSE)*30</f>
        <v>0.18274592246787982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L44"/>
  <sheetViews>
    <sheetView rightToLeft="1" workbookViewId="0">
      <selection activeCell="H18" sqref="H18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11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1" t="s">
        <v>9</v>
      </c>
      <c r="K1" s="111" t="s">
        <v>10</v>
      </c>
      <c r="L1" s="111" t="s">
        <v>11</v>
      </c>
    </row>
    <row r="2" spans="1:12" ht="18.75" x14ac:dyDescent="0.3">
      <c r="A2" s="110" t="s">
        <v>12</v>
      </c>
      <c r="B2" s="110">
        <v>95000</v>
      </c>
      <c r="C2" s="110">
        <v>2252</v>
      </c>
      <c r="D2" s="110">
        <v>2272</v>
      </c>
      <c r="E2" s="110">
        <v>10925</v>
      </c>
      <c r="F2" s="110">
        <v>11418</v>
      </c>
      <c r="G2" s="110">
        <v>213954560</v>
      </c>
      <c r="H2" s="110">
        <v>1075164552</v>
      </c>
      <c r="I2" s="110">
        <v>402.52</v>
      </c>
      <c r="J2" s="110">
        <v>861209992</v>
      </c>
      <c r="K2" s="110">
        <v>718491648</v>
      </c>
      <c r="L2" s="110">
        <v>1626301640</v>
      </c>
    </row>
    <row r="3" spans="1:12" ht="18.75" x14ac:dyDescent="0.3">
      <c r="A3" s="110" t="s">
        <v>13</v>
      </c>
      <c r="B3" s="110">
        <v>50000</v>
      </c>
      <c r="C3" s="110">
        <v>1999</v>
      </c>
      <c r="D3" s="110">
        <v>2017</v>
      </c>
      <c r="E3" s="110">
        <v>6834</v>
      </c>
      <c r="F3" s="110">
        <v>6973</v>
      </c>
      <c r="G3" s="110">
        <v>99938792</v>
      </c>
      <c r="H3" s="110">
        <v>345581880</v>
      </c>
      <c r="I3" s="110">
        <v>245.79</v>
      </c>
      <c r="J3" s="110">
        <v>245643088</v>
      </c>
      <c r="K3" s="110">
        <v>440100384</v>
      </c>
      <c r="L3" s="110">
        <v>685743472</v>
      </c>
    </row>
    <row r="4" spans="1:12" ht="18.75" x14ac:dyDescent="0.3">
      <c r="A4" s="110" t="s">
        <v>14</v>
      </c>
      <c r="B4" s="110">
        <v>10000</v>
      </c>
      <c r="C4" s="110">
        <v>19535</v>
      </c>
      <c r="D4" s="110">
        <v>19707</v>
      </c>
      <c r="E4" s="110">
        <v>32167</v>
      </c>
      <c r="F4" s="110">
        <v>32818</v>
      </c>
      <c r="G4" s="110">
        <v>195353872</v>
      </c>
      <c r="H4" s="110">
        <v>325292016</v>
      </c>
      <c r="I4" s="110">
        <v>66.510000000000005</v>
      </c>
      <c r="J4" s="110">
        <v>129938144</v>
      </c>
      <c r="K4" s="110">
        <v>0</v>
      </c>
      <c r="L4" s="110">
        <v>129938144</v>
      </c>
    </row>
    <row r="5" spans="1:12" ht="18.75" x14ac:dyDescent="0.3">
      <c r="A5" s="110" t="s">
        <v>226</v>
      </c>
      <c r="B5" s="110">
        <v>1600</v>
      </c>
      <c r="C5" s="110">
        <v>245345</v>
      </c>
      <c r="D5" s="110">
        <v>245736</v>
      </c>
      <c r="E5" s="110">
        <v>198280</v>
      </c>
      <c r="F5" s="110">
        <v>200150</v>
      </c>
      <c r="G5" s="110">
        <v>392552672</v>
      </c>
      <c r="H5" s="110">
        <v>319729858</v>
      </c>
      <c r="I5" s="110">
        <v>-18.55</v>
      </c>
      <c r="J5" s="110">
        <v>-72822814</v>
      </c>
      <c r="K5" s="110">
        <v>-14485157</v>
      </c>
      <c r="L5" s="110">
        <v>-87307971</v>
      </c>
    </row>
    <row r="6" spans="1:12" ht="18.75" x14ac:dyDescent="0.3">
      <c r="A6" s="110" t="s">
        <v>90</v>
      </c>
      <c r="B6" s="110">
        <v>7000</v>
      </c>
      <c r="C6" s="110">
        <v>12987</v>
      </c>
      <c r="D6" s="110">
        <v>13102</v>
      </c>
      <c r="E6" s="110">
        <v>39720</v>
      </c>
      <c r="F6" s="110">
        <v>39720</v>
      </c>
      <c r="G6" s="110">
        <v>90907328</v>
      </c>
      <c r="H6" s="110">
        <v>275593248</v>
      </c>
      <c r="I6" s="110">
        <v>203.16</v>
      </c>
      <c r="J6" s="110">
        <v>184685920</v>
      </c>
      <c r="K6" s="110">
        <v>28708712</v>
      </c>
      <c r="L6" s="110">
        <v>213394632</v>
      </c>
    </row>
    <row r="7" spans="1:12" ht="18.75" x14ac:dyDescent="0.3">
      <c r="A7" s="110" t="s">
        <v>15</v>
      </c>
      <c r="B7" s="110">
        <v>25000</v>
      </c>
      <c r="C7" s="110">
        <v>2537</v>
      </c>
      <c r="D7" s="110">
        <v>2560</v>
      </c>
      <c r="E7" s="110">
        <v>10560</v>
      </c>
      <c r="F7" s="110">
        <v>10440</v>
      </c>
      <c r="G7" s="110">
        <v>63421108</v>
      </c>
      <c r="H7" s="110">
        <v>258703200</v>
      </c>
      <c r="I7" s="110">
        <v>307.91000000000003</v>
      </c>
      <c r="J7" s="110">
        <v>195282092</v>
      </c>
      <c r="K7" s="110">
        <v>190849920</v>
      </c>
      <c r="L7" s="110">
        <v>387082012</v>
      </c>
    </row>
    <row r="8" spans="1:12" ht="18.75" x14ac:dyDescent="0.3">
      <c r="A8" s="110" t="s">
        <v>231</v>
      </c>
      <c r="B8" s="110">
        <v>700</v>
      </c>
      <c r="C8" s="110">
        <v>280033</v>
      </c>
      <c r="D8" s="110">
        <v>280480</v>
      </c>
      <c r="E8" s="110">
        <v>288000</v>
      </c>
      <c r="F8" s="110">
        <v>289285</v>
      </c>
      <c r="G8" s="110">
        <v>196023104</v>
      </c>
      <c r="H8" s="110">
        <v>202176918</v>
      </c>
      <c r="I8" s="110">
        <v>3.14</v>
      </c>
      <c r="J8" s="110">
        <v>6153814</v>
      </c>
      <c r="K8" s="110">
        <v>0</v>
      </c>
      <c r="L8" s="110">
        <v>6153814</v>
      </c>
    </row>
    <row r="9" spans="1:12" ht="18.75" x14ac:dyDescent="0.3">
      <c r="A9" s="110" t="s">
        <v>77</v>
      </c>
      <c r="B9" s="110">
        <v>6000</v>
      </c>
      <c r="C9" s="110">
        <v>31328</v>
      </c>
      <c r="D9" s="110">
        <v>31604</v>
      </c>
      <c r="E9" s="110">
        <v>32537</v>
      </c>
      <c r="F9" s="110">
        <v>32537</v>
      </c>
      <c r="G9" s="110">
        <v>187968096</v>
      </c>
      <c r="H9" s="110">
        <v>193504046</v>
      </c>
      <c r="I9" s="110">
        <v>2.95</v>
      </c>
      <c r="J9" s="110">
        <v>5535950</v>
      </c>
      <c r="K9" s="110">
        <v>1006639</v>
      </c>
      <c r="L9" s="110">
        <v>6542589</v>
      </c>
    </row>
    <row r="10" spans="1:12" ht="18.75" x14ac:dyDescent="0.3">
      <c r="A10" s="110" t="s">
        <v>27</v>
      </c>
      <c r="B10" s="110">
        <v>7000</v>
      </c>
      <c r="C10" s="110">
        <v>8220</v>
      </c>
      <c r="D10" s="110">
        <v>8293</v>
      </c>
      <c r="E10" s="110">
        <v>17344</v>
      </c>
      <c r="F10" s="110">
        <v>17592</v>
      </c>
      <c r="G10" s="110">
        <v>57537000</v>
      </c>
      <c r="H10" s="110">
        <v>122060333</v>
      </c>
      <c r="I10" s="110">
        <v>112.14</v>
      </c>
      <c r="J10" s="110">
        <v>64523333</v>
      </c>
      <c r="K10" s="110">
        <v>43204440</v>
      </c>
      <c r="L10" s="110">
        <v>111417773</v>
      </c>
    </row>
    <row r="11" spans="1:12" ht="18.75" x14ac:dyDescent="0.3">
      <c r="A11" s="110" t="s">
        <v>17</v>
      </c>
      <c r="B11" s="110">
        <v>4000</v>
      </c>
      <c r="C11" s="110">
        <v>2118</v>
      </c>
      <c r="D11" s="110">
        <v>2137</v>
      </c>
      <c r="E11" s="110">
        <v>20010</v>
      </c>
      <c r="F11" s="110">
        <v>20950</v>
      </c>
      <c r="G11" s="110">
        <v>8470021</v>
      </c>
      <c r="H11" s="110">
        <v>83062560</v>
      </c>
      <c r="I11" s="110">
        <v>880.67</v>
      </c>
      <c r="J11" s="110">
        <v>74592539</v>
      </c>
      <c r="K11" s="110">
        <v>90905312</v>
      </c>
      <c r="L11" s="110">
        <v>165497851</v>
      </c>
    </row>
    <row r="12" spans="1:12" ht="18.75" x14ac:dyDescent="0.3">
      <c r="A12" s="110" t="s">
        <v>22</v>
      </c>
      <c r="B12" s="110">
        <v>3000</v>
      </c>
      <c r="C12" s="110">
        <v>10199</v>
      </c>
      <c r="D12" s="110">
        <v>10289</v>
      </c>
      <c r="E12" s="110">
        <v>18373</v>
      </c>
      <c r="F12" s="110">
        <v>18376</v>
      </c>
      <c r="G12" s="110">
        <v>30598264</v>
      </c>
      <c r="H12" s="110">
        <v>54642874</v>
      </c>
      <c r="I12" s="110">
        <v>78.58</v>
      </c>
      <c r="J12" s="110">
        <v>24044610</v>
      </c>
      <c r="K12" s="110">
        <v>11601253</v>
      </c>
      <c r="L12" s="110">
        <v>37145863</v>
      </c>
    </row>
    <row r="13" spans="1:12" ht="18.75" x14ac:dyDescent="0.3">
      <c r="A13" s="110" t="s">
        <v>18</v>
      </c>
      <c r="B13" s="110">
        <v>100000</v>
      </c>
      <c r="C13" s="110">
        <v>502</v>
      </c>
      <c r="D13" s="110">
        <v>507</v>
      </c>
      <c r="E13" s="110">
        <v>500</v>
      </c>
      <c r="F13" s="110">
        <v>500</v>
      </c>
      <c r="G13" s="110">
        <v>50227000</v>
      </c>
      <c r="H13" s="110">
        <v>49560000</v>
      </c>
      <c r="I13" s="110">
        <v>-1.33</v>
      </c>
      <c r="J13" s="110">
        <v>-667000</v>
      </c>
      <c r="K13" s="110">
        <v>0</v>
      </c>
      <c r="L13" s="110">
        <v>-167000</v>
      </c>
    </row>
    <row r="14" spans="1:12" ht="18.75" x14ac:dyDescent="0.3">
      <c r="A14" s="110" t="s">
        <v>29</v>
      </c>
      <c r="B14" s="110">
        <v>1500</v>
      </c>
      <c r="C14" s="110">
        <v>25376</v>
      </c>
      <c r="D14" s="110">
        <v>25600</v>
      </c>
      <c r="E14" s="110">
        <v>26620</v>
      </c>
      <c r="F14" s="110">
        <v>26690</v>
      </c>
      <c r="G14" s="110">
        <v>38063528</v>
      </c>
      <c r="H14" s="110">
        <v>39682692</v>
      </c>
      <c r="I14" s="110">
        <v>4.25</v>
      </c>
      <c r="J14" s="110">
        <v>1619164</v>
      </c>
      <c r="K14" s="110">
        <v>15159361</v>
      </c>
      <c r="L14" s="110">
        <v>17828525</v>
      </c>
    </row>
    <row r="15" spans="1:12" ht="18.75" x14ac:dyDescent="0.3">
      <c r="A15" s="110" t="s">
        <v>26</v>
      </c>
      <c r="B15" s="110">
        <v>7000</v>
      </c>
      <c r="C15" s="110">
        <v>2103</v>
      </c>
      <c r="D15" s="110">
        <v>2122</v>
      </c>
      <c r="E15" s="110">
        <v>5586</v>
      </c>
      <c r="F15" s="110">
        <v>5590</v>
      </c>
      <c r="G15" s="110">
        <v>14720662</v>
      </c>
      <c r="H15" s="110">
        <v>38785656</v>
      </c>
      <c r="I15" s="110">
        <v>163.47999999999999</v>
      </c>
      <c r="J15" s="110">
        <v>24064994</v>
      </c>
      <c r="K15" s="110">
        <v>94924224</v>
      </c>
      <c r="L15" s="110">
        <v>118989218</v>
      </c>
    </row>
    <row r="16" spans="1:12" ht="18.75" x14ac:dyDescent="0.3">
      <c r="A16" s="110" t="s">
        <v>16</v>
      </c>
      <c r="B16" s="110">
        <v>5000</v>
      </c>
      <c r="C16" s="110">
        <v>2752</v>
      </c>
      <c r="D16" s="110">
        <v>2777</v>
      </c>
      <c r="E16" s="110">
        <v>7720</v>
      </c>
      <c r="F16" s="110">
        <v>7370</v>
      </c>
      <c r="G16" s="110">
        <v>13760059</v>
      </c>
      <c r="H16" s="110">
        <v>36525720</v>
      </c>
      <c r="I16" s="110">
        <v>165.45</v>
      </c>
      <c r="J16" s="110">
        <v>22765661</v>
      </c>
      <c r="K16" s="110">
        <v>42537480</v>
      </c>
      <c r="L16" s="110">
        <v>67053141</v>
      </c>
    </row>
    <row r="17" spans="1:12" ht="18.75" x14ac:dyDescent="0.3">
      <c r="A17" s="110" t="s">
        <v>31</v>
      </c>
      <c r="B17" s="110">
        <v>7000</v>
      </c>
      <c r="C17" s="110">
        <v>2300</v>
      </c>
      <c r="D17" s="110">
        <v>2321</v>
      </c>
      <c r="E17" s="110">
        <v>4137</v>
      </c>
      <c r="F17" s="110">
        <v>4056</v>
      </c>
      <c r="G17" s="110">
        <v>16100578</v>
      </c>
      <c r="H17" s="110">
        <v>28142150</v>
      </c>
      <c r="I17" s="110">
        <v>74.790000000000006</v>
      </c>
      <c r="J17" s="110">
        <v>12041572</v>
      </c>
      <c r="K17" s="110">
        <v>3855220</v>
      </c>
      <c r="L17" s="110">
        <v>15896792</v>
      </c>
    </row>
    <row r="18" spans="1:12" ht="18.75" x14ac:dyDescent="0.3">
      <c r="A18" s="110" t="s">
        <v>34</v>
      </c>
      <c r="B18" s="110">
        <v>16</v>
      </c>
      <c r="C18" s="110" t="s">
        <v>35</v>
      </c>
      <c r="D18" s="110" t="s">
        <v>492</v>
      </c>
      <c r="E18" s="110" t="s">
        <v>37</v>
      </c>
      <c r="F18" s="110" t="s">
        <v>493</v>
      </c>
      <c r="G18" s="110" t="s">
        <v>39</v>
      </c>
      <c r="H18" s="110">
        <f>SUM(H2:H17)</f>
        <v>3448207703</v>
      </c>
      <c r="I18" s="110" t="s">
        <v>40</v>
      </c>
      <c r="J18" s="110" t="s">
        <v>494</v>
      </c>
      <c r="K18" s="110"/>
      <c r="L18" s="110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3547416006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3619967066</v>
      </c>
      <c r="H41" s="11">
        <f>G41-B43</f>
        <v>1132133620</v>
      </c>
      <c r="I41" s="5">
        <f>H41/B43</f>
        <v>0.45506809220700539</v>
      </c>
      <c r="J41" s="13">
        <f>G41+J40</f>
        <v>3619967066</v>
      </c>
      <c r="K41" s="11">
        <f>H41+J40</f>
        <v>1132133620</v>
      </c>
      <c r="L41" s="5">
        <f>K41/B43</f>
        <v>0.45506809220700539</v>
      </c>
    </row>
    <row r="42" spans="1:12" ht="19.5" thickBot="1" x14ac:dyDescent="0.35">
      <c r="A42" s="1" t="s">
        <v>48</v>
      </c>
      <c r="B42" s="9">
        <v>1320000000</v>
      </c>
      <c r="C42" s="1"/>
      <c r="D42" s="1"/>
      <c r="E42" s="1"/>
      <c r="F42" s="1"/>
      <c r="G42" s="10">
        <f>G41+B42</f>
        <v>4939967066</v>
      </c>
      <c r="H42" s="12">
        <f>G42-B43</f>
        <v>2452133620</v>
      </c>
      <c r="I42" s="8">
        <f>H42/B43</f>
        <v>0.98565023472234481</v>
      </c>
      <c r="J42" s="13">
        <f>G42+J40</f>
        <v>4939967066</v>
      </c>
      <c r="K42" s="12">
        <f>H42+J40</f>
        <v>2452133620</v>
      </c>
      <c r="L42" s="8">
        <f>K42/B43</f>
        <v>0.98565023472234481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8.0781318143255398E-2</v>
      </c>
      <c r="J43" s="6"/>
      <c r="K43" s="4" t="s">
        <v>50</v>
      </c>
      <c r="L43" s="5">
        <f ca="1">K41/VLOOKUP(MID(CELL("filename",A$1),FIND("]",CELL("filename",A$1))+1,255),Base!A:H,8,FALSE)*30</f>
        <v>8.0781318143255398E-2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0.17496749728799021</v>
      </c>
      <c r="J44" s="6"/>
      <c r="K44" s="7"/>
      <c r="L44" s="8">
        <f ca="1">K42/VLOOKUP(MID(CELL("filename",A$1),FIND("]",CELL("filename",A$1))+1,255),Base!A:H,8,FALSE)*30</f>
        <v>0.17496749728799021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13" t="s">
        <v>0</v>
      </c>
      <c r="B1" s="113" t="s">
        <v>1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7</v>
      </c>
      <c r="I1" s="113" t="s">
        <v>8</v>
      </c>
      <c r="J1" s="113" t="s">
        <v>9</v>
      </c>
      <c r="K1" s="113" t="s">
        <v>10</v>
      </c>
      <c r="L1" s="113" t="s">
        <v>11</v>
      </c>
    </row>
    <row r="2" spans="1:12" ht="18.75" x14ac:dyDescent="0.3">
      <c r="A2" s="112" t="s">
        <v>12</v>
      </c>
      <c r="B2" s="112">
        <v>95000</v>
      </c>
      <c r="C2" s="112">
        <v>2252</v>
      </c>
      <c r="D2" s="112">
        <v>2272</v>
      </c>
      <c r="E2" s="112">
        <v>10990</v>
      </c>
      <c r="F2" s="112">
        <v>10882</v>
      </c>
      <c r="G2" s="112">
        <v>213954560</v>
      </c>
      <c r="H2" s="112">
        <v>1024692648</v>
      </c>
      <c r="I2" s="112">
        <v>378.93</v>
      </c>
      <c r="J2" s="112">
        <v>810738088</v>
      </c>
      <c r="K2" s="112">
        <v>718491648</v>
      </c>
      <c r="L2" s="112">
        <v>1575829736</v>
      </c>
    </row>
    <row r="3" spans="1:12" ht="18.75" x14ac:dyDescent="0.3">
      <c r="A3" s="112" t="s">
        <v>226</v>
      </c>
      <c r="B3" s="112">
        <v>1600</v>
      </c>
      <c r="C3" s="112">
        <v>245345</v>
      </c>
      <c r="D3" s="112">
        <v>245736</v>
      </c>
      <c r="E3" s="112">
        <v>220160</v>
      </c>
      <c r="F3" s="112">
        <v>214920</v>
      </c>
      <c r="G3" s="112">
        <v>392552672</v>
      </c>
      <c r="H3" s="112">
        <v>343324212</v>
      </c>
      <c r="I3" s="112">
        <v>-12.54</v>
      </c>
      <c r="J3" s="112">
        <v>-49228460</v>
      </c>
      <c r="K3" s="112">
        <v>-14485157</v>
      </c>
      <c r="L3" s="112">
        <v>-63713617</v>
      </c>
    </row>
    <row r="4" spans="1:12" ht="18.75" x14ac:dyDescent="0.3">
      <c r="A4" s="112" t="s">
        <v>13</v>
      </c>
      <c r="B4" s="112">
        <v>50000</v>
      </c>
      <c r="C4" s="112">
        <v>1999</v>
      </c>
      <c r="D4" s="112">
        <v>2017</v>
      </c>
      <c r="E4" s="112">
        <v>6900</v>
      </c>
      <c r="F4" s="112">
        <v>6725</v>
      </c>
      <c r="G4" s="112">
        <v>99938792</v>
      </c>
      <c r="H4" s="112">
        <v>333291000</v>
      </c>
      <c r="I4" s="112">
        <v>233.5</v>
      </c>
      <c r="J4" s="112">
        <v>233352208</v>
      </c>
      <c r="K4" s="112">
        <v>440100384</v>
      </c>
      <c r="L4" s="112">
        <v>673452592</v>
      </c>
    </row>
    <row r="5" spans="1:12" ht="18.75" x14ac:dyDescent="0.3">
      <c r="A5" s="112" t="s">
        <v>14</v>
      </c>
      <c r="B5" s="112">
        <v>10000</v>
      </c>
      <c r="C5" s="112">
        <v>19535</v>
      </c>
      <c r="D5" s="112">
        <v>19707</v>
      </c>
      <c r="E5" s="112">
        <v>32162</v>
      </c>
      <c r="F5" s="112">
        <v>32608</v>
      </c>
      <c r="G5" s="112">
        <v>195353872</v>
      </c>
      <c r="H5" s="112">
        <v>323210496</v>
      </c>
      <c r="I5" s="112">
        <v>65.45</v>
      </c>
      <c r="J5" s="112">
        <v>127856624</v>
      </c>
      <c r="K5" s="112">
        <v>0</v>
      </c>
      <c r="L5" s="112">
        <v>127856624</v>
      </c>
    </row>
    <row r="6" spans="1:12" ht="18.75" x14ac:dyDescent="0.3">
      <c r="A6" s="112" t="s">
        <v>90</v>
      </c>
      <c r="B6" s="112">
        <v>7000</v>
      </c>
      <c r="C6" s="112">
        <v>12987</v>
      </c>
      <c r="D6" s="112">
        <v>13102</v>
      </c>
      <c r="E6" s="112">
        <v>39180</v>
      </c>
      <c r="F6" s="112">
        <v>38150</v>
      </c>
      <c r="G6" s="112">
        <v>90907328</v>
      </c>
      <c r="H6" s="112">
        <v>264699960</v>
      </c>
      <c r="I6" s="112">
        <v>191.18</v>
      </c>
      <c r="J6" s="112">
        <v>173792632</v>
      </c>
      <c r="K6" s="112">
        <v>28708712</v>
      </c>
      <c r="L6" s="112">
        <v>202501344</v>
      </c>
    </row>
    <row r="7" spans="1:12" ht="18.75" x14ac:dyDescent="0.3">
      <c r="A7" s="112" t="s">
        <v>15</v>
      </c>
      <c r="B7" s="112">
        <v>25000</v>
      </c>
      <c r="C7" s="112">
        <v>2537</v>
      </c>
      <c r="D7" s="112">
        <v>2560</v>
      </c>
      <c r="E7" s="112">
        <v>10960</v>
      </c>
      <c r="F7" s="112">
        <v>10590</v>
      </c>
      <c r="G7" s="112">
        <v>63421108</v>
      </c>
      <c r="H7" s="112">
        <v>262420200</v>
      </c>
      <c r="I7" s="112">
        <v>313.77</v>
      </c>
      <c r="J7" s="112">
        <v>198999092</v>
      </c>
      <c r="K7" s="112">
        <v>190849920</v>
      </c>
      <c r="L7" s="112">
        <v>390799012</v>
      </c>
    </row>
    <row r="8" spans="1:12" ht="18.75" x14ac:dyDescent="0.3">
      <c r="A8" s="112" t="s">
        <v>231</v>
      </c>
      <c r="B8" s="112">
        <v>700</v>
      </c>
      <c r="C8" s="112">
        <v>280033</v>
      </c>
      <c r="D8" s="112">
        <v>280480</v>
      </c>
      <c r="E8" s="112">
        <v>308000</v>
      </c>
      <c r="F8" s="112">
        <v>306010</v>
      </c>
      <c r="G8" s="112">
        <v>196023104</v>
      </c>
      <c r="H8" s="112">
        <v>213865768</v>
      </c>
      <c r="I8" s="112">
        <v>9.1</v>
      </c>
      <c r="J8" s="112">
        <v>17842664</v>
      </c>
      <c r="K8" s="112">
        <v>0</v>
      </c>
      <c r="L8" s="112">
        <v>17842664</v>
      </c>
    </row>
    <row r="9" spans="1:12" ht="18.75" x14ac:dyDescent="0.3">
      <c r="A9" s="112" t="s">
        <v>77</v>
      </c>
      <c r="B9" s="112">
        <v>6000</v>
      </c>
      <c r="C9" s="112">
        <v>31328</v>
      </c>
      <c r="D9" s="112">
        <v>31604</v>
      </c>
      <c r="E9" s="112">
        <v>32537</v>
      </c>
      <c r="F9" s="112">
        <v>32537</v>
      </c>
      <c r="G9" s="112">
        <v>187968096</v>
      </c>
      <c r="H9" s="112">
        <v>193504046</v>
      </c>
      <c r="I9" s="112">
        <v>2.95</v>
      </c>
      <c r="J9" s="112">
        <v>5535950</v>
      </c>
      <c r="K9" s="112">
        <v>1006639</v>
      </c>
      <c r="L9" s="112">
        <v>6542589</v>
      </c>
    </row>
    <row r="10" spans="1:12" ht="18.75" x14ac:dyDescent="0.3">
      <c r="A10" s="112" t="s">
        <v>27</v>
      </c>
      <c r="B10" s="112">
        <v>7000</v>
      </c>
      <c r="C10" s="112">
        <v>8220</v>
      </c>
      <c r="D10" s="112">
        <v>8293</v>
      </c>
      <c r="E10" s="112">
        <v>17050</v>
      </c>
      <c r="F10" s="112">
        <v>16854</v>
      </c>
      <c r="G10" s="112">
        <v>57537000</v>
      </c>
      <c r="H10" s="112">
        <v>116939794</v>
      </c>
      <c r="I10" s="112">
        <v>103.24</v>
      </c>
      <c r="J10" s="112">
        <v>59402794</v>
      </c>
      <c r="K10" s="112">
        <v>43204440</v>
      </c>
      <c r="L10" s="112">
        <v>106297234</v>
      </c>
    </row>
    <row r="11" spans="1:12" ht="18.75" x14ac:dyDescent="0.3">
      <c r="A11" s="112" t="s">
        <v>17</v>
      </c>
      <c r="B11" s="112">
        <v>4000</v>
      </c>
      <c r="C11" s="112">
        <v>2118</v>
      </c>
      <c r="D11" s="112">
        <v>2137</v>
      </c>
      <c r="E11" s="112">
        <v>19910</v>
      </c>
      <c r="F11" s="112">
        <v>20520</v>
      </c>
      <c r="G11" s="112">
        <v>8470021</v>
      </c>
      <c r="H11" s="112">
        <v>81357696</v>
      </c>
      <c r="I11" s="112">
        <v>860.54</v>
      </c>
      <c r="J11" s="112">
        <v>72887675</v>
      </c>
      <c r="K11" s="112">
        <v>90905312</v>
      </c>
      <c r="L11" s="112">
        <v>163792987</v>
      </c>
    </row>
    <row r="12" spans="1:12" ht="18.75" x14ac:dyDescent="0.3">
      <c r="A12" s="112" t="s">
        <v>16</v>
      </c>
      <c r="B12" s="112">
        <v>5000</v>
      </c>
      <c r="C12" s="112">
        <v>2752</v>
      </c>
      <c r="D12" s="112">
        <v>2777</v>
      </c>
      <c r="E12" s="112">
        <v>13050</v>
      </c>
      <c r="F12" s="112">
        <v>13050</v>
      </c>
      <c r="G12" s="112">
        <v>13760059</v>
      </c>
      <c r="H12" s="112">
        <v>64675800</v>
      </c>
      <c r="I12" s="112">
        <v>370.03</v>
      </c>
      <c r="J12" s="112">
        <v>50915741</v>
      </c>
      <c r="K12" s="112">
        <v>42537480</v>
      </c>
      <c r="L12" s="112">
        <v>95203221</v>
      </c>
    </row>
    <row r="13" spans="1:12" ht="18.75" x14ac:dyDescent="0.3">
      <c r="A13" s="112" t="s">
        <v>22</v>
      </c>
      <c r="B13" s="112">
        <v>3000</v>
      </c>
      <c r="C13" s="112">
        <v>10199</v>
      </c>
      <c r="D13" s="112">
        <v>10289</v>
      </c>
      <c r="E13" s="112">
        <v>19000</v>
      </c>
      <c r="F13" s="112">
        <v>18502</v>
      </c>
      <c r="G13" s="112">
        <v>30598264</v>
      </c>
      <c r="H13" s="112">
        <v>55017547</v>
      </c>
      <c r="I13" s="112">
        <v>79.81</v>
      </c>
      <c r="J13" s="112">
        <v>24419283</v>
      </c>
      <c r="K13" s="112">
        <v>11601253</v>
      </c>
      <c r="L13" s="112">
        <v>37520536</v>
      </c>
    </row>
    <row r="14" spans="1:12" ht="18.75" x14ac:dyDescent="0.3">
      <c r="A14" s="112" t="s">
        <v>18</v>
      </c>
      <c r="B14" s="112">
        <v>100000</v>
      </c>
      <c r="C14" s="112">
        <v>502</v>
      </c>
      <c r="D14" s="112">
        <v>507</v>
      </c>
      <c r="E14" s="112">
        <v>500</v>
      </c>
      <c r="F14" s="112">
        <v>500</v>
      </c>
      <c r="G14" s="112">
        <v>50227000</v>
      </c>
      <c r="H14" s="112">
        <v>49560000</v>
      </c>
      <c r="I14" s="112">
        <v>-1.33</v>
      </c>
      <c r="J14" s="112">
        <v>-667000</v>
      </c>
      <c r="K14" s="112">
        <v>0</v>
      </c>
      <c r="L14" s="112">
        <v>-167000</v>
      </c>
    </row>
    <row r="15" spans="1:12" ht="18.75" x14ac:dyDescent="0.3">
      <c r="A15" s="112" t="s">
        <v>26</v>
      </c>
      <c r="B15" s="112">
        <v>7000</v>
      </c>
      <c r="C15" s="112">
        <v>2103</v>
      </c>
      <c r="D15" s="112">
        <v>2122</v>
      </c>
      <c r="E15" s="112">
        <v>5586</v>
      </c>
      <c r="F15" s="112">
        <v>5590</v>
      </c>
      <c r="G15" s="112">
        <v>14720662</v>
      </c>
      <c r="H15" s="112">
        <v>38785656</v>
      </c>
      <c r="I15" s="112">
        <v>163.47999999999999</v>
      </c>
      <c r="J15" s="112">
        <v>24064994</v>
      </c>
      <c r="K15" s="112">
        <v>94924224</v>
      </c>
      <c r="L15" s="112">
        <v>118989218</v>
      </c>
    </row>
    <row r="16" spans="1:12" ht="18.75" x14ac:dyDescent="0.3">
      <c r="A16" s="112" t="s">
        <v>29</v>
      </c>
      <c r="B16" s="112">
        <v>1500</v>
      </c>
      <c r="C16" s="112">
        <v>25376</v>
      </c>
      <c r="D16" s="112">
        <v>25600</v>
      </c>
      <c r="E16" s="112">
        <v>26060</v>
      </c>
      <c r="F16" s="112">
        <v>25680</v>
      </c>
      <c r="G16" s="112">
        <v>38063528</v>
      </c>
      <c r="H16" s="112">
        <v>38181024</v>
      </c>
      <c r="I16" s="112">
        <v>0.31</v>
      </c>
      <c r="J16" s="112">
        <v>117496</v>
      </c>
      <c r="K16" s="112">
        <v>15159361</v>
      </c>
      <c r="L16" s="112">
        <v>16326857</v>
      </c>
    </row>
    <row r="17" spans="1:12" ht="18.75" x14ac:dyDescent="0.3">
      <c r="A17" s="112" t="s">
        <v>31</v>
      </c>
      <c r="B17" s="112">
        <v>7000</v>
      </c>
      <c r="C17" s="112">
        <v>2300</v>
      </c>
      <c r="D17" s="112">
        <v>2321</v>
      </c>
      <c r="E17" s="112">
        <v>4137</v>
      </c>
      <c r="F17" s="112">
        <v>4056</v>
      </c>
      <c r="G17" s="112">
        <v>16100578</v>
      </c>
      <c r="H17" s="112">
        <v>28142150</v>
      </c>
      <c r="I17" s="112">
        <v>74.790000000000006</v>
      </c>
      <c r="J17" s="112">
        <v>12041572</v>
      </c>
      <c r="K17" s="112">
        <v>3855220</v>
      </c>
      <c r="L17" s="112">
        <v>15896792</v>
      </c>
    </row>
    <row r="18" spans="1:12" ht="18.75" x14ac:dyDescent="0.3">
      <c r="A18" s="112" t="s">
        <v>34</v>
      </c>
      <c r="B18" s="112">
        <v>16</v>
      </c>
      <c r="C18" s="112" t="s">
        <v>35</v>
      </c>
      <c r="D18" s="112" t="s">
        <v>495</v>
      </c>
      <c r="E18" s="112" t="s">
        <v>37</v>
      </c>
      <c r="F18" s="112" t="s">
        <v>496</v>
      </c>
      <c r="G18" s="112" t="s">
        <v>39</v>
      </c>
      <c r="H18" s="112">
        <f>SUM(H2:H17)</f>
        <v>3431667997</v>
      </c>
      <c r="I18" s="112" t="s">
        <v>40</v>
      </c>
      <c r="J18" s="112" t="s">
        <v>497</v>
      </c>
      <c r="K18" s="112"/>
      <c r="L18" s="112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3530876300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3603427360</v>
      </c>
      <c r="H41" s="11">
        <f>G41-B43</f>
        <v>1115593914</v>
      </c>
      <c r="I41" s="5">
        <f>H41/B43</f>
        <v>0.44841985535393436</v>
      </c>
      <c r="J41" s="13">
        <f>G41+J40</f>
        <v>3603427360</v>
      </c>
      <c r="K41" s="11">
        <f>H41+J40</f>
        <v>1115593914</v>
      </c>
      <c r="L41" s="5">
        <f>K41/B43</f>
        <v>0.44841985535393436</v>
      </c>
    </row>
    <row r="42" spans="1:12" ht="19.5" thickBot="1" x14ac:dyDescent="0.35">
      <c r="A42" s="1" t="s">
        <v>48</v>
      </c>
      <c r="B42" s="9">
        <v>1320000000</v>
      </c>
      <c r="C42" s="1"/>
      <c r="D42" s="1"/>
      <c r="E42" s="1"/>
      <c r="F42" s="1"/>
      <c r="G42" s="10">
        <f>G41+B42</f>
        <v>4923427360</v>
      </c>
      <c r="H42" s="12">
        <f>G42-B43</f>
        <v>2435593914</v>
      </c>
      <c r="I42" s="8">
        <f>H42/B43</f>
        <v>0.97900199786927378</v>
      </c>
      <c r="J42" s="13">
        <f>G42+J40</f>
        <v>4923427360</v>
      </c>
      <c r="K42" s="12">
        <f>H42+J40</f>
        <v>2435593914</v>
      </c>
      <c r="L42" s="8">
        <f>K42/B43</f>
        <v>0.97900199786927378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7.8212765468709478E-2</v>
      </c>
      <c r="J43" s="6"/>
      <c r="K43" s="4" t="s">
        <v>50</v>
      </c>
      <c r="L43" s="5">
        <f ca="1">K41/VLOOKUP(MID(CELL("filename",A$1),FIND("]",CELL("filename",A$1))+1,255),Base!A:H,8,FALSE)*30</f>
        <v>7.8212765468709478E-2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0.17075616241905936</v>
      </c>
      <c r="J44" s="6"/>
      <c r="K44" s="7"/>
      <c r="L44" s="8">
        <f ca="1">K42/VLOOKUP(MID(CELL("filename",A$1),FIND("]",CELL("filename",A$1))+1,255),Base!A:H,8,FALSE)*30</f>
        <v>0.17075616241905936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4"/>
  <sheetViews>
    <sheetView rightToLeft="1" topLeftCell="K20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8401</v>
      </c>
      <c r="F2" s="46">
        <v>8443</v>
      </c>
      <c r="G2" s="46">
        <v>369116512</v>
      </c>
      <c r="H2" s="46">
        <v>1605250704</v>
      </c>
      <c r="I2" s="46">
        <v>334.89</v>
      </c>
      <c r="J2" s="46">
        <v>1236134192</v>
      </c>
      <c r="K2" s="46">
        <v>35150128</v>
      </c>
      <c r="L2" s="46">
        <v>1278284320</v>
      </c>
    </row>
    <row r="3" spans="1:12" ht="18.75" x14ac:dyDescent="0.3">
      <c r="A3" s="46" t="s">
        <v>13</v>
      </c>
      <c r="B3" s="46">
        <v>130000</v>
      </c>
      <c r="C3" s="46">
        <v>1999</v>
      </c>
      <c r="D3" s="46">
        <v>2019</v>
      </c>
      <c r="E3" s="46">
        <v>3330</v>
      </c>
      <c r="F3" s="46">
        <v>3363</v>
      </c>
      <c r="G3" s="46">
        <v>259840864</v>
      </c>
      <c r="H3" s="46">
        <v>432927398</v>
      </c>
      <c r="I3" s="46">
        <v>66.61</v>
      </c>
      <c r="J3" s="46">
        <v>173086534</v>
      </c>
      <c r="K3" s="46">
        <v>73452744</v>
      </c>
      <c r="L3" s="46">
        <v>246539278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19637</v>
      </c>
      <c r="F4" s="46">
        <v>19460</v>
      </c>
      <c r="G4" s="46">
        <v>195353872</v>
      </c>
      <c r="H4" s="46">
        <v>192702650</v>
      </c>
      <c r="I4" s="46">
        <v>-1.36</v>
      </c>
      <c r="J4" s="46">
        <v>-2651222</v>
      </c>
      <c r="K4" s="46">
        <v>0</v>
      </c>
      <c r="L4" s="46">
        <v>-2651222</v>
      </c>
    </row>
    <row r="5" spans="1:12" ht="18.75" x14ac:dyDescent="0.3">
      <c r="A5" s="46" t="s">
        <v>15</v>
      </c>
      <c r="B5" s="46">
        <v>40000</v>
      </c>
      <c r="C5" s="46">
        <v>2528</v>
      </c>
      <c r="D5" s="46">
        <v>2553</v>
      </c>
      <c r="E5" s="46">
        <v>4450</v>
      </c>
      <c r="F5" s="46">
        <v>4441</v>
      </c>
      <c r="G5" s="46">
        <v>101137632</v>
      </c>
      <c r="H5" s="46">
        <v>175908010</v>
      </c>
      <c r="I5" s="46">
        <v>73.930000000000007</v>
      </c>
      <c r="J5" s="46">
        <v>74770378</v>
      </c>
      <c r="K5" s="46">
        <v>55065504</v>
      </c>
      <c r="L5" s="46">
        <v>129835882</v>
      </c>
    </row>
    <row r="6" spans="1:12" ht="18.75" x14ac:dyDescent="0.3">
      <c r="A6" s="46" t="s">
        <v>22</v>
      </c>
      <c r="B6" s="46">
        <v>6000</v>
      </c>
      <c r="C6" s="46">
        <v>10199</v>
      </c>
      <c r="D6" s="46">
        <v>10299</v>
      </c>
      <c r="E6" s="46">
        <v>11069</v>
      </c>
      <c r="F6" s="46">
        <v>11219</v>
      </c>
      <c r="G6" s="46">
        <v>61196528</v>
      </c>
      <c r="H6" s="46">
        <v>66657689</v>
      </c>
      <c r="I6" s="46">
        <v>8.92</v>
      </c>
      <c r="J6" s="46">
        <v>5461161</v>
      </c>
      <c r="K6" s="46">
        <v>0</v>
      </c>
      <c r="L6" s="46">
        <v>5461161</v>
      </c>
    </row>
    <row r="7" spans="1:12" ht="18.75" x14ac:dyDescent="0.3">
      <c r="A7" s="46" t="s">
        <v>17</v>
      </c>
      <c r="B7" s="46">
        <v>12000</v>
      </c>
      <c r="C7" s="46">
        <v>2118</v>
      </c>
      <c r="D7" s="46">
        <v>2139</v>
      </c>
      <c r="E7" s="46">
        <v>4599</v>
      </c>
      <c r="F7" s="46">
        <v>4678</v>
      </c>
      <c r="G7" s="46">
        <v>25410064</v>
      </c>
      <c r="H7" s="46">
        <v>55588674</v>
      </c>
      <c r="I7" s="46">
        <v>118.77</v>
      </c>
      <c r="J7" s="46">
        <v>30178610</v>
      </c>
      <c r="K7" s="46">
        <v>40696476</v>
      </c>
      <c r="L7" s="46">
        <v>70875086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16</v>
      </c>
      <c r="B9" s="46">
        <v>8000</v>
      </c>
      <c r="C9" s="46">
        <v>2958</v>
      </c>
      <c r="D9" s="46">
        <v>2987</v>
      </c>
      <c r="E9" s="46">
        <v>5308</v>
      </c>
      <c r="F9" s="46">
        <v>5308</v>
      </c>
      <c r="G9" s="46">
        <v>23665300</v>
      </c>
      <c r="H9" s="46">
        <v>42049976</v>
      </c>
      <c r="I9" s="46">
        <v>77.69</v>
      </c>
      <c r="J9" s="46">
        <v>18384676</v>
      </c>
      <c r="K9" s="46">
        <v>17437852</v>
      </c>
      <c r="L9" s="46">
        <v>35822528</v>
      </c>
    </row>
    <row r="10" spans="1:12" ht="18.75" x14ac:dyDescent="0.3">
      <c r="A10" s="46" t="s">
        <v>21</v>
      </c>
      <c r="B10" s="46">
        <v>2000</v>
      </c>
      <c r="C10" s="46">
        <v>16843</v>
      </c>
      <c r="D10" s="46">
        <v>17008</v>
      </c>
      <c r="E10" s="46">
        <v>18902</v>
      </c>
      <c r="F10" s="46">
        <v>18713</v>
      </c>
      <c r="G10" s="46">
        <v>33685576</v>
      </c>
      <c r="H10" s="46">
        <v>37061097</v>
      </c>
      <c r="I10" s="46">
        <v>10.02</v>
      </c>
      <c r="J10" s="46">
        <v>3375521</v>
      </c>
      <c r="K10" s="46">
        <v>160642</v>
      </c>
      <c r="L10" s="46">
        <v>3536163</v>
      </c>
    </row>
    <row r="11" spans="1:12" ht="18.75" x14ac:dyDescent="0.3">
      <c r="A11" s="46" t="s">
        <v>20</v>
      </c>
      <c r="B11" s="46">
        <v>700</v>
      </c>
      <c r="C11" s="46">
        <v>31876</v>
      </c>
      <c r="D11" s="46">
        <v>32187</v>
      </c>
      <c r="E11" s="46">
        <v>45632</v>
      </c>
      <c r="F11" s="46">
        <v>45629</v>
      </c>
      <c r="G11" s="46">
        <v>22313432</v>
      </c>
      <c r="H11" s="46">
        <v>31628882</v>
      </c>
      <c r="I11" s="46">
        <v>41.75</v>
      </c>
      <c r="J11" s="46">
        <v>9315450</v>
      </c>
      <c r="K11" s="46">
        <v>7887736</v>
      </c>
      <c r="L11" s="46">
        <v>17203186</v>
      </c>
    </row>
    <row r="12" spans="1:12" ht="18.75" x14ac:dyDescent="0.3">
      <c r="A12" s="46" t="s">
        <v>25</v>
      </c>
      <c r="B12" s="46">
        <v>400</v>
      </c>
      <c r="C12" s="46">
        <v>23400</v>
      </c>
      <c r="D12" s="46">
        <v>23629</v>
      </c>
      <c r="E12" s="46">
        <v>43999</v>
      </c>
      <c r="F12" s="46">
        <v>44148</v>
      </c>
      <c r="G12" s="46">
        <v>9360158</v>
      </c>
      <c r="H12" s="46">
        <v>17487023</v>
      </c>
      <c r="I12" s="46">
        <v>86.82</v>
      </c>
      <c r="J12" s="46">
        <v>8126865</v>
      </c>
      <c r="K12" s="46">
        <v>29429624</v>
      </c>
      <c r="L12" s="46">
        <v>37556489</v>
      </c>
    </row>
    <row r="13" spans="1:12" ht="18.75" x14ac:dyDescent="0.3">
      <c r="A13" s="46" t="s">
        <v>24</v>
      </c>
      <c r="B13" s="46">
        <v>3000</v>
      </c>
      <c r="C13" s="46">
        <v>5031</v>
      </c>
      <c r="D13" s="46">
        <v>5081</v>
      </c>
      <c r="E13" s="46">
        <v>5607</v>
      </c>
      <c r="F13" s="46">
        <v>5552</v>
      </c>
      <c r="G13" s="46">
        <v>15091829</v>
      </c>
      <c r="H13" s="46">
        <v>16493604</v>
      </c>
      <c r="I13" s="46">
        <v>9.2899999999999991</v>
      </c>
      <c r="J13" s="46">
        <v>1401775</v>
      </c>
      <c r="K13" s="46">
        <v>-7422173</v>
      </c>
      <c r="L13" s="46">
        <v>-5670398</v>
      </c>
    </row>
    <row r="14" spans="1:12" ht="18.75" x14ac:dyDescent="0.3">
      <c r="A14" s="46" t="s">
        <v>31</v>
      </c>
      <c r="B14" s="46">
        <v>5000</v>
      </c>
      <c r="C14" s="46">
        <v>2195</v>
      </c>
      <c r="D14" s="46">
        <v>2217</v>
      </c>
      <c r="E14" s="46">
        <v>2526</v>
      </c>
      <c r="F14" s="46">
        <v>2526</v>
      </c>
      <c r="G14" s="46">
        <v>10977424</v>
      </c>
      <c r="H14" s="46">
        <v>12506858</v>
      </c>
      <c r="I14" s="46">
        <v>13.93</v>
      </c>
      <c r="J14" s="46">
        <v>1529434</v>
      </c>
      <c r="K14" s="46">
        <v>3855220</v>
      </c>
      <c r="L14" s="46">
        <v>5384654</v>
      </c>
    </row>
    <row r="15" spans="1:12" ht="18.75" x14ac:dyDescent="0.3">
      <c r="A15" s="46" t="s">
        <v>27</v>
      </c>
      <c r="B15" s="46">
        <v>1337</v>
      </c>
      <c r="C15" s="46">
        <v>4400</v>
      </c>
      <c r="D15" s="46">
        <v>4443</v>
      </c>
      <c r="E15" s="46">
        <v>8354</v>
      </c>
      <c r="F15" s="46">
        <v>8354</v>
      </c>
      <c r="G15" s="46">
        <v>5882644</v>
      </c>
      <c r="H15" s="46">
        <v>11060397</v>
      </c>
      <c r="I15" s="46">
        <v>88.02</v>
      </c>
      <c r="J15" s="46">
        <v>5177753</v>
      </c>
      <c r="K15" s="46">
        <v>0</v>
      </c>
      <c r="L15" s="46">
        <v>5177753</v>
      </c>
    </row>
    <row r="16" spans="1:12" ht="18.75" x14ac:dyDescent="0.3">
      <c r="A16" s="46" t="s">
        <v>77</v>
      </c>
      <c r="B16" s="46">
        <v>811</v>
      </c>
      <c r="C16" s="46">
        <v>12054</v>
      </c>
      <c r="D16" s="46">
        <v>12172</v>
      </c>
      <c r="E16" s="46">
        <v>12600</v>
      </c>
      <c r="F16" s="46">
        <v>12161</v>
      </c>
      <c r="G16" s="46">
        <v>9776181</v>
      </c>
      <c r="H16" s="46">
        <v>9766411</v>
      </c>
      <c r="I16" s="46">
        <v>-0.1</v>
      </c>
      <c r="J16" s="46">
        <v>-9770</v>
      </c>
      <c r="K16" s="46">
        <v>0</v>
      </c>
      <c r="L16" s="46">
        <v>-9770</v>
      </c>
    </row>
    <row r="17" spans="1:12" ht="18.75" x14ac:dyDescent="0.3">
      <c r="A17" s="46" t="s">
        <v>26</v>
      </c>
      <c r="B17" s="46">
        <v>3000</v>
      </c>
      <c r="C17" s="46">
        <v>916</v>
      </c>
      <c r="D17" s="46">
        <v>925</v>
      </c>
      <c r="E17" s="46">
        <v>3253</v>
      </c>
      <c r="F17" s="46">
        <v>3234</v>
      </c>
      <c r="G17" s="46">
        <v>2746548</v>
      </c>
      <c r="H17" s="46">
        <v>9607406</v>
      </c>
      <c r="I17" s="46">
        <v>249.8</v>
      </c>
      <c r="J17" s="46">
        <v>6860858</v>
      </c>
      <c r="K17" s="46">
        <v>94924224</v>
      </c>
      <c r="L17" s="46">
        <v>101785082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4145</v>
      </c>
      <c r="F18" s="46">
        <v>4203</v>
      </c>
      <c r="G18" s="46">
        <v>5202503</v>
      </c>
      <c r="H18" s="46">
        <v>8324042</v>
      </c>
      <c r="I18" s="46">
        <v>60</v>
      </c>
      <c r="J18" s="46">
        <v>3121539</v>
      </c>
      <c r="K18" s="46">
        <v>337142</v>
      </c>
      <c r="L18" s="46">
        <v>3458681</v>
      </c>
    </row>
    <row r="19" spans="1:12" ht="18.75" x14ac:dyDescent="0.3">
      <c r="A19" s="46" t="s">
        <v>29</v>
      </c>
      <c r="B19" s="46">
        <v>200</v>
      </c>
      <c r="C19" s="46">
        <v>13181</v>
      </c>
      <c r="D19" s="46">
        <v>13310</v>
      </c>
      <c r="E19" s="46">
        <v>26383</v>
      </c>
      <c r="F19" s="46">
        <v>26383</v>
      </c>
      <c r="G19" s="46">
        <v>2636173</v>
      </c>
      <c r="H19" s="46">
        <v>5225153</v>
      </c>
      <c r="I19" s="46">
        <v>98.21</v>
      </c>
      <c r="J19" s="46">
        <v>2588980</v>
      </c>
      <c r="K19" s="46">
        <v>0</v>
      </c>
      <c r="L19" s="46">
        <v>2588980</v>
      </c>
    </row>
    <row r="20" spans="1:12" ht="18.75" x14ac:dyDescent="0.3">
      <c r="A20" s="46" t="s">
        <v>32</v>
      </c>
      <c r="B20" s="46">
        <v>37</v>
      </c>
      <c r="C20" s="46">
        <v>23607</v>
      </c>
      <c r="D20" s="46">
        <v>23838</v>
      </c>
      <c r="E20" s="46">
        <v>30667</v>
      </c>
      <c r="F20" s="46">
        <v>29566</v>
      </c>
      <c r="G20" s="46">
        <v>873445</v>
      </c>
      <c r="H20" s="46">
        <v>1083276</v>
      </c>
      <c r="I20" s="46">
        <v>24.02</v>
      </c>
      <c r="J20" s="46">
        <v>209831</v>
      </c>
      <c r="K20" s="46">
        <v>0</v>
      </c>
      <c r="L20" s="46">
        <v>209831</v>
      </c>
    </row>
    <row r="21" spans="1:12" ht="18.75" x14ac:dyDescent="0.3">
      <c r="A21" s="46" t="s">
        <v>33</v>
      </c>
      <c r="B21" s="46">
        <v>21</v>
      </c>
      <c r="C21" s="46">
        <v>19990</v>
      </c>
      <c r="D21" s="46">
        <v>20185</v>
      </c>
      <c r="E21" s="46">
        <v>24059</v>
      </c>
      <c r="F21" s="46">
        <v>23078</v>
      </c>
      <c r="G21" s="46">
        <v>419795</v>
      </c>
      <c r="H21" s="46">
        <v>479913</v>
      </c>
      <c r="I21" s="46">
        <v>14.32</v>
      </c>
      <c r="J21" s="46">
        <v>60118</v>
      </c>
      <c r="K21" s="46">
        <v>0</v>
      </c>
      <c r="L21" s="46">
        <v>60118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78</v>
      </c>
      <c r="E22" s="46" t="s">
        <v>37</v>
      </c>
      <c r="F22" s="46" t="s">
        <v>79</v>
      </c>
      <c r="G22" s="46" t="s">
        <v>39</v>
      </c>
      <c r="H22" s="46">
        <f>SUM(H2:H21)</f>
        <v>2781321663</v>
      </c>
      <c r="I22" s="46" t="s">
        <v>40</v>
      </c>
      <c r="J22" s="46" t="s">
        <v>80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3131397431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350075768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B41+H22+D41+F41</f>
        <v>3164348491</v>
      </c>
      <c r="H41" s="11">
        <f>G41-B43</f>
        <v>676515045</v>
      </c>
      <c r="I41" s="5">
        <f>H41/B43</f>
        <v>0.2719293954696676</v>
      </c>
      <c r="J41" s="13">
        <f>G41+J40</f>
        <v>3164348491</v>
      </c>
      <c r="K41" s="11">
        <f>H41+J40</f>
        <v>676515045</v>
      </c>
      <c r="L41" s="5">
        <f>K41/B43</f>
        <v>0.2719293954696676</v>
      </c>
    </row>
    <row r="42" spans="1:12" ht="19.5" thickBot="1" x14ac:dyDescent="0.35">
      <c r="A42" s="1" t="s">
        <v>48</v>
      </c>
      <c r="B42" s="9">
        <v>30000000</v>
      </c>
      <c r="C42" s="1"/>
      <c r="D42" s="1"/>
      <c r="E42" s="1"/>
      <c r="F42" s="1"/>
      <c r="G42" s="10">
        <f>G41+B42</f>
        <v>3194348491</v>
      </c>
      <c r="H42" s="12">
        <f>G42-B43</f>
        <v>706515045</v>
      </c>
      <c r="I42" s="8">
        <f>H42/B43</f>
        <v>0.28398808052683444</v>
      </c>
      <c r="J42" s="13">
        <f>G42+J40</f>
        <v>3194348491</v>
      </c>
      <c r="K42" s="12">
        <f>H42+J40</f>
        <v>706515045</v>
      </c>
      <c r="L42" s="8">
        <f>K42/B43</f>
        <v>0.28398808052683444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0.32631527456360115</v>
      </c>
      <c r="J43" s="6"/>
      <c r="K43" s="4" t="s">
        <v>50</v>
      </c>
      <c r="L43" s="5">
        <f ca="1">K41/VLOOKUP(MID(CELL("filename",A$1),FIND("]",CELL("filename",A$1))+1,255),Base!A:H,8,FALSE)*30</f>
        <v>0.32631527456360115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0.34078569663220132</v>
      </c>
      <c r="J44" s="6"/>
      <c r="K44" s="7"/>
      <c r="L44" s="8">
        <f ca="1">K42/VLOOKUP(MID(CELL("filename",A$1),FIND("]",CELL("filename",A$1))+1,255),Base!A:H,8,FALSE)*30</f>
        <v>0.34078569663220132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  <c r="K1" s="115" t="s">
        <v>10</v>
      </c>
      <c r="L1" s="115" t="s">
        <v>11</v>
      </c>
    </row>
    <row r="2" spans="1:12" ht="18.75" x14ac:dyDescent="0.3">
      <c r="A2" s="114" t="s">
        <v>12</v>
      </c>
      <c r="B2" s="114">
        <v>95000</v>
      </c>
      <c r="C2" s="114">
        <v>2252</v>
      </c>
      <c r="D2" s="114">
        <v>2272</v>
      </c>
      <c r="E2" s="114">
        <v>10338</v>
      </c>
      <c r="F2" s="114">
        <v>10514</v>
      </c>
      <c r="G2" s="114">
        <v>213954560</v>
      </c>
      <c r="H2" s="114">
        <v>990040296</v>
      </c>
      <c r="I2" s="114">
        <v>362.73</v>
      </c>
      <c r="J2" s="114">
        <v>776085736</v>
      </c>
      <c r="K2" s="114">
        <v>718491648</v>
      </c>
      <c r="L2" s="114">
        <v>1541177384</v>
      </c>
    </row>
    <row r="3" spans="1:12" ht="18.75" x14ac:dyDescent="0.3">
      <c r="A3" s="114" t="s">
        <v>226</v>
      </c>
      <c r="B3" s="114">
        <v>1600</v>
      </c>
      <c r="C3" s="114">
        <v>245345</v>
      </c>
      <c r="D3" s="114">
        <v>245736</v>
      </c>
      <c r="E3" s="114">
        <v>216800</v>
      </c>
      <c r="F3" s="114">
        <v>224610</v>
      </c>
      <c r="G3" s="114">
        <v>392552672</v>
      </c>
      <c r="H3" s="114">
        <v>358803514</v>
      </c>
      <c r="I3" s="114">
        <v>-8.6</v>
      </c>
      <c r="J3" s="114">
        <v>-33749158</v>
      </c>
      <c r="K3" s="114">
        <v>-14485157</v>
      </c>
      <c r="L3" s="114">
        <v>-48234315</v>
      </c>
    </row>
    <row r="4" spans="1:12" ht="18.75" x14ac:dyDescent="0.3">
      <c r="A4" s="114" t="s">
        <v>13</v>
      </c>
      <c r="B4" s="114">
        <v>50000</v>
      </c>
      <c r="C4" s="114">
        <v>1999</v>
      </c>
      <c r="D4" s="114">
        <v>2017</v>
      </c>
      <c r="E4" s="114">
        <v>6440</v>
      </c>
      <c r="F4" s="114">
        <v>6735</v>
      </c>
      <c r="G4" s="114">
        <v>99938792</v>
      </c>
      <c r="H4" s="114">
        <v>333786600</v>
      </c>
      <c r="I4" s="114">
        <v>233.99</v>
      </c>
      <c r="J4" s="114">
        <v>233847808</v>
      </c>
      <c r="K4" s="114">
        <v>440100384</v>
      </c>
      <c r="L4" s="114">
        <v>673948192</v>
      </c>
    </row>
    <row r="5" spans="1:12" ht="18.75" x14ac:dyDescent="0.3">
      <c r="A5" s="114" t="s">
        <v>14</v>
      </c>
      <c r="B5" s="114">
        <v>10000</v>
      </c>
      <c r="C5" s="114">
        <v>19535</v>
      </c>
      <c r="D5" s="114">
        <v>19707</v>
      </c>
      <c r="E5" s="114">
        <v>31956</v>
      </c>
      <c r="F5" s="114">
        <v>32566</v>
      </c>
      <c r="G5" s="114">
        <v>195353872</v>
      </c>
      <c r="H5" s="114">
        <v>322794192</v>
      </c>
      <c r="I5" s="114">
        <v>65.239999999999995</v>
      </c>
      <c r="J5" s="114">
        <v>127440320</v>
      </c>
      <c r="K5" s="114">
        <v>0</v>
      </c>
      <c r="L5" s="114">
        <v>127440320</v>
      </c>
    </row>
    <row r="6" spans="1:12" ht="18.75" x14ac:dyDescent="0.3">
      <c r="A6" s="114" t="s">
        <v>15</v>
      </c>
      <c r="B6" s="114">
        <v>25000</v>
      </c>
      <c r="C6" s="114">
        <v>2537</v>
      </c>
      <c r="D6" s="114">
        <v>2560</v>
      </c>
      <c r="E6" s="114">
        <v>10790</v>
      </c>
      <c r="F6" s="114">
        <v>10620</v>
      </c>
      <c r="G6" s="114">
        <v>63421108</v>
      </c>
      <c r="H6" s="114">
        <v>263163600</v>
      </c>
      <c r="I6" s="114">
        <v>314.95</v>
      </c>
      <c r="J6" s="114">
        <v>199742492</v>
      </c>
      <c r="K6" s="114">
        <v>190849920</v>
      </c>
      <c r="L6" s="114">
        <v>391542412</v>
      </c>
    </row>
    <row r="7" spans="1:12" ht="18.75" x14ac:dyDescent="0.3">
      <c r="A7" s="114" t="s">
        <v>90</v>
      </c>
      <c r="B7" s="114">
        <v>7000</v>
      </c>
      <c r="C7" s="114">
        <v>12987</v>
      </c>
      <c r="D7" s="114">
        <v>13102</v>
      </c>
      <c r="E7" s="114">
        <v>36250</v>
      </c>
      <c r="F7" s="114">
        <v>37140</v>
      </c>
      <c r="G7" s="114">
        <v>90907328</v>
      </c>
      <c r="H7" s="114">
        <v>257692176</v>
      </c>
      <c r="I7" s="114">
        <v>183.47</v>
      </c>
      <c r="J7" s="114">
        <v>166784848</v>
      </c>
      <c r="K7" s="114">
        <v>28708712</v>
      </c>
      <c r="L7" s="114">
        <v>195493560</v>
      </c>
    </row>
    <row r="8" spans="1:12" ht="18.75" x14ac:dyDescent="0.3">
      <c r="A8" s="114" t="s">
        <v>231</v>
      </c>
      <c r="B8" s="114">
        <v>700</v>
      </c>
      <c r="C8" s="114">
        <v>280033</v>
      </c>
      <c r="D8" s="114">
        <v>280480</v>
      </c>
      <c r="E8" s="114">
        <v>295400</v>
      </c>
      <c r="F8" s="114">
        <v>305188</v>
      </c>
      <c r="G8" s="114">
        <v>196023104</v>
      </c>
      <c r="H8" s="114">
        <v>213291285</v>
      </c>
      <c r="I8" s="114">
        <v>8.81</v>
      </c>
      <c r="J8" s="114">
        <v>17268181</v>
      </c>
      <c r="K8" s="114">
        <v>0</v>
      </c>
      <c r="L8" s="114">
        <v>17268181</v>
      </c>
    </row>
    <row r="9" spans="1:12" ht="18.75" x14ac:dyDescent="0.3">
      <c r="A9" s="114" t="s">
        <v>77</v>
      </c>
      <c r="B9" s="114">
        <v>6000</v>
      </c>
      <c r="C9" s="114">
        <v>31328</v>
      </c>
      <c r="D9" s="114">
        <v>31604</v>
      </c>
      <c r="E9" s="114">
        <v>32537</v>
      </c>
      <c r="F9" s="114">
        <v>32537</v>
      </c>
      <c r="G9" s="114">
        <v>187968096</v>
      </c>
      <c r="H9" s="114">
        <v>193504046</v>
      </c>
      <c r="I9" s="114">
        <v>2.95</v>
      </c>
      <c r="J9" s="114">
        <v>5535950</v>
      </c>
      <c r="K9" s="114">
        <v>1006639</v>
      </c>
      <c r="L9" s="114">
        <v>6542589</v>
      </c>
    </row>
    <row r="10" spans="1:12" ht="18.75" x14ac:dyDescent="0.3">
      <c r="A10" s="114" t="s">
        <v>27</v>
      </c>
      <c r="B10" s="114">
        <v>7000</v>
      </c>
      <c r="C10" s="114">
        <v>8220</v>
      </c>
      <c r="D10" s="114">
        <v>8293</v>
      </c>
      <c r="E10" s="114">
        <v>16012</v>
      </c>
      <c r="F10" s="114">
        <v>16455</v>
      </c>
      <c r="G10" s="114">
        <v>57537000</v>
      </c>
      <c r="H10" s="114">
        <v>114171372</v>
      </c>
      <c r="I10" s="114">
        <v>98.43</v>
      </c>
      <c r="J10" s="114">
        <v>56634372</v>
      </c>
      <c r="K10" s="114">
        <v>43204440</v>
      </c>
      <c r="L10" s="114">
        <v>103528812</v>
      </c>
    </row>
    <row r="11" spans="1:12" ht="18.75" x14ac:dyDescent="0.3">
      <c r="A11" s="114" t="s">
        <v>17</v>
      </c>
      <c r="B11" s="114">
        <v>4000</v>
      </c>
      <c r="C11" s="114">
        <v>2118</v>
      </c>
      <c r="D11" s="114">
        <v>2137</v>
      </c>
      <c r="E11" s="114">
        <v>19500</v>
      </c>
      <c r="F11" s="114">
        <v>19900</v>
      </c>
      <c r="G11" s="114">
        <v>8470021</v>
      </c>
      <c r="H11" s="114">
        <v>78899520</v>
      </c>
      <c r="I11" s="114">
        <v>831.52</v>
      </c>
      <c r="J11" s="114">
        <v>70429499</v>
      </c>
      <c r="K11" s="114">
        <v>90905312</v>
      </c>
      <c r="L11" s="114">
        <v>161334811</v>
      </c>
    </row>
    <row r="12" spans="1:12" ht="18.75" x14ac:dyDescent="0.3">
      <c r="A12" s="114" t="s">
        <v>16</v>
      </c>
      <c r="B12" s="114">
        <v>5000</v>
      </c>
      <c r="C12" s="114">
        <v>2752</v>
      </c>
      <c r="D12" s="114">
        <v>2777</v>
      </c>
      <c r="E12" s="114">
        <v>13050</v>
      </c>
      <c r="F12" s="114">
        <v>13050</v>
      </c>
      <c r="G12" s="114">
        <v>13760059</v>
      </c>
      <c r="H12" s="114">
        <v>64675800</v>
      </c>
      <c r="I12" s="114">
        <v>370.03</v>
      </c>
      <c r="J12" s="114">
        <v>50915741</v>
      </c>
      <c r="K12" s="114">
        <v>42537480</v>
      </c>
      <c r="L12" s="114">
        <v>95203221</v>
      </c>
    </row>
    <row r="13" spans="1:12" ht="18.75" x14ac:dyDescent="0.3">
      <c r="A13" s="114" t="s">
        <v>22</v>
      </c>
      <c r="B13" s="114">
        <v>3000</v>
      </c>
      <c r="C13" s="114">
        <v>10199</v>
      </c>
      <c r="D13" s="114">
        <v>10289</v>
      </c>
      <c r="E13" s="114">
        <v>17850</v>
      </c>
      <c r="F13" s="114">
        <v>18509</v>
      </c>
      <c r="G13" s="114">
        <v>30598264</v>
      </c>
      <c r="H13" s="114">
        <v>55038362</v>
      </c>
      <c r="I13" s="114">
        <v>79.87</v>
      </c>
      <c r="J13" s="114">
        <v>24440098</v>
      </c>
      <c r="K13" s="114">
        <v>11601253</v>
      </c>
      <c r="L13" s="114">
        <v>37541351</v>
      </c>
    </row>
    <row r="14" spans="1:12" ht="18.75" x14ac:dyDescent="0.3">
      <c r="A14" s="114" t="s">
        <v>18</v>
      </c>
      <c r="B14" s="114">
        <v>100000</v>
      </c>
      <c r="C14" s="114">
        <v>502</v>
      </c>
      <c r="D14" s="114">
        <v>507</v>
      </c>
      <c r="E14" s="114">
        <v>500</v>
      </c>
      <c r="F14" s="114">
        <v>500</v>
      </c>
      <c r="G14" s="114">
        <v>50227000</v>
      </c>
      <c r="H14" s="114">
        <v>49560000</v>
      </c>
      <c r="I14" s="114">
        <v>-1.33</v>
      </c>
      <c r="J14" s="114">
        <v>-667000</v>
      </c>
      <c r="K14" s="114">
        <v>0</v>
      </c>
      <c r="L14" s="114">
        <v>-167000</v>
      </c>
    </row>
    <row r="15" spans="1:12" ht="18.75" x14ac:dyDescent="0.3">
      <c r="A15" s="114" t="s">
        <v>26</v>
      </c>
      <c r="B15" s="114">
        <v>7000</v>
      </c>
      <c r="C15" s="114">
        <v>2103</v>
      </c>
      <c r="D15" s="114">
        <v>2122</v>
      </c>
      <c r="E15" s="114">
        <v>5586</v>
      </c>
      <c r="F15" s="114">
        <v>5590</v>
      </c>
      <c r="G15" s="114">
        <v>14720662</v>
      </c>
      <c r="H15" s="114">
        <v>38785656</v>
      </c>
      <c r="I15" s="114">
        <v>163.47999999999999</v>
      </c>
      <c r="J15" s="114">
        <v>24064994</v>
      </c>
      <c r="K15" s="114">
        <v>94924224</v>
      </c>
      <c r="L15" s="114">
        <v>118989218</v>
      </c>
    </row>
    <row r="16" spans="1:12" ht="18.75" x14ac:dyDescent="0.3">
      <c r="A16" s="114" t="s">
        <v>29</v>
      </c>
      <c r="B16" s="114">
        <v>1500</v>
      </c>
      <c r="C16" s="114">
        <v>25376</v>
      </c>
      <c r="D16" s="114">
        <v>25600</v>
      </c>
      <c r="E16" s="114">
        <v>24400</v>
      </c>
      <c r="F16" s="114">
        <v>24950</v>
      </c>
      <c r="G16" s="114">
        <v>38063528</v>
      </c>
      <c r="H16" s="114">
        <v>37095660</v>
      </c>
      <c r="I16" s="114">
        <v>-2.54</v>
      </c>
      <c r="J16" s="114">
        <v>-967868</v>
      </c>
      <c r="K16" s="114">
        <v>15159361</v>
      </c>
      <c r="L16" s="114">
        <v>15241493</v>
      </c>
    </row>
    <row r="17" spans="1:12" ht="18.75" x14ac:dyDescent="0.3">
      <c r="A17" s="114" t="s">
        <v>31</v>
      </c>
      <c r="B17" s="114">
        <v>7000</v>
      </c>
      <c r="C17" s="114">
        <v>2300</v>
      </c>
      <c r="D17" s="114">
        <v>2321</v>
      </c>
      <c r="E17" s="114">
        <v>4137</v>
      </c>
      <c r="F17" s="114">
        <v>4056</v>
      </c>
      <c r="G17" s="114">
        <v>16100578</v>
      </c>
      <c r="H17" s="114">
        <v>28142150</v>
      </c>
      <c r="I17" s="114">
        <v>74.790000000000006</v>
      </c>
      <c r="J17" s="114">
        <v>12041572</v>
      </c>
      <c r="K17" s="114">
        <v>3855220</v>
      </c>
      <c r="L17" s="114">
        <v>15896792</v>
      </c>
    </row>
    <row r="18" spans="1:12" ht="18.75" x14ac:dyDescent="0.3">
      <c r="A18" s="114" t="s">
        <v>34</v>
      </c>
      <c r="B18" s="114">
        <v>16</v>
      </c>
      <c r="C18" s="114" t="s">
        <v>35</v>
      </c>
      <c r="D18" s="114" t="s">
        <v>499</v>
      </c>
      <c r="E18" s="114" t="s">
        <v>37</v>
      </c>
      <c r="F18" s="114" t="s">
        <v>500</v>
      </c>
      <c r="G18" s="114" t="s">
        <v>39</v>
      </c>
      <c r="H18" s="114">
        <f>SUM(H2:H17)</f>
        <v>3399444229</v>
      </c>
      <c r="I18" s="114" t="s">
        <v>40</v>
      </c>
      <c r="J18" s="114" t="s">
        <v>501</v>
      </c>
      <c r="K18" s="114"/>
      <c r="L18" s="114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3438652532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3511203592</v>
      </c>
      <c r="H41" s="11">
        <f>G41-B43</f>
        <v>1023370146</v>
      </c>
      <c r="I41" s="5">
        <f>H41/B43</f>
        <v>0.41134994291736038</v>
      </c>
      <c r="J41" s="13">
        <f>G41+J40</f>
        <v>3511203592</v>
      </c>
      <c r="K41" s="11">
        <f>H41+J40</f>
        <v>1023370146</v>
      </c>
      <c r="L41" s="5">
        <f>K41/B43</f>
        <v>0.41134994291736038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4891203592</v>
      </c>
      <c r="H42" s="12">
        <f>G42-B43</f>
        <v>2403370146</v>
      </c>
      <c r="I42" s="8">
        <f>H42/B43</f>
        <v>0.96604945554703348</v>
      </c>
      <c r="J42" s="13">
        <f>G42+J40</f>
        <v>4891203592</v>
      </c>
      <c r="K42" s="12">
        <f>H42+J40</f>
        <v>2403370146</v>
      </c>
      <c r="L42" s="8">
        <f>K42/B43</f>
        <v>0.96604945554703348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7.1332360043472903E-2</v>
      </c>
      <c r="J43" s="6"/>
      <c r="K43" s="4" t="s">
        <v>50</v>
      </c>
      <c r="L43" s="5">
        <f ca="1">K41/VLOOKUP(MID(CELL("filename",A$1),FIND("]",CELL("filename",A$1))+1,255),Base!A:H,8,FALSE)*30</f>
        <v>7.1332360043472903E-2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0.16752302697347399</v>
      </c>
      <c r="J44" s="6"/>
      <c r="K44" s="7"/>
      <c r="L44" s="8">
        <f ca="1">K42/VLOOKUP(MID(CELL("filename",A$1),FIND("]",CELL("filename",A$1))+1,255),Base!A:H,8,FALSE)*30</f>
        <v>0.16752302697347399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17" t="s">
        <v>0</v>
      </c>
      <c r="B1" s="117" t="s">
        <v>1</v>
      </c>
      <c r="C1" s="117" t="s">
        <v>2</v>
      </c>
      <c r="D1" s="117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7" t="s">
        <v>9</v>
      </c>
      <c r="K1" s="117" t="s">
        <v>10</v>
      </c>
      <c r="L1" s="117" t="s">
        <v>11</v>
      </c>
    </row>
    <row r="2" spans="1:12" ht="18.75" x14ac:dyDescent="0.3">
      <c r="A2" s="116" t="s">
        <v>12</v>
      </c>
      <c r="B2" s="116">
        <v>95000</v>
      </c>
      <c r="C2" s="116">
        <v>2252</v>
      </c>
      <c r="D2" s="116">
        <v>2272</v>
      </c>
      <c r="E2" s="116">
        <v>9989</v>
      </c>
      <c r="F2" s="116">
        <v>10431</v>
      </c>
      <c r="G2" s="116">
        <v>213954560</v>
      </c>
      <c r="H2" s="116">
        <v>982224684</v>
      </c>
      <c r="I2" s="116">
        <v>359.08</v>
      </c>
      <c r="J2" s="116">
        <v>768270124</v>
      </c>
      <c r="K2" s="116">
        <v>718491648</v>
      </c>
      <c r="L2" s="116">
        <v>1533361772</v>
      </c>
    </row>
    <row r="3" spans="1:12" ht="18.75" x14ac:dyDescent="0.3">
      <c r="A3" s="116" t="s">
        <v>226</v>
      </c>
      <c r="B3" s="116">
        <v>1600</v>
      </c>
      <c r="C3" s="116">
        <v>245345</v>
      </c>
      <c r="D3" s="116">
        <v>245736</v>
      </c>
      <c r="E3" s="116">
        <v>202150</v>
      </c>
      <c r="F3" s="116">
        <v>204320</v>
      </c>
      <c r="G3" s="116">
        <v>392552672</v>
      </c>
      <c r="H3" s="116">
        <v>326391229</v>
      </c>
      <c r="I3" s="116">
        <v>-16.850000000000001</v>
      </c>
      <c r="J3" s="116">
        <v>-66161443</v>
      </c>
      <c r="K3" s="116">
        <v>-14485157</v>
      </c>
      <c r="L3" s="116">
        <v>-80646600</v>
      </c>
    </row>
    <row r="4" spans="1:12" ht="18.75" x14ac:dyDescent="0.3">
      <c r="A4" s="116" t="s">
        <v>13</v>
      </c>
      <c r="B4" s="116">
        <v>50000</v>
      </c>
      <c r="C4" s="116">
        <v>1999</v>
      </c>
      <c r="D4" s="116">
        <v>2017</v>
      </c>
      <c r="E4" s="116">
        <v>6399</v>
      </c>
      <c r="F4" s="116">
        <v>6575</v>
      </c>
      <c r="G4" s="116">
        <v>99938792</v>
      </c>
      <c r="H4" s="116">
        <v>325857000</v>
      </c>
      <c r="I4" s="116">
        <v>226.06</v>
      </c>
      <c r="J4" s="116">
        <v>225918208</v>
      </c>
      <c r="K4" s="116">
        <v>440100384</v>
      </c>
      <c r="L4" s="116">
        <v>666018592</v>
      </c>
    </row>
    <row r="5" spans="1:12" ht="18.75" x14ac:dyDescent="0.3">
      <c r="A5" s="116" t="s">
        <v>14</v>
      </c>
      <c r="B5" s="116">
        <v>10000</v>
      </c>
      <c r="C5" s="116">
        <v>19535</v>
      </c>
      <c r="D5" s="116">
        <v>19707</v>
      </c>
      <c r="E5" s="116">
        <v>31264</v>
      </c>
      <c r="F5" s="116">
        <v>32480</v>
      </c>
      <c r="G5" s="116">
        <v>195353872</v>
      </c>
      <c r="H5" s="116">
        <v>321941760</v>
      </c>
      <c r="I5" s="116">
        <v>64.8</v>
      </c>
      <c r="J5" s="116">
        <v>126587888</v>
      </c>
      <c r="K5" s="116">
        <v>0</v>
      </c>
      <c r="L5" s="116">
        <v>126587888</v>
      </c>
    </row>
    <row r="6" spans="1:12" ht="18.75" x14ac:dyDescent="0.3">
      <c r="A6" s="116" t="s">
        <v>90</v>
      </c>
      <c r="B6" s="116">
        <v>7000</v>
      </c>
      <c r="C6" s="116">
        <v>12987</v>
      </c>
      <c r="D6" s="116">
        <v>13102</v>
      </c>
      <c r="E6" s="116">
        <v>36250</v>
      </c>
      <c r="F6" s="116">
        <v>37140</v>
      </c>
      <c r="G6" s="116">
        <v>90907328</v>
      </c>
      <c r="H6" s="116">
        <v>257692176</v>
      </c>
      <c r="I6" s="116">
        <v>183.47</v>
      </c>
      <c r="J6" s="116">
        <v>166784848</v>
      </c>
      <c r="K6" s="116">
        <v>28708712</v>
      </c>
      <c r="L6" s="116">
        <v>195493560</v>
      </c>
    </row>
    <row r="7" spans="1:12" ht="18.75" x14ac:dyDescent="0.3">
      <c r="A7" s="116" t="s">
        <v>15</v>
      </c>
      <c r="B7" s="116">
        <v>25000</v>
      </c>
      <c r="C7" s="116">
        <v>2537</v>
      </c>
      <c r="D7" s="116">
        <v>2560</v>
      </c>
      <c r="E7" s="116">
        <v>10500</v>
      </c>
      <c r="F7" s="116">
        <v>10180</v>
      </c>
      <c r="G7" s="116">
        <v>63421108</v>
      </c>
      <c r="H7" s="116">
        <v>252260400</v>
      </c>
      <c r="I7" s="116">
        <v>297.75</v>
      </c>
      <c r="J7" s="116">
        <v>188839292</v>
      </c>
      <c r="K7" s="116">
        <v>190849920</v>
      </c>
      <c r="L7" s="116">
        <v>380639212</v>
      </c>
    </row>
    <row r="8" spans="1:12" ht="18.75" x14ac:dyDescent="0.3">
      <c r="A8" s="116" t="s">
        <v>231</v>
      </c>
      <c r="B8" s="116">
        <v>700</v>
      </c>
      <c r="C8" s="116">
        <v>280033</v>
      </c>
      <c r="D8" s="116">
        <v>280480</v>
      </c>
      <c r="E8" s="116">
        <v>285000</v>
      </c>
      <c r="F8" s="116">
        <v>284234</v>
      </c>
      <c r="G8" s="116">
        <v>196023104</v>
      </c>
      <c r="H8" s="116">
        <v>198646851</v>
      </c>
      <c r="I8" s="116">
        <v>1.34</v>
      </c>
      <c r="J8" s="116">
        <v>2623747</v>
      </c>
      <c r="K8" s="116">
        <v>0</v>
      </c>
      <c r="L8" s="116">
        <v>2623747</v>
      </c>
    </row>
    <row r="9" spans="1:12" ht="18.75" x14ac:dyDescent="0.3">
      <c r="A9" s="116" t="s">
        <v>77</v>
      </c>
      <c r="B9" s="116">
        <v>6000</v>
      </c>
      <c r="C9" s="116">
        <v>31328</v>
      </c>
      <c r="D9" s="116">
        <v>31604</v>
      </c>
      <c r="E9" s="116">
        <v>32537</v>
      </c>
      <c r="F9" s="116">
        <v>32537</v>
      </c>
      <c r="G9" s="116">
        <v>187968096</v>
      </c>
      <c r="H9" s="116">
        <v>193504046</v>
      </c>
      <c r="I9" s="116">
        <v>2.95</v>
      </c>
      <c r="J9" s="116">
        <v>5535950</v>
      </c>
      <c r="K9" s="116">
        <v>1006639</v>
      </c>
      <c r="L9" s="116">
        <v>6542589</v>
      </c>
    </row>
    <row r="10" spans="1:12" ht="18.75" x14ac:dyDescent="0.3">
      <c r="A10" s="116" t="s">
        <v>27</v>
      </c>
      <c r="B10" s="116">
        <v>7000</v>
      </c>
      <c r="C10" s="116">
        <v>8220</v>
      </c>
      <c r="D10" s="116">
        <v>8293</v>
      </c>
      <c r="E10" s="116">
        <v>15633</v>
      </c>
      <c r="F10" s="116">
        <v>15997</v>
      </c>
      <c r="G10" s="116">
        <v>57537000</v>
      </c>
      <c r="H10" s="116">
        <v>110993585</v>
      </c>
      <c r="I10" s="116">
        <v>92.91</v>
      </c>
      <c r="J10" s="116">
        <v>53456585</v>
      </c>
      <c r="K10" s="116">
        <v>43204440</v>
      </c>
      <c r="L10" s="116">
        <v>100351025</v>
      </c>
    </row>
    <row r="11" spans="1:12" ht="18.75" x14ac:dyDescent="0.3">
      <c r="A11" s="116" t="s">
        <v>17</v>
      </c>
      <c r="B11" s="116">
        <v>4000</v>
      </c>
      <c r="C11" s="116">
        <v>2118</v>
      </c>
      <c r="D11" s="116">
        <v>2137</v>
      </c>
      <c r="E11" s="116">
        <v>18910</v>
      </c>
      <c r="F11" s="116">
        <v>19810</v>
      </c>
      <c r="G11" s="116">
        <v>8470021</v>
      </c>
      <c r="H11" s="116">
        <v>78542688</v>
      </c>
      <c r="I11" s="116">
        <v>827.3</v>
      </c>
      <c r="J11" s="116">
        <v>70072667</v>
      </c>
      <c r="K11" s="116">
        <v>90905312</v>
      </c>
      <c r="L11" s="116">
        <v>160977979</v>
      </c>
    </row>
    <row r="12" spans="1:12" ht="18.75" x14ac:dyDescent="0.3">
      <c r="A12" s="116" t="s">
        <v>16</v>
      </c>
      <c r="B12" s="116">
        <v>5000</v>
      </c>
      <c r="C12" s="116">
        <v>2752</v>
      </c>
      <c r="D12" s="116">
        <v>2777</v>
      </c>
      <c r="E12" s="116">
        <v>13050</v>
      </c>
      <c r="F12" s="116">
        <v>13050</v>
      </c>
      <c r="G12" s="116">
        <v>13760059</v>
      </c>
      <c r="H12" s="116">
        <v>64675800</v>
      </c>
      <c r="I12" s="116">
        <v>370.03</v>
      </c>
      <c r="J12" s="116">
        <v>50915741</v>
      </c>
      <c r="K12" s="116">
        <v>42537480</v>
      </c>
      <c r="L12" s="116">
        <v>95203221</v>
      </c>
    </row>
    <row r="13" spans="1:12" ht="18.75" x14ac:dyDescent="0.3">
      <c r="A13" s="116" t="s">
        <v>22</v>
      </c>
      <c r="B13" s="116">
        <v>3000</v>
      </c>
      <c r="C13" s="116">
        <v>10199</v>
      </c>
      <c r="D13" s="116">
        <v>10289</v>
      </c>
      <c r="E13" s="116">
        <v>17584</v>
      </c>
      <c r="F13" s="116">
        <v>17585</v>
      </c>
      <c r="G13" s="116">
        <v>30598264</v>
      </c>
      <c r="H13" s="116">
        <v>52290756</v>
      </c>
      <c r="I13" s="116">
        <v>70.89</v>
      </c>
      <c r="J13" s="116">
        <v>21692492</v>
      </c>
      <c r="K13" s="116">
        <v>11601253</v>
      </c>
      <c r="L13" s="116">
        <v>34793745</v>
      </c>
    </row>
    <row r="14" spans="1:12" ht="18.75" x14ac:dyDescent="0.3">
      <c r="A14" s="116" t="s">
        <v>18</v>
      </c>
      <c r="B14" s="116">
        <v>100000</v>
      </c>
      <c r="C14" s="116">
        <v>502</v>
      </c>
      <c r="D14" s="116">
        <v>507</v>
      </c>
      <c r="E14" s="116">
        <v>500</v>
      </c>
      <c r="F14" s="116">
        <v>500</v>
      </c>
      <c r="G14" s="116">
        <v>50227000</v>
      </c>
      <c r="H14" s="116">
        <v>49560000</v>
      </c>
      <c r="I14" s="116">
        <v>-1.33</v>
      </c>
      <c r="J14" s="116">
        <v>-667000</v>
      </c>
      <c r="K14" s="116">
        <v>0</v>
      </c>
      <c r="L14" s="116">
        <v>-167000</v>
      </c>
    </row>
    <row r="15" spans="1:12" ht="18.75" x14ac:dyDescent="0.3">
      <c r="A15" s="116" t="s">
        <v>26</v>
      </c>
      <c r="B15" s="116">
        <v>7000</v>
      </c>
      <c r="C15" s="116">
        <v>2103</v>
      </c>
      <c r="D15" s="116">
        <v>2122</v>
      </c>
      <c r="E15" s="116">
        <v>5586</v>
      </c>
      <c r="F15" s="116">
        <v>5590</v>
      </c>
      <c r="G15" s="116">
        <v>14720662</v>
      </c>
      <c r="H15" s="116">
        <v>38785656</v>
      </c>
      <c r="I15" s="116">
        <v>163.47999999999999</v>
      </c>
      <c r="J15" s="116">
        <v>24064994</v>
      </c>
      <c r="K15" s="116">
        <v>94924224</v>
      </c>
      <c r="L15" s="116">
        <v>118989218</v>
      </c>
    </row>
    <row r="16" spans="1:12" ht="18.75" x14ac:dyDescent="0.3">
      <c r="A16" s="116" t="s">
        <v>29</v>
      </c>
      <c r="B16" s="116">
        <v>1500</v>
      </c>
      <c r="C16" s="116">
        <v>25376</v>
      </c>
      <c r="D16" s="116">
        <v>25600</v>
      </c>
      <c r="E16" s="116">
        <v>23710</v>
      </c>
      <c r="F16" s="116">
        <v>24650</v>
      </c>
      <c r="G16" s="116">
        <v>38063528</v>
      </c>
      <c r="H16" s="116">
        <v>36649620</v>
      </c>
      <c r="I16" s="116">
        <v>-3.71</v>
      </c>
      <c r="J16" s="116">
        <v>-1413908</v>
      </c>
      <c r="K16" s="116">
        <v>15159361</v>
      </c>
      <c r="L16" s="116">
        <v>14795453</v>
      </c>
    </row>
    <row r="17" spans="1:12" ht="18.75" x14ac:dyDescent="0.3">
      <c r="A17" s="116" t="s">
        <v>31</v>
      </c>
      <c r="B17" s="116">
        <v>7000</v>
      </c>
      <c r="C17" s="116">
        <v>2300</v>
      </c>
      <c r="D17" s="116">
        <v>2321</v>
      </c>
      <c r="E17" s="116">
        <v>4137</v>
      </c>
      <c r="F17" s="116">
        <v>4056</v>
      </c>
      <c r="G17" s="116">
        <v>16100578</v>
      </c>
      <c r="H17" s="116">
        <v>28142150</v>
      </c>
      <c r="I17" s="116">
        <v>74.790000000000006</v>
      </c>
      <c r="J17" s="116">
        <v>12041572</v>
      </c>
      <c r="K17" s="116">
        <v>3855220</v>
      </c>
      <c r="L17" s="116">
        <v>15896792</v>
      </c>
    </row>
    <row r="18" spans="1:12" ht="18.75" x14ac:dyDescent="0.3">
      <c r="A18" s="116" t="s">
        <v>34</v>
      </c>
      <c r="B18" s="116">
        <v>16</v>
      </c>
      <c r="C18" s="116" t="s">
        <v>35</v>
      </c>
      <c r="D18" s="116" t="s">
        <v>506</v>
      </c>
      <c r="E18" s="116" t="s">
        <v>37</v>
      </c>
      <c r="F18" s="116" t="s">
        <v>507</v>
      </c>
      <c r="G18" s="116" t="s">
        <v>39</v>
      </c>
      <c r="H18" s="116">
        <f>SUM(H2:H17)</f>
        <v>3318158401</v>
      </c>
      <c r="I18" s="116" t="s">
        <v>40</v>
      </c>
      <c r="J18" s="116" t="s">
        <v>508</v>
      </c>
      <c r="K18" s="116"/>
      <c r="L18" s="116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3357366704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3429917764</v>
      </c>
      <c r="H41" s="11">
        <f>G41-B43</f>
        <v>942084318</v>
      </c>
      <c r="I41" s="5">
        <f>H41/B43</f>
        <v>0.37867660293525934</v>
      </c>
      <c r="J41" s="13">
        <f>G41+J40</f>
        <v>3429917764</v>
      </c>
      <c r="K41" s="11">
        <f>H41+J40</f>
        <v>942084318</v>
      </c>
      <c r="L41" s="5">
        <f>K41/B43</f>
        <v>0.37867660293525934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4809917764</v>
      </c>
      <c r="H42" s="12">
        <f>G42-B43</f>
        <v>2322084318</v>
      </c>
      <c r="I42" s="8">
        <f>H42/B43</f>
        <v>0.93337611556493238</v>
      </c>
      <c r="J42" s="13">
        <f>G42+J40</f>
        <v>4809917764</v>
      </c>
      <c r="K42" s="12">
        <f>H42+J40</f>
        <v>2322084318</v>
      </c>
      <c r="L42" s="8">
        <f>K42/B43</f>
        <v>0.93337611556493238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6.5289069471596448E-2</v>
      </c>
      <c r="J43" s="6"/>
      <c r="K43" s="4" t="s">
        <v>50</v>
      </c>
      <c r="L43" s="5">
        <f ca="1">K41/VLOOKUP(MID(CELL("filename",A$1),FIND("]",CELL("filename",A$1))+1,255),Base!A:H,8,FALSE)*30</f>
        <v>6.5289069471596448E-2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0.16092691647671248</v>
      </c>
      <c r="J44" s="6"/>
      <c r="K44" s="7"/>
      <c r="L44" s="8">
        <f ca="1">K42/VLOOKUP(MID(CELL("filename",A$1),FIND("]",CELL("filename",A$1))+1,255),Base!A:H,8,FALSE)*30</f>
        <v>0.16092691647671248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19" t="s">
        <v>0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19" t="s">
        <v>9</v>
      </c>
      <c r="K1" s="119" t="s">
        <v>10</v>
      </c>
      <c r="L1" s="119" t="s">
        <v>11</v>
      </c>
    </row>
    <row r="2" spans="1:12" ht="18.75" x14ac:dyDescent="0.3">
      <c r="A2" s="118" t="s">
        <v>12</v>
      </c>
      <c r="B2" s="118">
        <v>95000</v>
      </c>
      <c r="C2" s="118">
        <v>2252</v>
      </c>
      <c r="D2" s="118">
        <v>2272</v>
      </c>
      <c r="E2" s="118">
        <v>9910</v>
      </c>
      <c r="F2" s="118">
        <v>10387</v>
      </c>
      <c r="G2" s="118">
        <v>213954560</v>
      </c>
      <c r="H2" s="118">
        <v>978081468</v>
      </c>
      <c r="I2" s="118">
        <v>357.14</v>
      </c>
      <c r="J2" s="118">
        <v>764126908</v>
      </c>
      <c r="K2" s="118">
        <v>718491648</v>
      </c>
      <c r="L2" s="118">
        <v>1529218556</v>
      </c>
    </row>
    <row r="3" spans="1:12" ht="18.75" x14ac:dyDescent="0.3">
      <c r="A3" s="118" t="s">
        <v>14</v>
      </c>
      <c r="B3" s="118">
        <v>10000</v>
      </c>
      <c r="C3" s="118">
        <v>19535</v>
      </c>
      <c r="D3" s="118">
        <v>19707</v>
      </c>
      <c r="E3" s="118">
        <v>31831</v>
      </c>
      <c r="F3" s="118">
        <v>32475</v>
      </c>
      <c r="G3" s="118">
        <v>195353872</v>
      </c>
      <c r="H3" s="118">
        <v>321892200</v>
      </c>
      <c r="I3" s="118">
        <v>64.77</v>
      </c>
      <c r="J3" s="118">
        <v>126538328</v>
      </c>
      <c r="K3" s="118">
        <v>0</v>
      </c>
      <c r="L3" s="118">
        <v>126538328</v>
      </c>
    </row>
    <row r="4" spans="1:12" ht="18.75" x14ac:dyDescent="0.3">
      <c r="A4" s="118" t="s">
        <v>13</v>
      </c>
      <c r="B4" s="118">
        <v>50000</v>
      </c>
      <c r="C4" s="118">
        <v>1999</v>
      </c>
      <c r="D4" s="118">
        <v>2017</v>
      </c>
      <c r="E4" s="118">
        <v>6247</v>
      </c>
      <c r="F4" s="118">
        <v>6469</v>
      </c>
      <c r="G4" s="118">
        <v>99938792</v>
      </c>
      <c r="H4" s="118">
        <v>320603640</v>
      </c>
      <c r="I4" s="118">
        <v>220.8</v>
      </c>
      <c r="J4" s="118">
        <v>220664848</v>
      </c>
      <c r="K4" s="118">
        <v>440100384</v>
      </c>
      <c r="L4" s="118">
        <v>660765232</v>
      </c>
    </row>
    <row r="5" spans="1:12" ht="18.75" x14ac:dyDescent="0.3">
      <c r="A5" s="118" t="s">
        <v>226</v>
      </c>
      <c r="B5" s="118">
        <v>1600</v>
      </c>
      <c r="C5" s="118">
        <v>245345</v>
      </c>
      <c r="D5" s="118">
        <v>245736</v>
      </c>
      <c r="E5" s="118">
        <v>183890</v>
      </c>
      <c r="F5" s="118">
        <v>184990</v>
      </c>
      <c r="G5" s="118">
        <v>392552672</v>
      </c>
      <c r="H5" s="118">
        <v>295512497</v>
      </c>
      <c r="I5" s="118">
        <v>-24.72</v>
      </c>
      <c r="J5" s="118">
        <v>-97040175</v>
      </c>
      <c r="K5" s="118">
        <v>-14485157</v>
      </c>
      <c r="L5" s="118">
        <v>-111525332</v>
      </c>
    </row>
    <row r="6" spans="1:12" ht="18.75" x14ac:dyDescent="0.3">
      <c r="A6" s="118" t="s">
        <v>90</v>
      </c>
      <c r="B6" s="118">
        <v>7000</v>
      </c>
      <c r="C6" s="118">
        <v>12987</v>
      </c>
      <c r="D6" s="118">
        <v>13102</v>
      </c>
      <c r="E6" s="118">
        <v>36250</v>
      </c>
      <c r="F6" s="118">
        <v>37140</v>
      </c>
      <c r="G6" s="118">
        <v>90907328</v>
      </c>
      <c r="H6" s="118">
        <v>257692176</v>
      </c>
      <c r="I6" s="118">
        <v>183.47</v>
      </c>
      <c r="J6" s="118">
        <v>166784848</v>
      </c>
      <c r="K6" s="118">
        <v>28708712</v>
      </c>
      <c r="L6" s="118">
        <v>195493560</v>
      </c>
    </row>
    <row r="7" spans="1:12" ht="18.75" x14ac:dyDescent="0.3">
      <c r="A7" s="118" t="s">
        <v>15</v>
      </c>
      <c r="B7" s="118">
        <v>25000</v>
      </c>
      <c r="C7" s="118">
        <v>2537</v>
      </c>
      <c r="D7" s="118">
        <v>2560</v>
      </c>
      <c r="E7" s="118">
        <v>9680</v>
      </c>
      <c r="F7" s="118">
        <v>10010</v>
      </c>
      <c r="G7" s="118">
        <v>63421108</v>
      </c>
      <c r="H7" s="118">
        <v>248047800</v>
      </c>
      <c r="I7" s="118">
        <v>291.11</v>
      </c>
      <c r="J7" s="118">
        <v>184626692</v>
      </c>
      <c r="K7" s="118">
        <v>190849920</v>
      </c>
      <c r="L7" s="118">
        <v>376426612</v>
      </c>
    </row>
    <row r="8" spans="1:12" ht="18.75" x14ac:dyDescent="0.3">
      <c r="A8" s="118" t="s">
        <v>77</v>
      </c>
      <c r="B8" s="118">
        <v>6000</v>
      </c>
      <c r="C8" s="118">
        <v>31328</v>
      </c>
      <c r="D8" s="118">
        <v>31604</v>
      </c>
      <c r="E8" s="118">
        <v>32537</v>
      </c>
      <c r="F8" s="118">
        <v>32537</v>
      </c>
      <c r="G8" s="118">
        <v>187968096</v>
      </c>
      <c r="H8" s="118">
        <v>193504046</v>
      </c>
      <c r="I8" s="118">
        <v>2.95</v>
      </c>
      <c r="J8" s="118">
        <v>5535950</v>
      </c>
      <c r="K8" s="118">
        <v>1006639</v>
      </c>
      <c r="L8" s="118">
        <v>6542589</v>
      </c>
    </row>
    <row r="9" spans="1:12" ht="18.75" x14ac:dyDescent="0.3">
      <c r="A9" s="118" t="s">
        <v>231</v>
      </c>
      <c r="B9" s="118">
        <v>700</v>
      </c>
      <c r="C9" s="118">
        <v>280033</v>
      </c>
      <c r="D9" s="118">
        <v>280480</v>
      </c>
      <c r="E9" s="118">
        <v>269000</v>
      </c>
      <c r="F9" s="118">
        <v>269999</v>
      </c>
      <c r="G9" s="118">
        <v>196023104</v>
      </c>
      <c r="H9" s="118">
        <v>188698224</v>
      </c>
      <c r="I9" s="118">
        <v>-3.74</v>
      </c>
      <c r="J9" s="118">
        <v>-7324880</v>
      </c>
      <c r="K9" s="118">
        <v>0</v>
      </c>
      <c r="L9" s="118">
        <v>-7324880</v>
      </c>
    </row>
    <row r="10" spans="1:12" ht="18.75" x14ac:dyDescent="0.3">
      <c r="A10" s="118" t="s">
        <v>27</v>
      </c>
      <c r="B10" s="118">
        <v>7000</v>
      </c>
      <c r="C10" s="118">
        <v>8220</v>
      </c>
      <c r="D10" s="118">
        <v>8293</v>
      </c>
      <c r="E10" s="118">
        <v>15198</v>
      </c>
      <c r="F10" s="118">
        <v>15623</v>
      </c>
      <c r="G10" s="118">
        <v>57537000</v>
      </c>
      <c r="H10" s="118">
        <v>108398623</v>
      </c>
      <c r="I10" s="118">
        <v>88.4</v>
      </c>
      <c r="J10" s="118">
        <v>50861623</v>
      </c>
      <c r="K10" s="118">
        <v>43204440</v>
      </c>
      <c r="L10" s="118">
        <v>97756063</v>
      </c>
    </row>
    <row r="11" spans="1:12" ht="18.75" x14ac:dyDescent="0.3">
      <c r="A11" s="118" t="s">
        <v>17</v>
      </c>
      <c r="B11" s="118">
        <v>4000</v>
      </c>
      <c r="C11" s="118">
        <v>2118</v>
      </c>
      <c r="D11" s="118">
        <v>2137</v>
      </c>
      <c r="E11" s="118">
        <v>18820</v>
      </c>
      <c r="F11" s="118">
        <v>19780</v>
      </c>
      <c r="G11" s="118">
        <v>8470021</v>
      </c>
      <c r="H11" s="118">
        <v>78423744</v>
      </c>
      <c r="I11" s="118">
        <v>825.9</v>
      </c>
      <c r="J11" s="118">
        <v>69953723</v>
      </c>
      <c r="K11" s="118">
        <v>90905312</v>
      </c>
      <c r="L11" s="118">
        <v>160859035</v>
      </c>
    </row>
    <row r="12" spans="1:12" ht="18.75" x14ac:dyDescent="0.3">
      <c r="A12" s="118" t="s">
        <v>16</v>
      </c>
      <c r="B12" s="118">
        <v>5000</v>
      </c>
      <c r="C12" s="118">
        <v>2752</v>
      </c>
      <c r="D12" s="118">
        <v>2777</v>
      </c>
      <c r="E12" s="118">
        <v>13050</v>
      </c>
      <c r="F12" s="118">
        <v>13050</v>
      </c>
      <c r="G12" s="118">
        <v>13760059</v>
      </c>
      <c r="H12" s="118">
        <v>64675800</v>
      </c>
      <c r="I12" s="118">
        <v>370.03</v>
      </c>
      <c r="J12" s="118">
        <v>50915741</v>
      </c>
      <c r="K12" s="118">
        <v>42537480</v>
      </c>
      <c r="L12" s="118">
        <v>95203221</v>
      </c>
    </row>
    <row r="13" spans="1:12" ht="18.75" x14ac:dyDescent="0.3">
      <c r="A13" s="118" t="s">
        <v>22</v>
      </c>
      <c r="B13" s="118">
        <v>3000</v>
      </c>
      <c r="C13" s="118">
        <v>10199</v>
      </c>
      <c r="D13" s="118">
        <v>10289</v>
      </c>
      <c r="E13" s="118">
        <v>16706</v>
      </c>
      <c r="F13" s="118">
        <v>16706</v>
      </c>
      <c r="G13" s="118">
        <v>30598264</v>
      </c>
      <c r="H13" s="118">
        <v>49676962</v>
      </c>
      <c r="I13" s="118">
        <v>62.35</v>
      </c>
      <c r="J13" s="118">
        <v>19078698</v>
      </c>
      <c r="K13" s="118">
        <v>11601253</v>
      </c>
      <c r="L13" s="118">
        <v>32179951</v>
      </c>
    </row>
    <row r="14" spans="1:12" ht="18.75" x14ac:dyDescent="0.3">
      <c r="A14" s="118" t="s">
        <v>18</v>
      </c>
      <c r="B14" s="118">
        <v>100000</v>
      </c>
      <c r="C14" s="118">
        <v>502</v>
      </c>
      <c r="D14" s="118">
        <v>507</v>
      </c>
      <c r="E14" s="118">
        <v>500</v>
      </c>
      <c r="F14" s="118">
        <v>500</v>
      </c>
      <c r="G14" s="118">
        <v>50227000</v>
      </c>
      <c r="H14" s="118">
        <v>49560000</v>
      </c>
      <c r="I14" s="118">
        <v>-1.33</v>
      </c>
      <c r="J14" s="118">
        <v>-667000</v>
      </c>
      <c r="K14" s="118">
        <v>0</v>
      </c>
      <c r="L14" s="118">
        <v>-167000</v>
      </c>
    </row>
    <row r="15" spans="1:12" ht="18.75" x14ac:dyDescent="0.3">
      <c r="A15" s="118" t="s">
        <v>26</v>
      </c>
      <c r="B15" s="118">
        <v>7000</v>
      </c>
      <c r="C15" s="118">
        <v>2103</v>
      </c>
      <c r="D15" s="118">
        <v>2122</v>
      </c>
      <c r="E15" s="118">
        <v>5586</v>
      </c>
      <c r="F15" s="118">
        <v>5590</v>
      </c>
      <c r="G15" s="118">
        <v>14720662</v>
      </c>
      <c r="H15" s="118">
        <v>38785656</v>
      </c>
      <c r="I15" s="118">
        <v>163.47999999999999</v>
      </c>
      <c r="J15" s="118">
        <v>24064994</v>
      </c>
      <c r="K15" s="118">
        <v>94924224</v>
      </c>
      <c r="L15" s="118">
        <v>118989218</v>
      </c>
    </row>
    <row r="16" spans="1:12" ht="18.75" x14ac:dyDescent="0.3">
      <c r="A16" s="118" t="s">
        <v>29</v>
      </c>
      <c r="B16" s="118">
        <v>1500</v>
      </c>
      <c r="C16" s="118">
        <v>25376</v>
      </c>
      <c r="D16" s="118">
        <v>25600</v>
      </c>
      <c r="E16" s="118">
        <v>23420</v>
      </c>
      <c r="F16" s="118">
        <v>24560</v>
      </c>
      <c r="G16" s="118">
        <v>38063528</v>
      </c>
      <c r="H16" s="118">
        <v>36515808</v>
      </c>
      <c r="I16" s="118">
        <v>-4.07</v>
      </c>
      <c r="J16" s="118">
        <v>-1547720</v>
      </c>
      <c r="K16" s="118">
        <v>15159361</v>
      </c>
      <c r="L16" s="118">
        <v>14661641</v>
      </c>
    </row>
    <row r="17" spans="1:12" ht="18.75" x14ac:dyDescent="0.3">
      <c r="A17" s="118" t="s">
        <v>31</v>
      </c>
      <c r="B17" s="118">
        <v>7000</v>
      </c>
      <c r="C17" s="118">
        <v>2300</v>
      </c>
      <c r="D17" s="118">
        <v>2321</v>
      </c>
      <c r="E17" s="118">
        <v>4137</v>
      </c>
      <c r="F17" s="118">
        <v>4056</v>
      </c>
      <c r="G17" s="118">
        <v>16100578</v>
      </c>
      <c r="H17" s="118">
        <v>28142150</v>
      </c>
      <c r="I17" s="118">
        <v>74.790000000000006</v>
      </c>
      <c r="J17" s="118">
        <v>12041572</v>
      </c>
      <c r="K17" s="118">
        <v>3855220</v>
      </c>
      <c r="L17" s="118">
        <v>15896792</v>
      </c>
    </row>
    <row r="18" spans="1:12" ht="18.75" x14ac:dyDescent="0.3">
      <c r="A18" s="118" t="s">
        <v>34</v>
      </c>
      <c r="B18" s="118">
        <v>16</v>
      </c>
      <c r="C18" s="118" t="s">
        <v>35</v>
      </c>
      <c r="D18" s="118" t="s">
        <v>509</v>
      </c>
      <c r="E18" s="118" t="s">
        <v>37</v>
      </c>
      <c r="F18" s="118" t="s">
        <v>510</v>
      </c>
      <c r="G18" s="118" t="s">
        <v>39</v>
      </c>
      <c r="H18" s="118">
        <f>SUM(H2:H17)</f>
        <v>3258210794</v>
      </c>
      <c r="I18" s="118" t="s">
        <v>40</v>
      </c>
      <c r="J18" s="118" t="s">
        <v>511</v>
      </c>
      <c r="K18" s="118"/>
      <c r="L18" s="11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3297419097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3369970157</v>
      </c>
      <c r="H41" s="11">
        <f>G41-B43</f>
        <v>882136711</v>
      </c>
      <c r="I41" s="5">
        <f>H41/B43</f>
        <v>0.35458029251046574</v>
      </c>
      <c r="J41" s="13">
        <f>G41+J40</f>
        <v>3369970157</v>
      </c>
      <c r="K41" s="11">
        <f>H41+J40</f>
        <v>882136711</v>
      </c>
      <c r="L41" s="5">
        <f>K41/B43</f>
        <v>0.35458029251046574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4749970157</v>
      </c>
      <c r="H42" s="12">
        <f>G42-B43</f>
        <v>2262136711</v>
      </c>
      <c r="I42" s="8">
        <f>H42/B43</f>
        <v>0.90927980514013884</v>
      </c>
      <c r="J42" s="13">
        <f>G42+J40</f>
        <v>4749970157</v>
      </c>
      <c r="K42" s="12">
        <f>H42+J40</f>
        <v>2262136711</v>
      </c>
      <c r="L42" s="8">
        <f>K42/B43</f>
        <v>0.90927980514013884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6.0785193001794129E-2</v>
      </c>
      <c r="J43" s="6"/>
      <c r="K43" s="4" t="s">
        <v>50</v>
      </c>
      <c r="L43" s="5">
        <f ca="1">K41/VLOOKUP(MID(CELL("filename",A$1),FIND("]",CELL("filename",A$1))+1,255),Base!A:H,8,FALSE)*30</f>
        <v>6.0785193001794129E-2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0.15587653802402379</v>
      </c>
      <c r="J44" s="6"/>
      <c r="K44" s="7"/>
      <c r="L44" s="8">
        <f ca="1">K42/VLOOKUP(MID(CELL("filename",A$1),FIND("]",CELL("filename",A$1))+1,255),Base!A:H,8,FALSE)*30</f>
        <v>0.15587653802402379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21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I1" s="121" t="s">
        <v>8</v>
      </c>
      <c r="J1" s="121" t="s">
        <v>9</v>
      </c>
      <c r="K1" s="121" t="s">
        <v>10</v>
      </c>
      <c r="L1" s="121" t="s">
        <v>11</v>
      </c>
    </row>
    <row r="2" spans="1:12" ht="18.75" x14ac:dyDescent="0.3">
      <c r="A2" s="120" t="s">
        <v>12</v>
      </c>
      <c r="B2" s="120">
        <v>95000</v>
      </c>
      <c r="C2" s="120">
        <v>2252</v>
      </c>
      <c r="D2" s="120">
        <v>2272</v>
      </c>
      <c r="E2" s="120">
        <v>9868</v>
      </c>
      <c r="F2" s="120">
        <v>10175</v>
      </c>
      <c r="G2" s="120">
        <v>213954560</v>
      </c>
      <c r="H2" s="120">
        <v>958118700</v>
      </c>
      <c r="I2" s="120">
        <v>347.81</v>
      </c>
      <c r="J2" s="120">
        <v>744164140</v>
      </c>
      <c r="K2" s="120">
        <v>718491648</v>
      </c>
      <c r="L2" s="120">
        <v>1509255788</v>
      </c>
    </row>
    <row r="3" spans="1:12" ht="18.75" x14ac:dyDescent="0.3">
      <c r="A3" s="120" t="s">
        <v>14</v>
      </c>
      <c r="B3" s="120">
        <v>10000</v>
      </c>
      <c r="C3" s="120">
        <v>19535</v>
      </c>
      <c r="D3" s="120">
        <v>19707</v>
      </c>
      <c r="E3" s="120">
        <v>31826</v>
      </c>
      <c r="F3" s="120">
        <v>32442</v>
      </c>
      <c r="G3" s="120">
        <v>195353872</v>
      </c>
      <c r="H3" s="120">
        <v>321565104</v>
      </c>
      <c r="I3" s="120">
        <v>64.61</v>
      </c>
      <c r="J3" s="120">
        <v>126211232</v>
      </c>
      <c r="K3" s="120">
        <v>0</v>
      </c>
      <c r="L3" s="120">
        <v>126211232</v>
      </c>
    </row>
    <row r="4" spans="1:12" ht="18.75" x14ac:dyDescent="0.3">
      <c r="A4" s="120" t="s">
        <v>226</v>
      </c>
      <c r="B4" s="120">
        <v>1600</v>
      </c>
      <c r="C4" s="120">
        <v>245345</v>
      </c>
      <c r="D4" s="120">
        <v>245736</v>
      </c>
      <c r="E4" s="120">
        <v>203480</v>
      </c>
      <c r="F4" s="120">
        <v>194910</v>
      </c>
      <c r="G4" s="120">
        <v>392552672</v>
      </c>
      <c r="H4" s="120">
        <v>311359213</v>
      </c>
      <c r="I4" s="120">
        <v>-20.68</v>
      </c>
      <c r="J4" s="120">
        <v>-81193459</v>
      </c>
      <c r="K4" s="120">
        <v>-14485157</v>
      </c>
      <c r="L4" s="120">
        <v>-95678616</v>
      </c>
    </row>
    <row r="5" spans="1:12" ht="18.75" x14ac:dyDescent="0.3">
      <c r="A5" s="120" t="s">
        <v>13</v>
      </c>
      <c r="B5" s="120">
        <v>50000</v>
      </c>
      <c r="C5" s="120">
        <v>1999</v>
      </c>
      <c r="D5" s="120">
        <v>2017</v>
      </c>
      <c r="E5" s="120">
        <v>6352</v>
      </c>
      <c r="F5" s="120">
        <v>6218</v>
      </c>
      <c r="G5" s="120">
        <v>99938792</v>
      </c>
      <c r="H5" s="120">
        <v>308164080</v>
      </c>
      <c r="I5" s="120">
        <v>208.35</v>
      </c>
      <c r="J5" s="120">
        <v>208225288</v>
      </c>
      <c r="K5" s="120">
        <v>440100384</v>
      </c>
      <c r="L5" s="120">
        <v>648325672</v>
      </c>
    </row>
    <row r="6" spans="1:12" ht="18.75" x14ac:dyDescent="0.3">
      <c r="A6" s="120" t="s">
        <v>90</v>
      </c>
      <c r="B6" s="120">
        <v>7000</v>
      </c>
      <c r="C6" s="120">
        <v>12987</v>
      </c>
      <c r="D6" s="120">
        <v>13102</v>
      </c>
      <c r="E6" s="120">
        <v>36250</v>
      </c>
      <c r="F6" s="120">
        <v>37140</v>
      </c>
      <c r="G6" s="120">
        <v>90907328</v>
      </c>
      <c r="H6" s="120">
        <v>257692176</v>
      </c>
      <c r="I6" s="120">
        <v>183.47</v>
      </c>
      <c r="J6" s="120">
        <v>166784848</v>
      </c>
      <c r="K6" s="120">
        <v>28708712</v>
      </c>
      <c r="L6" s="120">
        <v>195493560</v>
      </c>
    </row>
    <row r="7" spans="1:12" ht="18.75" x14ac:dyDescent="0.3">
      <c r="A7" s="120" t="s">
        <v>15</v>
      </c>
      <c r="B7" s="120">
        <v>25000</v>
      </c>
      <c r="C7" s="120">
        <v>2537</v>
      </c>
      <c r="D7" s="120">
        <v>2560</v>
      </c>
      <c r="E7" s="120">
        <v>10150</v>
      </c>
      <c r="F7" s="120">
        <v>9750</v>
      </c>
      <c r="G7" s="120">
        <v>63421108</v>
      </c>
      <c r="H7" s="120">
        <v>241605000</v>
      </c>
      <c r="I7" s="120">
        <v>280.95</v>
      </c>
      <c r="J7" s="120">
        <v>178183892</v>
      </c>
      <c r="K7" s="120">
        <v>190849920</v>
      </c>
      <c r="L7" s="120">
        <v>369983812</v>
      </c>
    </row>
    <row r="8" spans="1:12" ht="18.75" x14ac:dyDescent="0.3">
      <c r="A8" s="120" t="s">
        <v>231</v>
      </c>
      <c r="B8" s="120">
        <v>700</v>
      </c>
      <c r="C8" s="120">
        <v>280033</v>
      </c>
      <c r="D8" s="120">
        <v>280480</v>
      </c>
      <c r="E8" s="120">
        <v>269000</v>
      </c>
      <c r="F8" s="120">
        <v>269999</v>
      </c>
      <c r="G8" s="120">
        <v>196023104</v>
      </c>
      <c r="H8" s="120">
        <v>188698224</v>
      </c>
      <c r="I8" s="120">
        <v>-3.74</v>
      </c>
      <c r="J8" s="120">
        <v>-7324880</v>
      </c>
      <c r="K8" s="120">
        <v>0</v>
      </c>
      <c r="L8" s="120">
        <v>-7324880</v>
      </c>
    </row>
    <row r="9" spans="1:12" ht="18.75" x14ac:dyDescent="0.3">
      <c r="A9" s="120" t="s">
        <v>77</v>
      </c>
      <c r="B9" s="120">
        <v>6000</v>
      </c>
      <c r="C9" s="120">
        <v>31328</v>
      </c>
      <c r="D9" s="120">
        <v>31604</v>
      </c>
      <c r="E9" s="120">
        <v>27877</v>
      </c>
      <c r="F9" s="120">
        <v>27877</v>
      </c>
      <c r="G9" s="120">
        <v>187968096</v>
      </c>
      <c r="H9" s="120">
        <v>165790094</v>
      </c>
      <c r="I9" s="120">
        <v>-11.8</v>
      </c>
      <c r="J9" s="120">
        <v>-22178002</v>
      </c>
      <c r="K9" s="120">
        <v>1006639</v>
      </c>
      <c r="L9" s="120">
        <v>6788637</v>
      </c>
    </row>
    <row r="10" spans="1:12" ht="18.75" x14ac:dyDescent="0.3">
      <c r="A10" s="120" t="s">
        <v>27</v>
      </c>
      <c r="B10" s="120">
        <v>7000</v>
      </c>
      <c r="C10" s="120">
        <v>8220</v>
      </c>
      <c r="D10" s="120">
        <v>8293</v>
      </c>
      <c r="E10" s="120">
        <v>15190</v>
      </c>
      <c r="F10" s="120">
        <v>14973</v>
      </c>
      <c r="G10" s="120">
        <v>57537000</v>
      </c>
      <c r="H10" s="120">
        <v>103888663</v>
      </c>
      <c r="I10" s="120">
        <v>80.56</v>
      </c>
      <c r="J10" s="120">
        <v>46351663</v>
      </c>
      <c r="K10" s="120">
        <v>43204440</v>
      </c>
      <c r="L10" s="120">
        <v>93246103</v>
      </c>
    </row>
    <row r="11" spans="1:12" ht="18.75" x14ac:dyDescent="0.3">
      <c r="A11" s="120" t="s">
        <v>17</v>
      </c>
      <c r="B11" s="120">
        <v>4000</v>
      </c>
      <c r="C11" s="120">
        <v>2118</v>
      </c>
      <c r="D11" s="120">
        <v>2137</v>
      </c>
      <c r="E11" s="120">
        <v>18800</v>
      </c>
      <c r="F11" s="120">
        <v>19540</v>
      </c>
      <c r="G11" s="120">
        <v>8470021</v>
      </c>
      <c r="H11" s="120">
        <v>77472192</v>
      </c>
      <c r="I11" s="120">
        <v>814.66</v>
      </c>
      <c r="J11" s="120">
        <v>69002171</v>
      </c>
      <c r="K11" s="120">
        <v>90905312</v>
      </c>
      <c r="L11" s="120">
        <v>159907483</v>
      </c>
    </row>
    <row r="12" spans="1:12" ht="18.75" x14ac:dyDescent="0.3">
      <c r="A12" s="120" t="s">
        <v>16</v>
      </c>
      <c r="B12" s="120">
        <v>5000</v>
      </c>
      <c r="C12" s="120">
        <v>2752</v>
      </c>
      <c r="D12" s="120">
        <v>2777</v>
      </c>
      <c r="E12" s="120">
        <v>13050</v>
      </c>
      <c r="F12" s="120">
        <v>13050</v>
      </c>
      <c r="G12" s="120">
        <v>13760059</v>
      </c>
      <c r="H12" s="120">
        <v>64675800</v>
      </c>
      <c r="I12" s="120">
        <v>370.03</v>
      </c>
      <c r="J12" s="120">
        <v>50915741</v>
      </c>
      <c r="K12" s="120">
        <v>42537480</v>
      </c>
      <c r="L12" s="120">
        <v>95203221</v>
      </c>
    </row>
    <row r="13" spans="1:12" ht="18.75" x14ac:dyDescent="0.3">
      <c r="A13" s="120" t="s">
        <v>18</v>
      </c>
      <c r="B13" s="120">
        <v>100000</v>
      </c>
      <c r="C13" s="120">
        <v>502</v>
      </c>
      <c r="D13" s="120">
        <v>507</v>
      </c>
      <c r="E13" s="120">
        <v>500</v>
      </c>
      <c r="F13" s="120">
        <v>500</v>
      </c>
      <c r="G13" s="120">
        <v>50227000</v>
      </c>
      <c r="H13" s="120">
        <v>49560000</v>
      </c>
      <c r="I13" s="120">
        <v>-1.33</v>
      </c>
      <c r="J13" s="120">
        <v>-667000</v>
      </c>
      <c r="K13" s="120">
        <v>0</v>
      </c>
      <c r="L13" s="120">
        <v>-167000</v>
      </c>
    </row>
    <row r="14" spans="1:12" ht="18.75" x14ac:dyDescent="0.3">
      <c r="A14" s="120" t="s">
        <v>22</v>
      </c>
      <c r="B14" s="120">
        <v>3000</v>
      </c>
      <c r="C14" s="120">
        <v>10199</v>
      </c>
      <c r="D14" s="120">
        <v>10289</v>
      </c>
      <c r="E14" s="120">
        <v>16800</v>
      </c>
      <c r="F14" s="120">
        <v>16271</v>
      </c>
      <c r="G14" s="120">
        <v>30598264</v>
      </c>
      <c r="H14" s="120">
        <v>48383446</v>
      </c>
      <c r="I14" s="120">
        <v>58.12</v>
      </c>
      <c r="J14" s="120">
        <v>17785182</v>
      </c>
      <c r="K14" s="120">
        <v>11601253</v>
      </c>
      <c r="L14" s="120">
        <v>30886435</v>
      </c>
    </row>
    <row r="15" spans="1:12" ht="18.75" x14ac:dyDescent="0.3">
      <c r="A15" s="120" t="s">
        <v>26</v>
      </c>
      <c r="B15" s="120">
        <v>7000</v>
      </c>
      <c r="C15" s="120">
        <v>2103</v>
      </c>
      <c r="D15" s="120">
        <v>2122</v>
      </c>
      <c r="E15" s="120">
        <v>5586</v>
      </c>
      <c r="F15" s="120">
        <v>5590</v>
      </c>
      <c r="G15" s="120">
        <v>14720662</v>
      </c>
      <c r="H15" s="120">
        <v>38785656</v>
      </c>
      <c r="I15" s="120">
        <v>163.47999999999999</v>
      </c>
      <c r="J15" s="120">
        <v>24064994</v>
      </c>
      <c r="K15" s="120">
        <v>94924224</v>
      </c>
      <c r="L15" s="120">
        <v>118989218</v>
      </c>
    </row>
    <row r="16" spans="1:12" ht="18.75" x14ac:dyDescent="0.3">
      <c r="A16" s="120" t="s">
        <v>29</v>
      </c>
      <c r="B16" s="120">
        <v>1500</v>
      </c>
      <c r="C16" s="120">
        <v>25376</v>
      </c>
      <c r="D16" s="120">
        <v>25600</v>
      </c>
      <c r="E16" s="120">
        <v>23980</v>
      </c>
      <c r="F16" s="120">
        <v>23510</v>
      </c>
      <c r="G16" s="120">
        <v>38063528</v>
      </c>
      <c r="H16" s="120">
        <v>34954668</v>
      </c>
      <c r="I16" s="120">
        <v>-8.17</v>
      </c>
      <c r="J16" s="120">
        <v>-3108860</v>
      </c>
      <c r="K16" s="120">
        <v>15159361</v>
      </c>
      <c r="L16" s="120">
        <v>13100501</v>
      </c>
    </row>
    <row r="17" spans="1:12" ht="18.75" x14ac:dyDescent="0.3">
      <c r="A17" s="120" t="s">
        <v>31</v>
      </c>
      <c r="B17" s="120">
        <v>7000</v>
      </c>
      <c r="C17" s="120">
        <v>2300</v>
      </c>
      <c r="D17" s="120">
        <v>2321</v>
      </c>
      <c r="E17" s="120">
        <v>4137</v>
      </c>
      <c r="F17" s="120">
        <v>4056</v>
      </c>
      <c r="G17" s="120">
        <v>16100578</v>
      </c>
      <c r="H17" s="120">
        <v>28142150</v>
      </c>
      <c r="I17" s="120">
        <v>74.790000000000006</v>
      </c>
      <c r="J17" s="120">
        <v>12041572</v>
      </c>
      <c r="K17" s="120">
        <v>3855220</v>
      </c>
      <c r="L17" s="120">
        <v>15896792</v>
      </c>
    </row>
    <row r="18" spans="1:12" ht="18.75" x14ac:dyDescent="0.3">
      <c r="A18" s="120" t="s">
        <v>34</v>
      </c>
      <c r="B18" s="120">
        <v>16</v>
      </c>
      <c r="C18" s="120" t="s">
        <v>35</v>
      </c>
      <c r="D18" s="120" t="s">
        <v>512</v>
      </c>
      <c r="E18" s="120" t="s">
        <v>37</v>
      </c>
      <c r="F18" s="120" t="s">
        <v>513</v>
      </c>
      <c r="G18" s="120" t="s">
        <v>39</v>
      </c>
      <c r="H18" s="120">
        <f>SUM(H2:H17)</f>
        <v>3198855166</v>
      </c>
      <c r="I18" s="120" t="s">
        <v>40</v>
      </c>
      <c r="J18" s="120" t="s">
        <v>514</v>
      </c>
      <c r="K18" s="120"/>
      <c r="L18" s="120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3238063469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3310614529</v>
      </c>
      <c r="H41" s="11">
        <f>G41-B43</f>
        <v>822781083</v>
      </c>
      <c r="I41" s="5">
        <f>H41/B43</f>
        <v>0.33072193169638736</v>
      </c>
      <c r="J41" s="13">
        <f>G41+J40</f>
        <v>3310614529</v>
      </c>
      <c r="K41" s="11">
        <f>H41+J40</f>
        <v>822781083</v>
      </c>
      <c r="L41" s="5">
        <f>K41/B43</f>
        <v>0.33072193169638736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4690614529</v>
      </c>
      <c r="H42" s="12">
        <f>G42-B43</f>
        <v>2202781083</v>
      </c>
      <c r="I42" s="8">
        <f>H42/B43</f>
        <v>0.8854214443260604</v>
      </c>
      <c r="J42" s="13">
        <f>G42+J40</f>
        <v>4690614529</v>
      </c>
      <c r="K42" s="12">
        <f>H42+J40</f>
        <v>2202781083</v>
      </c>
      <c r="L42" s="8">
        <f>K42/B43</f>
        <v>0.8854214443260604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5.6373056539156939E-2</v>
      </c>
      <c r="J43" s="6"/>
      <c r="K43" s="4" t="s">
        <v>50</v>
      </c>
      <c r="L43" s="5">
        <f ca="1">K41/VLOOKUP(MID(CELL("filename",A$1),FIND("]",CELL("filename",A$1))+1,255),Base!A:H,8,FALSE)*30</f>
        <v>5.6373056539156939E-2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0.15092410982830576</v>
      </c>
      <c r="J44" s="6"/>
      <c r="K44" s="7"/>
      <c r="L44" s="8">
        <f ca="1">K42/VLOOKUP(MID(CELL("filename",A$1),FIND("]",CELL("filename",A$1))+1,255),Base!A:H,8,FALSE)*30</f>
        <v>0.15092410982830576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L44"/>
  <sheetViews>
    <sheetView rightToLeft="1" workbookViewId="0">
      <selection activeCell="E8" sqref="E8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23" t="s">
        <v>0</v>
      </c>
      <c r="B1" s="123" t="s">
        <v>1</v>
      </c>
      <c r="C1" s="123" t="s">
        <v>2</v>
      </c>
      <c r="D1" s="123" t="s">
        <v>3</v>
      </c>
      <c r="E1" s="123" t="s">
        <v>4</v>
      </c>
      <c r="F1" s="123" t="s">
        <v>5</v>
      </c>
      <c r="G1" s="123" t="s">
        <v>6</v>
      </c>
      <c r="H1" s="123" t="s">
        <v>7</v>
      </c>
      <c r="I1" s="123" t="s">
        <v>8</v>
      </c>
      <c r="J1" s="123" t="s">
        <v>9</v>
      </c>
      <c r="K1" s="123" t="s">
        <v>10</v>
      </c>
      <c r="L1" s="123" t="s">
        <v>11</v>
      </c>
    </row>
    <row r="2" spans="1:12" ht="18.75" x14ac:dyDescent="0.3">
      <c r="A2" s="122" t="s">
        <v>12</v>
      </c>
      <c r="B2" s="122">
        <v>95000</v>
      </c>
      <c r="C2" s="122">
        <v>2252</v>
      </c>
      <c r="D2" s="122">
        <v>2272</v>
      </c>
      <c r="E2" s="122">
        <v>9667</v>
      </c>
      <c r="F2" s="122">
        <v>9738</v>
      </c>
      <c r="G2" s="122">
        <v>213954560</v>
      </c>
      <c r="H2" s="122">
        <v>916969032</v>
      </c>
      <c r="I2" s="122">
        <v>328.58</v>
      </c>
      <c r="J2" s="122">
        <v>703014472</v>
      </c>
      <c r="K2" s="122">
        <v>718491648</v>
      </c>
      <c r="L2" s="122">
        <v>1468106120</v>
      </c>
    </row>
    <row r="3" spans="1:12" ht="18.75" x14ac:dyDescent="0.3">
      <c r="A3" s="122" t="s">
        <v>226</v>
      </c>
      <c r="B3" s="122">
        <v>1600</v>
      </c>
      <c r="C3" s="122">
        <v>245345</v>
      </c>
      <c r="D3" s="122">
        <v>245736</v>
      </c>
      <c r="E3" s="122">
        <v>214400</v>
      </c>
      <c r="F3" s="122">
        <v>213590</v>
      </c>
      <c r="G3" s="122">
        <v>392552672</v>
      </c>
      <c r="H3" s="122">
        <v>341199602</v>
      </c>
      <c r="I3" s="122">
        <v>-13.08</v>
      </c>
      <c r="J3" s="122">
        <v>-51353070</v>
      </c>
      <c r="K3" s="122">
        <v>-14485157</v>
      </c>
      <c r="L3" s="122">
        <v>-65838227</v>
      </c>
    </row>
    <row r="4" spans="1:12" ht="18.75" x14ac:dyDescent="0.3">
      <c r="A4" s="122" t="s">
        <v>14</v>
      </c>
      <c r="B4" s="122">
        <v>10000</v>
      </c>
      <c r="C4" s="122">
        <v>19535</v>
      </c>
      <c r="D4" s="122">
        <v>19707</v>
      </c>
      <c r="E4" s="122">
        <v>31794</v>
      </c>
      <c r="F4" s="122">
        <v>32418</v>
      </c>
      <c r="G4" s="122">
        <v>195353872</v>
      </c>
      <c r="H4" s="122">
        <v>321327216</v>
      </c>
      <c r="I4" s="122">
        <v>64.48</v>
      </c>
      <c r="J4" s="122">
        <v>125973344</v>
      </c>
      <c r="K4" s="122">
        <v>0</v>
      </c>
      <c r="L4" s="122">
        <v>125973344</v>
      </c>
    </row>
    <row r="5" spans="1:12" ht="18.75" x14ac:dyDescent="0.3">
      <c r="A5" s="122" t="s">
        <v>13</v>
      </c>
      <c r="B5" s="122">
        <v>50000</v>
      </c>
      <c r="C5" s="122">
        <v>1999</v>
      </c>
      <c r="D5" s="122">
        <v>2017</v>
      </c>
      <c r="E5" s="122">
        <v>6528</v>
      </c>
      <c r="F5" s="122">
        <v>6472</v>
      </c>
      <c r="G5" s="122">
        <v>99938792</v>
      </c>
      <c r="H5" s="122">
        <v>320752320</v>
      </c>
      <c r="I5" s="122">
        <v>220.95</v>
      </c>
      <c r="J5" s="122">
        <v>220813528</v>
      </c>
      <c r="K5" s="122">
        <v>440100384</v>
      </c>
      <c r="L5" s="122">
        <v>660913912</v>
      </c>
    </row>
    <row r="6" spans="1:12" ht="18.75" x14ac:dyDescent="0.3">
      <c r="A6" s="122" t="s">
        <v>90</v>
      </c>
      <c r="B6" s="122">
        <v>7000</v>
      </c>
      <c r="C6" s="122">
        <v>12987</v>
      </c>
      <c r="D6" s="122">
        <v>13102</v>
      </c>
      <c r="E6" s="122">
        <v>36250</v>
      </c>
      <c r="F6" s="122">
        <v>37140</v>
      </c>
      <c r="G6" s="122">
        <v>90907328</v>
      </c>
      <c r="H6" s="122">
        <v>257692176</v>
      </c>
      <c r="I6" s="122">
        <v>183.47</v>
      </c>
      <c r="J6" s="122">
        <v>166784848</v>
      </c>
      <c r="K6" s="122">
        <v>28708712</v>
      </c>
      <c r="L6" s="122">
        <v>195493560</v>
      </c>
    </row>
    <row r="7" spans="1:12" ht="18.75" x14ac:dyDescent="0.3">
      <c r="A7" s="122" t="s">
        <v>15</v>
      </c>
      <c r="B7" s="122">
        <v>25000</v>
      </c>
      <c r="C7" s="122">
        <v>2537</v>
      </c>
      <c r="D7" s="122">
        <v>2560</v>
      </c>
      <c r="E7" s="122">
        <v>10230</v>
      </c>
      <c r="F7" s="122">
        <v>10190</v>
      </c>
      <c r="G7" s="122">
        <v>63421108</v>
      </c>
      <c r="H7" s="122">
        <v>252508200</v>
      </c>
      <c r="I7" s="122">
        <v>298.14999999999998</v>
      </c>
      <c r="J7" s="122">
        <v>189087092</v>
      </c>
      <c r="K7" s="122">
        <v>190849920</v>
      </c>
      <c r="L7" s="122">
        <v>380887012</v>
      </c>
    </row>
    <row r="8" spans="1:12" ht="18.75" x14ac:dyDescent="0.3">
      <c r="A8" s="122" t="s">
        <v>231</v>
      </c>
      <c r="B8" s="122">
        <v>700</v>
      </c>
      <c r="C8" s="122">
        <v>280033</v>
      </c>
      <c r="D8" s="122">
        <v>280480</v>
      </c>
      <c r="E8" s="122">
        <v>269000</v>
      </c>
      <c r="F8" s="122">
        <v>269999</v>
      </c>
      <c r="G8" s="122">
        <v>196023104</v>
      </c>
      <c r="H8" s="122">
        <v>188698224</v>
      </c>
      <c r="I8" s="122">
        <v>-3.74</v>
      </c>
      <c r="J8" s="122">
        <v>-7324880</v>
      </c>
      <c r="K8" s="122">
        <v>0</v>
      </c>
      <c r="L8" s="122">
        <v>-7324880</v>
      </c>
    </row>
    <row r="9" spans="1:12" ht="18.75" x14ac:dyDescent="0.3">
      <c r="A9" s="122" t="s">
        <v>77</v>
      </c>
      <c r="B9" s="122">
        <v>6000</v>
      </c>
      <c r="C9" s="122">
        <v>31328</v>
      </c>
      <c r="D9" s="122">
        <v>31604</v>
      </c>
      <c r="E9" s="122">
        <v>27877</v>
      </c>
      <c r="F9" s="122">
        <v>27877</v>
      </c>
      <c r="G9" s="122">
        <v>187968096</v>
      </c>
      <c r="H9" s="122">
        <v>165790094</v>
      </c>
      <c r="I9" s="122">
        <v>-11.8</v>
      </c>
      <c r="J9" s="122">
        <v>-22178002</v>
      </c>
      <c r="K9" s="122">
        <v>1006639</v>
      </c>
      <c r="L9" s="122">
        <v>6788637</v>
      </c>
    </row>
    <row r="10" spans="1:12" ht="18.75" x14ac:dyDescent="0.3">
      <c r="A10" s="122" t="s">
        <v>27</v>
      </c>
      <c r="B10" s="122">
        <v>7000</v>
      </c>
      <c r="C10" s="122">
        <v>8220</v>
      </c>
      <c r="D10" s="122">
        <v>8293</v>
      </c>
      <c r="E10" s="122">
        <v>15600</v>
      </c>
      <c r="F10" s="122">
        <v>15248</v>
      </c>
      <c r="G10" s="122">
        <v>57537000</v>
      </c>
      <c r="H10" s="122">
        <v>105796723</v>
      </c>
      <c r="I10" s="122">
        <v>83.88</v>
      </c>
      <c r="J10" s="122">
        <v>48259723</v>
      </c>
      <c r="K10" s="122">
        <v>43204440</v>
      </c>
      <c r="L10" s="122">
        <v>95154163</v>
      </c>
    </row>
    <row r="11" spans="1:12" ht="18.75" x14ac:dyDescent="0.3">
      <c r="A11" s="122" t="s">
        <v>17</v>
      </c>
      <c r="B11" s="122">
        <v>4000</v>
      </c>
      <c r="C11" s="122">
        <v>2118</v>
      </c>
      <c r="D11" s="122">
        <v>2137</v>
      </c>
      <c r="E11" s="122">
        <v>18570</v>
      </c>
      <c r="F11" s="122">
        <v>19250</v>
      </c>
      <c r="G11" s="122">
        <v>8470021</v>
      </c>
      <c r="H11" s="122">
        <v>76322400</v>
      </c>
      <c r="I11" s="122">
        <v>801.09</v>
      </c>
      <c r="J11" s="122">
        <v>67852379</v>
      </c>
      <c r="K11" s="122">
        <v>90905312</v>
      </c>
      <c r="L11" s="122">
        <v>158757691</v>
      </c>
    </row>
    <row r="12" spans="1:12" ht="18.75" x14ac:dyDescent="0.3">
      <c r="A12" s="122" t="s">
        <v>16</v>
      </c>
      <c r="B12" s="122">
        <v>5000</v>
      </c>
      <c r="C12" s="122">
        <v>2752</v>
      </c>
      <c r="D12" s="122">
        <v>2777</v>
      </c>
      <c r="E12" s="122">
        <v>13050</v>
      </c>
      <c r="F12" s="122">
        <v>13050</v>
      </c>
      <c r="G12" s="122">
        <v>13760059</v>
      </c>
      <c r="H12" s="122">
        <v>64675800</v>
      </c>
      <c r="I12" s="122">
        <v>370.03</v>
      </c>
      <c r="J12" s="122">
        <v>50915741</v>
      </c>
      <c r="K12" s="122">
        <v>42537480</v>
      </c>
      <c r="L12" s="122">
        <v>95203221</v>
      </c>
    </row>
    <row r="13" spans="1:12" ht="18.75" x14ac:dyDescent="0.3">
      <c r="A13" s="122" t="s">
        <v>22</v>
      </c>
      <c r="B13" s="122">
        <v>3000</v>
      </c>
      <c r="C13" s="122">
        <v>10199</v>
      </c>
      <c r="D13" s="122">
        <v>10289</v>
      </c>
      <c r="E13" s="122">
        <v>17084</v>
      </c>
      <c r="F13" s="122">
        <v>17084</v>
      </c>
      <c r="G13" s="122">
        <v>30598264</v>
      </c>
      <c r="H13" s="122">
        <v>50800982</v>
      </c>
      <c r="I13" s="122">
        <v>66.03</v>
      </c>
      <c r="J13" s="122">
        <v>20202718</v>
      </c>
      <c r="K13" s="122">
        <v>11601253</v>
      </c>
      <c r="L13" s="122">
        <v>33303971</v>
      </c>
    </row>
    <row r="14" spans="1:12" ht="18.75" x14ac:dyDescent="0.3">
      <c r="A14" s="122" t="s">
        <v>18</v>
      </c>
      <c r="B14" s="122">
        <v>100000</v>
      </c>
      <c r="C14" s="122">
        <v>502</v>
      </c>
      <c r="D14" s="122">
        <v>507</v>
      </c>
      <c r="E14" s="122">
        <v>500</v>
      </c>
      <c r="F14" s="122">
        <v>500</v>
      </c>
      <c r="G14" s="122">
        <v>50227000</v>
      </c>
      <c r="H14" s="122">
        <v>49560000</v>
      </c>
      <c r="I14" s="122">
        <v>-1.33</v>
      </c>
      <c r="J14" s="122">
        <v>-667000</v>
      </c>
      <c r="K14" s="122">
        <v>0</v>
      </c>
      <c r="L14" s="122">
        <v>-167000</v>
      </c>
    </row>
    <row r="15" spans="1:12" ht="18.75" x14ac:dyDescent="0.3">
      <c r="A15" s="122" t="s">
        <v>26</v>
      </c>
      <c r="B15" s="122">
        <v>7000</v>
      </c>
      <c r="C15" s="122">
        <v>2103</v>
      </c>
      <c r="D15" s="122">
        <v>2122</v>
      </c>
      <c r="E15" s="122">
        <v>5586</v>
      </c>
      <c r="F15" s="122">
        <v>5590</v>
      </c>
      <c r="G15" s="122">
        <v>14720662</v>
      </c>
      <c r="H15" s="122">
        <v>38785656</v>
      </c>
      <c r="I15" s="122">
        <v>163.47999999999999</v>
      </c>
      <c r="J15" s="122">
        <v>24064994</v>
      </c>
      <c r="K15" s="122">
        <v>94924224</v>
      </c>
      <c r="L15" s="122">
        <v>118989218</v>
      </c>
    </row>
    <row r="16" spans="1:12" ht="18.75" x14ac:dyDescent="0.3">
      <c r="A16" s="122" t="s">
        <v>29</v>
      </c>
      <c r="B16" s="122">
        <v>1500</v>
      </c>
      <c r="C16" s="122">
        <v>25376</v>
      </c>
      <c r="D16" s="122">
        <v>25600</v>
      </c>
      <c r="E16" s="122">
        <v>24680</v>
      </c>
      <c r="F16" s="122">
        <v>24240</v>
      </c>
      <c r="G16" s="122">
        <v>38063528</v>
      </c>
      <c r="H16" s="122">
        <v>36040032</v>
      </c>
      <c r="I16" s="122">
        <v>-5.32</v>
      </c>
      <c r="J16" s="122">
        <v>-2023496</v>
      </c>
      <c r="K16" s="122">
        <v>15159361</v>
      </c>
      <c r="L16" s="122">
        <v>14185865</v>
      </c>
    </row>
    <row r="17" spans="1:12" ht="18.75" x14ac:dyDescent="0.3">
      <c r="A17" s="122" t="s">
        <v>31</v>
      </c>
      <c r="B17" s="122">
        <v>7000</v>
      </c>
      <c r="C17" s="122">
        <v>2300</v>
      </c>
      <c r="D17" s="122">
        <v>2321</v>
      </c>
      <c r="E17" s="122">
        <v>4137</v>
      </c>
      <c r="F17" s="122">
        <v>4056</v>
      </c>
      <c r="G17" s="122">
        <v>16100578</v>
      </c>
      <c r="H17" s="122">
        <v>28142150</v>
      </c>
      <c r="I17" s="122">
        <v>74.790000000000006</v>
      </c>
      <c r="J17" s="122">
        <v>12041572</v>
      </c>
      <c r="K17" s="122">
        <v>3855220</v>
      </c>
      <c r="L17" s="122">
        <v>15896792</v>
      </c>
    </row>
    <row r="18" spans="1:12" ht="18.75" x14ac:dyDescent="0.3">
      <c r="A18" s="122" t="s">
        <v>34</v>
      </c>
      <c r="B18" s="122">
        <v>16</v>
      </c>
      <c r="C18" s="122" t="s">
        <v>35</v>
      </c>
      <c r="D18" s="122" t="s">
        <v>515</v>
      </c>
      <c r="E18" s="122" t="s">
        <v>37</v>
      </c>
      <c r="F18" s="122" t="s">
        <v>516</v>
      </c>
      <c r="G18" s="122" t="s">
        <v>39</v>
      </c>
      <c r="H18" s="122">
        <f>SUM(H2:H17)</f>
        <v>3215060607</v>
      </c>
      <c r="I18" s="122" t="s">
        <v>40</v>
      </c>
      <c r="J18" s="122" t="s">
        <v>517</v>
      </c>
      <c r="K18" s="122"/>
      <c r="L18" s="122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3254268910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3326819970</v>
      </c>
      <c r="H41" s="11">
        <f>G41-B43</f>
        <v>838986524</v>
      </c>
      <c r="I41" s="5">
        <f>H41/B43</f>
        <v>0.33723580867077063</v>
      </c>
      <c r="J41" s="13">
        <f>G41+J40</f>
        <v>3326819970</v>
      </c>
      <c r="K41" s="11">
        <f>H41+J40</f>
        <v>838986524</v>
      </c>
      <c r="L41" s="5">
        <f>K41/B43</f>
        <v>0.33723580867077063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4706819970</v>
      </c>
      <c r="H42" s="12">
        <f>G42-B43</f>
        <v>2218986524</v>
      </c>
      <c r="I42" s="8">
        <f>H42/B43</f>
        <v>0.89193532130044373</v>
      </c>
      <c r="J42" s="13">
        <f>G42+J40</f>
        <v>4706819970</v>
      </c>
      <c r="K42" s="12">
        <f>H42+J40</f>
        <v>2218986524</v>
      </c>
      <c r="L42" s="8">
        <f>K42/B43</f>
        <v>0.89193532130044373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5.6519967933648711E-2</v>
      </c>
      <c r="J43" s="6"/>
      <c r="K43" s="4" t="s">
        <v>50</v>
      </c>
      <c r="L43" s="5">
        <f ca="1">K41/VLOOKUP(MID(CELL("filename",A$1),FIND("]",CELL("filename",A$1))+1,255),Base!A:H,8,FALSE)*30</f>
        <v>5.6519967933648711E-2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0.14948636669839838</v>
      </c>
      <c r="J44" s="6"/>
      <c r="K44" s="7"/>
      <c r="L44" s="8">
        <f ca="1">K42/VLOOKUP(MID(CELL("filename",A$1),FIND("]",CELL("filename",A$1))+1,255),Base!A:H,8,FALSE)*30</f>
        <v>0.14948636669839838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L44"/>
  <sheetViews>
    <sheetView rightToLeft="1" workbookViewId="0">
      <selection activeCell="H16" sqref="H16"/>
    </sheetView>
  </sheetViews>
  <sheetFormatPr defaultColWidth="9.140625" defaultRowHeight="15" x14ac:dyDescent="0.25"/>
  <cols>
    <col min="1" max="1" width="12.85546875" style="14" bestFit="1" customWidth="1"/>
    <col min="2" max="2" width="19.7109375" style="14" bestFit="1" customWidth="1"/>
    <col min="3" max="3" width="13.140625" style="14" bestFit="1" customWidth="1"/>
    <col min="4" max="4" width="22" style="14" bestFit="1" customWidth="1"/>
    <col min="5" max="5" width="14.42578125" style="14" bestFit="1" customWidth="1"/>
    <col min="6" max="6" width="22" style="14" bestFit="1" customWidth="1"/>
    <col min="7" max="8" width="19.7109375" style="14" bestFit="1" customWidth="1"/>
    <col min="9" max="10" width="22" style="14" bestFit="1" customWidth="1"/>
    <col min="11" max="11" width="19.7109375" style="14" bestFit="1" customWidth="1"/>
    <col min="12" max="12" width="15.7109375" style="14" bestFit="1" customWidth="1"/>
    <col min="13" max="16384" width="9.140625" style="14"/>
  </cols>
  <sheetData>
    <row r="1" spans="1:12" ht="18.75" x14ac:dyDescent="0.3">
      <c r="A1" s="125" t="s">
        <v>0</v>
      </c>
      <c r="B1" s="125" t="s">
        <v>1</v>
      </c>
      <c r="C1" s="125" t="s">
        <v>2</v>
      </c>
      <c r="D1" s="125" t="s">
        <v>3</v>
      </c>
      <c r="E1" s="125" t="s">
        <v>4</v>
      </c>
      <c r="F1" s="125" t="s">
        <v>5</v>
      </c>
      <c r="G1" s="125" t="s">
        <v>6</v>
      </c>
      <c r="H1" s="125" t="s">
        <v>7</v>
      </c>
      <c r="I1" s="125" t="s">
        <v>8</v>
      </c>
      <c r="J1" s="125" t="s">
        <v>9</v>
      </c>
      <c r="K1" s="125" t="s">
        <v>10</v>
      </c>
      <c r="L1" s="125" t="s">
        <v>11</v>
      </c>
    </row>
    <row r="2" spans="1:12" ht="18.75" x14ac:dyDescent="0.3">
      <c r="A2" s="124" t="s">
        <v>12</v>
      </c>
      <c r="B2" s="124">
        <v>95000</v>
      </c>
      <c r="C2" s="124">
        <v>2252</v>
      </c>
      <c r="D2" s="124">
        <v>2272</v>
      </c>
      <c r="E2" s="124">
        <v>9252</v>
      </c>
      <c r="F2" s="124">
        <v>9701</v>
      </c>
      <c r="G2" s="124">
        <v>213954560</v>
      </c>
      <c r="H2" s="124">
        <v>913484964</v>
      </c>
      <c r="I2" s="124">
        <v>326.95</v>
      </c>
      <c r="J2" s="124">
        <v>699530404</v>
      </c>
      <c r="K2" s="124">
        <v>718491648</v>
      </c>
      <c r="L2" s="124">
        <v>1464622052</v>
      </c>
    </row>
    <row r="3" spans="1:12" ht="18.75" x14ac:dyDescent="0.3">
      <c r="A3" s="124" t="s">
        <v>226</v>
      </c>
      <c r="B3" s="124">
        <v>1600</v>
      </c>
      <c r="C3" s="124">
        <v>245345</v>
      </c>
      <c r="D3" s="124">
        <v>245736</v>
      </c>
      <c r="E3" s="124">
        <v>214950</v>
      </c>
      <c r="F3" s="124">
        <v>211620</v>
      </c>
      <c r="G3" s="124">
        <v>392552672</v>
      </c>
      <c r="H3" s="124">
        <v>338052623</v>
      </c>
      <c r="I3" s="124">
        <v>-13.88</v>
      </c>
      <c r="J3" s="124">
        <v>-54500049</v>
      </c>
      <c r="K3" s="124">
        <v>-14485157</v>
      </c>
      <c r="L3" s="124">
        <v>-68985206</v>
      </c>
    </row>
    <row r="4" spans="1:12" ht="18.75" x14ac:dyDescent="0.3">
      <c r="A4" s="124" t="s">
        <v>14</v>
      </c>
      <c r="B4" s="124">
        <v>10000</v>
      </c>
      <c r="C4" s="124">
        <v>19535</v>
      </c>
      <c r="D4" s="124">
        <v>19707</v>
      </c>
      <c r="E4" s="124">
        <v>31122</v>
      </c>
      <c r="F4" s="124">
        <v>32310</v>
      </c>
      <c r="G4" s="124">
        <v>195353872</v>
      </c>
      <c r="H4" s="124">
        <v>320256720</v>
      </c>
      <c r="I4" s="124">
        <v>63.94</v>
      </c>
      <c r="J4" s="124">
        <v>124902848</v>
      </c>
      <c r="K4" s="124">
        <v>0</v>
      </c>
      <c r="L4" s="124">
        <v>124902848</v>
      </c>
    </row>
    <row r="5" spans="1:12" ht="18.75" x14ac:dyDescent="0.3">
      <c r="A5" s="124" t="s">
        <v>13</v>
      </c>
      <c r="B5" s="124">
        <v>50000</v>
      </c>
      <c r="C5" s="124">
        <v>1999</v>
      </c>
      <c r="D5" s="124">
        <v>2017</v>
      </c>
      <c r="E5" s="124">
        <v>6220</v>
      </c>
      <c r="F5" s="124">
        <v>6246</v>
      </c>
      <c r="G5" s="124">
        <v>99938792</v>
      </c>
      <c r="H5" s="124">
        <v>309551760</v>
      </c>
      <c r="I5" s="124">
        <v>209.74</v>
      </c>
      <c r="J5" s="124">
        <v>209612968</v>
      </c>
      <c r="K5" s="124">
        <v>440100384</v>
      </c>
      <c r="L5" s="124">
        <v>649713352</v>
      </c>
    </row>
    <row r="6" spans="1:12" ht="18.75" x14ac:dyDescent="0.3">
      <c r="A6" s="124" t="s">
        <v>90</v>
      </c>
      <c r="B6" s="124">
        <v>7000</v>
      </c>
      <c r="C6" s="124">
        <v>12987</v>
      </c>
      <c r="D6" s="124">
        <v>13102</v>
      </c>
      <c r="E6" s="124">
        <v>36250</v>
      </c>
      <c r="F6" s="124">
        <v>37140</v>
      </c>
      <c r="G6" s="124">
        <v>90907328</v>
      </c>
      <c r="H6" s="124">
        <v>257692176</v>
      </c>
      <c r="I6" s="124">
        <v>183.47</v>
      </c>
      <c r="J6" s="124">
        <v>166784848</v>
      </c>
      <c r="K6" s="124">
        <v>28708712</v>
      </c>
      <c r="L6" s="124">
        <v>195493560</v>
      </c>
    </row>
    <row r="7" spans="1:12" ht="18.75" x14ac:dyDescent="0.3">
      <c r="A7" s="124" t="s">
        <v>15</v>
      </c>
      <c r="B7" s="124">
        <v>25000</v>
      </c>
      <c r="C7" s="124">
        <v>2537</v>
      </c>
      <c r="D7" s="124">
        <v>2560</v>
      </c>
      <c r="E7" s="124">
        <v>10260</v>
      </c>
      <c r="F7" s="124">
        <v>10130</v>
      </c>
      <c r="G7" s="124">
        <v>63421108</v>
      </c>
      <c r="H7" s="124">
        <v>251021400</v>
      </c>
      <c r="I7" s="124">
        <v>295.8</v>
      </c>
      <c r="J7" s="124">
        <v>187600292</v>
      </c>
      <c r="K7" s="124">
        <v>190849920</v>
      </c>
      <c r="L7" s="124">
        <v>379400212</v>
      </c>
    </row>
    <row r="8" spans="1:12" ht="18.75" x14ac:dyDescent="0.3">
      <c r="A8" s="124" t="s">
        <v>77</v>
      </c>
      <c r="B8" s="124">
        <v>6000</v>
      </c>
      <c r="C8" s="124">
        <v>31328</v>
      </c>
      <c r="D8" s="124">
        <v>31604</v>
      </c>
      <c r="E8" s="124">
        <v>27877</v>
      </c>
      <c r="F8" s="124">
        <v>27877</v>
      </c>
      <c r="G8" s="124">
        <v>187968096</v>
      </c>
      <c r="H8" s="124">
        <v>165790094</v>
      </c>
      <c r="I8" s="124">
        <v>-11.8</v>
      </c>
      <c r="J8" s="124">
        <v>-22178002</v>
      </c>
      <c r="K8" s="124">
        <v>1006639</v>
      </c>
      <c r="L8" s="124">
        <v>6788637</v>
      </c>
    </row>
    <row r="9" spans="1:12" ht="18.75" x14ac:dyDescent="0.3">
      <c r="A9" s="124" t="s">
        <v>27</v>
      </c>
      <c r="B9" s="124">
        <v>7000</v>
      </c>
      <c r="C9" s="124">
        <v>8220</v>
      </c>
      <c r="D9" s="124">
        <v>8293</v>
      </c>
      <c r="E9" s="124">
        <v>14811</v>
      </c>
      <c r="F9" s="124">
        <v>14880</v>
      </c>
      <c r="G9" s="124">
        <v>57537000</v>
      </c>
      <c r="H9" s="124">
        <v>103243392</v>
      </c>
      <c r="I9" s="124">
        <v>79.44</v>
      </c>
      <c r="J9" s="124">
        <v>45706392</v>
      </c>
      <c r="K9" s="124">
        <v>43204440</v>
      </c>
      <c r="L9" s="124">
        <v>92600832</v>
      </c>
    </row>
    <row r="10" spans="1:12" ht="18.75" x14ac:dyDescent="0.3">
      <c r="A10" s="124" t="s">
        <v>17</v>
      </c>
      <c r="B10" s="124">
        <v>4000</v>
      </c>
      <c r="C10" s="124">
        <v>2118</v>
      </c>
      <c r="D10" s="124">
        <v>2137</v>
      </c>
      <c r="E10" s="124">
        <v>18290</v>
      </c>
      <c r="F10" s="124">
        <v>19150</v>
      </c>
      <c r="G10" s="124">
        <v>8470021</v>
      </c>
      <c r="H10" s="124">
        <v>75925920</v>
      </c>
      <c r="I10" s="124">
        <v>796.41</v>
      </c>
      <c r="J10" s="124">
        <v>67455899</v>
      </c>
      <c r="K10" s="124">
        <v>90905312</v>
      </c>
      <c r="L10" s="124">
        <v>158361211</v>
      </c>
    </row>
    <row r="11" spans="1:12" ht="18.75" x14ac:dyDescent="0.3">
      <c r="A11" s="124" t="s">
        <v>16</v>
      </c>
      <c r="B11" s="124">
        <v>5000</v>
      </c>
      <c r="C11" s="124">
        <v>2752</v>
      </c>
      <c r="D11" s="124">
        <v>2777</v>
      </c>
      <c r="E11" s="124">
        <v>13050</v>
      </c>
      <c r="F11" s="124">
        <v>13050</v>
      </c>
      <c r="G11" s="124">
        <v>13760059</v>
      </c>
      <c r="H11" s="124">
        <v>64675800</v>
      </c>
      <c r="I11" s="124">
        <v>370.03</v>
      </c>
      <c r="J11" s="124">
        <v>50915741</v>
      </c>
      <c r="K11" s="124">
        <v>42537480</v>
      </c>
      <c r="L11" s="124">
        <v>95203221</v>
      </c>
    </row>
    <row r="12" spans="1:12" ht="18.75" x14ac:dyDescent="0.3">
      <c r="A12" s="124" t="s">
        <v>18</v>
      </c>
      <c r="B12" s="124">
        <v>100000</v>
      </c>
      <c r="C12" s="124">
        <v>502</v>
      </c>
      <c r="D12" s="124">
        <v>507</v>
      </c>
      <c r="E12" s="124">
        <v>500</v>
      </c>
      <c r="F12" s="124">
        <v>500</v>
      </c>
      <c r="G12" s="124">
        <v>50227000</v>
      </c>
      <c r="H12" s="124">
        <v>49560000</v>
      </c>
      <c r="I12" s="124">
        <v>-1.33</v>
      </c>
      <c r="J12" s="124">
        <v>-667000</v>
      </c>
      <c r="K12" s="124">
        <v>0</v>
      </c>
      <c r="L12" s="124">
        <v>-167000</v>
      </c>
    </row>
    <row r="13" spans="1:12" ht="18.75" x14ac:dyDescent="0.3">
      <c r="A13" s="124" t="s">
        <v>22</v>
      </c>
      <c r="B13" s="124">
        <v>3000</v>
      </c>
      <c r="C13" s="124">
        <v>10199</v>
      </c>
      <c r="D13" s="124">
        <v>10289</v>
      </c>
      <c r="E13" s="124">
        <v>16600</v>
      </c>
      <c r="F13" s="124">
        <v>16595</v>
      </c>
      <c r="G13" s="124">
        <v>30598264</v>
      </c>
      <c r="H13" s="124">
        <v>49346892</v>
      </c>
      <c r="I13" s="124">
        <v>61.27</v>
      </c>
      <c r="J13" s="124">
        <v>18748628</v>
      </c>
      <c r="K13" s="124">
        <v>11601253</v>
      </c>
      <c r="L13" s="124">
        <v>31849881</v>
      </c>
    </row>
    <row r="14" spans="1:12" ht="18.75" x14ac:dyDescent="0.3">
      <c r="A14" s="124" t="s">
        <v>26</v>
      </c>
      <c r="B14" s="124">
        <v>7000</v>
      </c>
      <c r="C14" s="124">
        <v>2103</v>
      </c>
      <c r="D14" s="124">
        <v>2122</v>
      </c>
      <c r="E14" s="124">
        <v>5586</v>
      </c>
      <c r="F14" s="124">
        <v>5590</v>
      </c>
      <c r="G14" s="124">
        <v>14720662</v>
      </c>
      <c r="H14" s="124">
        <v>38785656</v>
      </c>
      <c r="I14" s="124">
        <v>163.47999999999999</v>
      </c>
      <c r="J14" s="124">
        <v>24064994</v>
      </c>
      <c r="K14" s="124">
        <v>94924224</v>
      </c>
      <c r="L14" s="124">
        <v>118989218</v>
      </c>
    </row>
    <row r="15" spans="1:12" ht="18.75" x14ac:dyDescent="0.3">
      <c r="A15" s="124" t="s">
        <v>231</v>
      </c>
      <c r="B15" s="124">
        <v>2800</v>
      </c>
      <c r="C15" s="124">
        <v>280033</v>
      </c>
      <c r="D15" s="124">
        <v>280480</v>
      </c>
      <c r="E15" s="124">
        <v>269000</v>
      </c>
      <c r="F15" s="124">
        <v>54000</v>
      </c>
      <c r="G15" s="124">
        <v>196023104</v>
      </c>
      <c r="H15" s="124">
        <f>F15*B15</f>
        <v>151200000</v>
      </c>
      <c r="I15" s="124">
        <v>-80.75</v>
      </c>
      <c r="J15" s="124">
        <v>-158283319</v>
      </c>
      <c r="K15" s="124">
        <v>0</v>
      </c>
      <c r="L15" s="124">
        <v>-158283319</v>
      </c>
    </row>
    <row r="16" spans="1:12" ht="18.75" x14ac:dyDescent="0.3">
      <c r="A16" s="124" t="s">
        <v>29</v>
      </c>
      <c r="B16" s="124">
        <v>1500</v>
      </c>
      <c r="C16" s="124">
        <v>25376</v>
      </c>
      <c r="D16" s="124">
        <v>25600</v>
      </c>
      <c r="E16" s="124">
        <v>23030</v>
      </c>
      <c r="F16" s="124">
        <v>23620</v>
      </c>
      <c r="G16" s="124">
        <v>38063528</v>
      </c>
      <c r="H16" s="124">
        <v>35118216</v>
      </c>
      <c r="I16" s="124">
        <v>-7.74</v>
      </c>
      <c r="J16" s="124">
        <v>-2945312</v>
      </c>
      <c r="K16" s="124">
        <v>15159361</v>
      </c>
      <c r="L16" s="124">
        <v>13264049</v>
      </c>
    </row>
    <row r="17" spans="1:12" ht="18.75" x14ac:dyDescent="0.3">
      <c r="A17" s="124" t="s">
        <v>31</v>
      </c>
      <c r="B17" s="124">
        <v>7000</v>
      </c>
      <c r="C17" s="124">
        <v>2300</v>
      </c>
      <c r="D17" s="124">
        <v>2321</v>
      </c>
      <c r="E17" s="124">
        <v>4137</v>
      </c>
      <c r="F17" s="124">
        <v>4056</v>
      </c>
      <c r="G17" s="124">
        <v>16100578</v>
      </c>
      <c r="H17" s="124">
        <v>28142150</v>
      </c>
      <c r="I17" s="124">
        <v>74.790000000000006</v>
      </c>
      <c r="J17" s="124">
        <v>12041572</v>
      </c>
      <c r="K17" s="124">
        <v>3855220</v>
      </c>
      <c r="L17" s="124">
        <v>15896792</v>
      </c>
    </row>
    <row r="18" spans="1:12" ht="18.75" x14ac:dyDescent="0.3">
      <c r="A18" s="124" t="s">
        <v>34</v>
      </c>
      <c r="B18" s="124">
        <v>16</v>
      </c>
      <c r="C18" s="124" t="s">
        <v>35</v>
      </c>
      <c r="D18" s="124" t="s">
        <v>519</v>
      </c>
      <c r="E18" s="124" t="s">
        <v>37</v>
      </c>
      <c r="F18" s="124" t="s">
        <v>520</v>
      </c>
      <c r="G18" s="124" t="s">
        <v>39</v>
      </c>
      <c r="H18" s="124">
        <f>SUM(H2:H17)</f>
        <v>3151847763</v>
      </c>
      <c r="I18" s="124" t="s">
        <v>40</v>
      </c>
      <c r="J18" s="124" t="s">
        <v>521</v>
      </c>
      <c r="K18" s="124"/>
      <c r="L18" s="124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3191056066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3263607126</v>
      </c>
      <c r="H41" s="11">
        <f>G41-B43</f>
        <v>775773680</v>
      </c>
      <c r="I41" s="5">
        <f>H41/B43</f>
        <v>0.31182701609197677</v>
      </c>
      <c r="J41" s="13">
        <f>G41+J40</f>
        <v>3263607126</v>
      </c>
      <c r="K41" s="11">
        <f>H41+J40</f>
        <v>775773680</v>
      </c>
      <c r="L41" s="5">
        <f>K41/B43</f>
        <v>0.31182701609197677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4643607126</v>
      </c>
      <c r="H42" s="12">
        <f>G42-B43</f>
        <v>2155773680</v>
      </c>
      <c r="I42" s="8">
        <f>H42/B43</f>
        <v>0.86652652872164981</v>
      </c>
      <c r="J42" s="13">
        <f>G42+J40</f>
        <v>4643607126</v>
      </c>
      <c r="K42" s="12">
        <f>H42+J40</f>
        <v>2155773680</v>
      </c>
      <c r="L42" s="8">
        <f>K42/B43</f>
        <v>0.86652652872164981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5.1971169348662798E-2</v>
      </c>
      <c r="J43" s="6"/>
      <c r="K43" s="4" t="s">
        <v>50</v>
      </c>
      <c r="L43" s="5">
        <f ca="1">K41/VLOOKUP(MID(CELL("filename",A$1),FIND("]",CELL("filename",A$1))+1,255),Base!A:H,8,FALSE)*30</f>
        <v>5.1971169348662798E-2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0.14442108812027496</v>
      </c>
      <c r="J44" s="6"/>
      <c r="K44" s="7"/>
      <c r="L44" s="8">
        <f ca="1">K42/VLOOKUP(MID(CELL("filename",A$1),FIND("]",CELL("filename",A$1))+1,255),Base!A:H,8,FALSE)*30</f>
        <v>0.14442108812027496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L44"/>
  <sheetViews>
    <sheetView rightToLeft="1" workbookViewId="0">
      <selection activeCell="H2" sqref="H2:H17"/>
    </sheetView>
  </sheetViews>
  <sheetFormatPr defaultColWidth="9.140625" defaultRowHeight="15" x14ac:dyDescent="0.25"/>
  <cols>
    <col min="1" max="1" width="12.85546875" style="14" bestFit="1" customWidth="1"/>
    <col min="2" max="2" width="19.7109375" style="14" bestFit="1" customWidth="1"/>
    <col min="3" max="3" width="13.140625" style="14" bestFit="1" customWidth="1"/>
    <col min="4" max="4" width="22" style="14" bestFit="1" customWidth="1"/>
    <col min="5" max="5" width="14.42578125" style="14" bestFit="1" customWidth="1"/>
    <col min="6" max="6" width="22" style="14" bestFit="1" customWidth="1"/>
    <col min="7" max="8" width="19.7109375" style="14" bestFit="1" customWidth="1"/>
    <col min="9" max="10" width="22" style="14" bestFit="1" customWidth="1"/>
    <col min="11" max="11" width="19.7109375" style="14" bestFit="1" customWidth="1"/>
    <col min="12" max="12" width="15.7109375" style="14" bestFit="1" customWidth="1"/>
    <col min="13" max="16384" width="9.140625" style="14"/>
  </cols>
  <sheetData>
    <row r="1" spans="1:12" ht="18.75" x14ac:dyDescent="0.3">
      <c r="A1" s="125" t="s">
        <v>0</v>
      </c>
      <c r="B1" s="125" t="s">
        <v>1</v>
      </c>
      <c r="C1" s="125" t="s">
        <v>2</v>
      </c>
      <c r="D1" s="125" t="s">
        <v>3</v>
      </c>
      <c r="E1" s="125" t="s">
        <v>4</v>
      </c>
      <c r="F1" s="125" t="s">
        <v>5</v>
      </c>
      <c r="G1" s="125" t="s">
        <v>6</v>
      </c>
      <c r="H1" s="125" t="s">
        <v>7</v>
      </c>
      <c r="I1" s="125" t="s">
        <v>8</v>
      </c>
      <c r="J1" s="125" t="s">
        <v>9</v>
      </c>
      <c r="K1" s="125" t="s">
        <v>10</v>
      </c>
      <c r="L1" s="125" t="s">
        <v>11</v>
      </c>
    </row>
    <row r="2" spans="1:12" ht="18.75" x14ac:dyDescent="0.3">
      <c r="A2" s="127" t="s">
        <v>12</v>
      </c>
      <c r="B2" s="127">
        <v>95000</v>
      </c>
      <c r="C2" s="127">
        <v>2252</v>
      </c>
      <c r="D2" s="127">
        <v>2272</v>
      </c>
      <c r="E2" s="127">
        <v>9216</v>
      </c>
      <c r="F2" s="127">
        <v>9473</v>
      </c>
      <c r="G2" s="127">
        <v>213954560</v>
      </c>
      <c r="H2" s="127">
        <f>F2*B2</f>
        <v>899935000</v>
      </c>
      <c r="I2" s="127">
        <v>326.95</v>
      </c>
      <c r="J2" s="127">
        <v>699530404</v>
      </c>
      <c r="K2" s="127">
        <v>718491648</v>
      </c>
      <c r="L2" s="127">
        <v>1464622052</v>
      </c>
    </row>
    <row r="3" spans="1:12" ht="18.75" x14ac:dyDescent="0.3">
      <c r="A3" s="127" t="s">
        <v>226</v>
      </c>
      <c r="B3" s="127">
        <v>1600</v>
      </c>
      <c r="C3" s="127">
        <v>245345</v>
      </c>
      <c r="D3" s="127">
        <v>245736</v>
      </c>
      <c r="E3" s="127">
        <v>227010</v>
      </c>
      <c r="F3" s="127">
        <v>222710</v>
      </c>
      <c r="G3" s="127">
        <v>392552672</v>
      </c>
      <c r="H3" s="127">
        <f t="shared" ref="H3:H17" si="0">F3*B3</f>
        <v>356336000</v>
      </c>
      <c r="I3" s="127">
        <v>-13.88</v>
      </c>
      <c r="J3" s="127">
        <v>-54500049</v>
      </c>
      <c r="K3" s="127">
        <v>-14485157</v>
      </c>
      <c r="L3" s="127">
        <v>-68985206</v>
      </c>
    </row>
    <row r="4" spans="1:12" ht="18.75" x14ac:dyDescent="0.3">
      <c r="A4" s="127" t="s">
        <v>13</v>
      </c>
      <c r="B4" s="127">
        <v>50000</v>
      </c>
      <c r="C4" s="127">
        <v>1999</v>
      </c>
      <c r="D4" s="127">
        <v>2017</v>
      </c>
      <c r="E4" s="127">
        <v>6558</v>
      </c>
      <c r="F4" s="127">
        <v>6467</v>
      </c>
      <c r="G4" s="127">
        <v>99938792</v>
      </c>
      <c r="H4" s="127">
        <f t="shared" si="0"/>
        <v>323350000</v>
      </c>
      <c r="I4" s="127">
        <v>209.74</v>
      </c>
      <c r="J4" s="127">
        <v>209612968</v>
      </c>
      <c r="K4" s="127">
        <v>440100384</v>
      </c>
      <c r="L4" s="127">
        <v>649713352</v>
      </c>
    </row>
    <row r="5" spans="1:12" ht="18.75" x14ac:dyDescent="0.3">
      <c r="A5" s="127" t="s">
        <v>14</v>
      </c>
      <c r="B5" s="127">
        <v>10000</v>
      </c>
      <c r="C5" s="127">
        <v>19535</v>
      </c>
      <c r="D5" s="127">
        <v>19707</v>
      </c>
      <c r="E5" s="127">
        <v>31664</v>
      </c>
      <c r="F5" s="127">
        <v>32303</v>
      </c>
      <c r="G5" s="127">
        <v>195353872</v>
      </c>
      <c r="H5" s="127">
        <f t="shared" si="0"/>
        <v>323030000</v>
      </c>
      <c r="I5" s="127">
        <v>63.94</v>
      </c>
      <c r="J5" s="127">
        <v>124902848</v>
      </c>
      <c r="K5" s="127">
        <v>0</v>
      </c>
      <c r="L5" s="127">
        <v>124902848</v>
      </c>
    </row>
    <row r="6" spans="1:12" ht="18.75" x14ac:dyDescent="0.3">
      <c r="A6" s="127" t="s">
        <v>90</v>
      </c>
      <c r="B6" s="127">
        <v>7000</v>
      </c>
      <c r="C6" s="127">
        <v>12987</v>
      </c>
      <c r="D6" s="127">
        <v>13102</v>
      </c>
      <c r="E6" s="127">
        <v>36250</v>
      </c>
      <c r="F6" s="127">
        <v>37140</v>
      </c>
      <c r="G6" s="127">
        <v>90907328</v>
      </c>
      <c r="H6" s="127">
        <f t="shared" si="0"/>
        <v>259980000</v>
      </c>
      <c r="I6" s="127">
        <v>183.47</v>
      </c>
      <c r="J6" s="127">
        <v>166784848</v>
      </c>
      <c r="K6" s="127">
        <v>28708712</v>
      </c>
      <c r="L6" s="127">
        <v>195493560</v>
      </c>
    </row>
    <row r="7" spans="1:12" ht="18.75" x14ac:dyDescent="0.3">
      <c r="A7" s="127" t="s">
        <v>15</v>
      </c>
      <c r="B7" s="127">
        <v>25000</v>
      </c>
      <c r="C7" s="127">
        <v>2537</v>
      </c>
      <c r="D7" s="127">
        <v>2560</v>
      </c>
      <c r="E7" s="127">
        <v>10630</v>
      </c>
      <c r="F7" s="127">
        <v>10510</v>
      </c>
      <c r="G7" s="127">
        <v>63421108</v>
      </c>
      <c r="H7" s="127">
        <f t="shared" si="0"/>
        <v>262750000</v>
      </c>
      <c r="I7" s="127">
        <v>295.8</v>
      </c>
      <c r="J7" s="127">
        <v>187600292</v>
      </c>
      <c r="K7" s="127">
        <v>190849920</v>
      </c>
      <c r="L7" s="127">
        <v>379400212</v>
      </c>
    </row>
    <row r="8" spans="1:12" ht="18.75" x14ac:dyDescent="0.3">
      <c r="A8" s="127" t="s">
        <v>77</v>
      </c>
      <c r="B8" s="127">
        <v>6000</v>
      </c>
      <c r="C8" s="127">
        <v>31328</v>
      </c>
      <c r="D8" s="127">
        <v>31604</v>
      </c>
      <c r="E8" s="127">
        <v>27877</v>
      </c>
      <c r="F8" s="127">
        <v>27877</v>
      </c>
      <c r="G8" s="127">
        <v>187968096</v>
      </c>
      <c r="H8" s="127">
        <f t="shared" si="0"/>
        <v>167262000</v>
      </c>
      <c r="I8" s="127">
        <v>-11.8</v>
      </c>
      <c r="J8" s="127">
        <v>-22178002</v>
      </c>
      <c r="K8" s="127">
        <v>1006639</v>
      </c>
      <c r="L8" s="127">
        <v>6788637</v>
      </c>
    </row>
    <row r="9" spans="1:12" ht="18.75" x14ac:dyDescent="0.3">
      <c r="A9" s="127" t="s">
        <v>231</v>
      </c>
      <c r="B9" s="127">
        <v>2800</v>
      </c>
      <c r="C9" s="127">
        <v>280033</v>
      </c>
      <c r="D9" s="127">
        <v>280480</v>
      </c>
      <c r="E9" s="127">
        <v>269000</v>
      </c>
      <c r="F9" s="127">
        <v>54000</v>
      </c>
      <c r="G9" s="127">
        <v>196023104</v>
      </c>
      <c r="H9" s="127">
        <f t="shared" si="0"/>
        <v>151200000</v>
      </c>
      <c r="I9" s="127">
        <v>-80.75</v>
      </c>
      <c r="J9" s="127">
        <v>-158283319</v>
      </c>
      <c r="K9" s="127">
        <v>0</v>
      </c>
      <c r="L9" s="127">
        <v>-158283319</v>
      </c>
    </row>
    <row r="10" spans="1:12" ht="18.75" x14ac:dyDescent="0.3">
      <c r="A10" s="127" t="s">
        <v>27</v>
      </c>
      <c r="B10" s="127">
        <v>7000</v>
      </c>
      <c r="C10" s="127">
        <v>8220</v>
      </c>
      <c r="D10" s="127">
        <v>8293</v>
      </c>
      <c r="E10" s="127">
        <v>15624</v>
      </c>
      <c r="F10" s="127">
        <v>15366</v>
      </c>
      <c r="G10" s="127">
        <v>57537000</v>
      </c>
      <c r="H10" s="127">
        <f t="shared" si="0"/>
        <v>107562000</v>
      </c>
      <c r="I10" s="127">
        <v>79.44</v>
      </c>
      <c r="J10" s="127">
        <v>45706392</v>
      </c>
      <c r="K10" s="127">
        <v>43204440</v>
      </c>
      <c r="L10" s="127">
        <v>92600832</v>
      </c>
    </row>
    <row r="11" spans="1:12" ht="18.75" x14ac:dyDescent="0.3">
      <c r="A11" s="127" t="s">
        <v>17</v>
      </c>
      <c r="B11" s="127">
        <v>4000</v>
      </c>
      <c r="C11" s="127">
        <v>2118</v>
      </c>
      <c r="D11" s="127">
        <v>2137</v>
      </c>
      <c r="E11" s="127">
        <v>18200</v>
      </c>
      <c r="F11" s="127">
        <v>18200</v>
      </c>
      <c r="G11" s="127">
        <v>8470021</v>
      </c>
      <c r="H11" s="127">
        <f t="shared" si="0"/>
        <v>72800000</v>
      </c>
      <c r="I11" s="127">
        <v>796.41</v>
      </c>
      <c r="J11" s="127">
        <v>67455899</v>
      </c>
      <c r="K11" s="127">
        <v>90905312</v>
      </c>
      <c r="L11" s="127">
        <v>158361211</v>
      </c>
    </row>
    <row r="12" spans="1:12" ht="18.75" x14ac:dyDescent="0.3">
      <c r="A12" s="127" t="s">
        <v>16</v>
      </c>
      <c r="B12" s="127">
        <v>5000</v>
      </c>
      <c r="C12" s="127">
        <v>2752</v>
      </c>
      <c r="D12" s="127">
        <v>2777</v>
      </c>
      <c r="E12" s="127">
        <v>13050</v>
      </c>
      <c r="F12" s="127">
        <v>13050</v>
      </c>
      <c r="G12" s="127">
        <v>13760059</v>
      </c>
      <c r="H12" s="127">
        <f t="shared" si="0"/>
        <v>65250000</v>
      </c>
      <c r="I12" s="127">
        <v>370.03</v>
      </c>
      <c r="J12" s="127">
        <v>50915741</v>
      </c>
      <c r="K12" s="127">
        <v>42537480</v>
      </c>
      <c r="L12" s="127">
        <v>95203221</v>
      </c>
    </row>
    <row r="13" spans="1:12" ht="18.75" x14ac:dyDescent="0.3">
      <c r="A13" s="127" t="s">
        <v>22</v>
      </c>
      <c r="B13" s="127">
        <v>3000</v>
      </c>
      <c r="C13" s="127">
        <v>10199</v>
      </c>
      <c r="D13" s="127">
        <v>10289</v>
      </c>
      <c r="E13" s="127">
        <v>17424</v>
      </c>
      <c r="F13" s="127">
        <v>17059</v>
      </c>
      <c r="G13" s="127">
        <v>30598264</v>
      </c>
      <c r="H13" s="127">
        <f t="shared" si="0"/>
        <v>51177000</v>
      </c>
      <c r="I13" s="127">
        <v>61.27</v>
      </c>
      <c r="J13" s="127">
        <v>18748628</v>
      </c>
      <c r="K13" s="127">
        <v>11601253</v>
      </c>
      <c r="L13" s="127">
        <v>31849881</v>
      </c>
    </row>
    <row r="14" spans="1:12" ht="18.75" x14ac:dyDescent="0.3">
      <c r="A14" s="127" t="s">
        <v>18</v>
      </c>
      <c r="B14" s="127">
        <v>100000</v>
      </c>
      <c r="C14" s="127">
        <v>502</v>
      </c>
      <c r="D14" s="127">
        <v>507</v>
      </c>
      <c r="E14" s="127">
        <v>500</v>
      </c>
      <c r="F14" s="127">
        <v>500</v>
      </c>
      <c r="G14" s="127">
        <v>50227000</v>
      </c>
      <c r="H14" s="127">
        <f t="shared" si="0"/>
        <v>50000000</v>
      </c>
      <c r="I14" s="127">
        <v>-1.33</v>
      </c>
      <c r="J14" s="127">
        <v>-667000</v>
      </c>
      <c r="K14" s="127">
        <v>0</v>
      </c>
      <c r="L14" s="127">
        <v>-167000</v>
      </c>
    </row>
    <row r="15" spans="1:12" ht="18.75" x14ac:dyDescent="0.3">
      <c r="A15" s="127" t="s">
        <v>26</v>
      </c>
      <c r="B15" s="127">
        <v>7000</v>
      </c>
      <c r="C15" s="127">
        <v>2103</v>
      </c>
      <c r="D15" s="127">
        <v>2122</v>
      </c>
      <c r="E15" s="127">
        <v>5586</v>
      </c>
      <c r="F15" s="127">
        <v>5590</v>
      </c>
      <c r="G15" s="127">
        <v>14720662</v>
      </c>
      <c r="H15" s="127">
        <f t="shared" si="0"/>
        <v>39130000</v>
      </c>
      <c r="I15" s="127">
        <v>163.47999999999999</v>
      </c>
      <c r="J15" s="127">
        <v>24064994</v>
      </c>
      <c r="K15" s="127">
        <v>94924224</v>
      </c>
      <c r="L15" s="127">
        <v>118989218</v>
      </c>
    </row>
    <row r="16" spans="1:12" ht="18.75" x14ac:dyDescent="0.3">
      <c r="A16" s="127" t="s">
        <v>29</v>
      </c>
      <c r="B16" s="127">
        <v>1500</v>
      </c>
      <c r="C16" s="127">
        <v>25376</v>
      </c>
      <c r="D16" s="127">
        <v>25600</v>
      </c>
      <c r="E16" s="127">
        <v>22990</v>
      </c>
      <c r="F16" s="127">
        <v>22920</v>
      </c>
      <c r="G16" s="127">
        <v>38063528</v>
      </c>
      <c r="H16" s="127">
        <f t="shared" si="0"/>
        <v>34380000</v>
      </c>
      <c r="I16" s="127">
        <v>-7.74</v>
      </c>
      <c r="J16" s="127">
        <v>-2945312</v>
      </c>
      <c r="K16" s="127">
        <v>15159361</v>
      </c>
      <c r="L16" s="127">
        <v>13264049</v>
      </c>
    </row>
    <row r="17" spans="1:12" ht="18.75" x14ac:dyDescent="0.3">
      <c r="A17" s="127" t="s">
        <v>31</v>
      </c>
      <c r="B17" s="127">
        <v>7000</v>
      </c>
      <c r="C17" s="127">
        <v>2300</v>
      </c>
      <c r="D17" s="127">
        <v>2321</v>
      </c>
      <c r="E17" s="127">
        <v>4137</v>
      </c>
      <c r="F17" s="127">
        <v>4056</v>
      </c>
      <c r="G17" s="127">
        <v>16100578</v>
      </c>
      <c r="H17" s="127">
        <f t="shared" si="0"/>
        <v>28392000</v>
      </c>
      <c r="I17" s="127">
        <v>74.790000000000006</v>
      </c>
      <c r="J17" s="127">
        <v>12041572</v>
      </c>
      <c r="K17" s="127">
        <v>3855220</v>
      </c>
      <c r="L17" s="127">
        <v>15896792</v>
      </c>
    </row>
    <row r="18" spans="1:12" ht="18.75" x14ac:dyDescent="0.3">
      <c r="A18" s="127" t="s">
        <v>34</v>
      </c>
      <c r="B18" s="127">
        <v>16</v>
      </c>
      <c r="C18" s="127" t="s">
        <v>35</v>
      </c>
      <c r="D18" s="127" t="s">
        <v>519</v>
      </c>
      <c r="E18" s="127" t="s">
        <v>37</v>
      </c>
      <c r="F18" s="127" t="s">
        <v>520</v>
      </c>
      <c r="G18" s="127" t="s">
        <v>39</v>
      </c>
      <c r="H18" s="127">
        <f>SUM(H2:H17)</f>
        <v>3192534000</v>
      </c>
      <c r="I18" s="127" t="s">
        <v>40</v>
      </c>
      <c r="J18" s="127" t="s">
        <v>521</v>
      </c>
      <c r="K18" s="127"/>
      <c r="L18" s="127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3231742303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3304293363</v>
      </c>
      <c r="H41" s="11">
        <f>G41-B43</f>
        <v>816459917</v>
      </c>
      <c r="I41" s="5">
        <f>H41/B43</f>
        <v>0.32818110003011836</v>
      </c>
      <c r="J41" s="13">
        <f>G41+J40</f>
        <v>3304293363</v>
      </c>
      <c r="K41" s="11">
        <f>H41+J40</f>
        <v>816459917</v>
      </c>
      <c r="L41" s="5">
        <f>K41/B43</f>
        <v>0.32818110003011836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4684293363</v>
      </c>
      <c r="H42" s="12">
        <f>G42-B43</f>
        <v>2196459917</v>
      </c>
      <c r="I42" s="8">
        <f>H42/B43</f>
        <v>0.88288061265979134</v>
      </c>
      <c r="J42" s="13">
        <f>G42+J40</f>
        <v>4684293363</v>
      </c>
      <c r="K42" s="12">
        <f>H42+J40</f>
        <v>2196459917</v>
      </c>
      <c r="L42" s="8">
        <f>K42/B43</f>
        <v>0.88288061265979134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5.4394657463555526E-2</v>
      </c>
      <c r="J43" s="6"/>
      <c r="K43" s="4" t="s">
        <v>50</v>
      </c>
      <c r="L43" s="5">
        <f ca="1">K41/VLOOKUP(MID(CELL("filename",A$1),FIND("]",CELL("filename",A$1))+1,255),Base!A:H,8,FALSE)*30</f>
        <v>5.4394657463555526E-2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0.14633380320328035</v>
      </c>
      <c r="J44" s="6"/>
      <c r="K44" s="7"/>
      <c r="L44" s="8">
        <f ca="1">K42/VLOOKUP(MID(CELL("filename",A$1),FIND("]",CELL("filename",A$1))+1,255),Base!A:H,8,FALSE)*30</f>
        <v>0.14633380320328035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L44"/>
  <sheetViews>
    <sheetView rightToLeft="1" workbookViewId="0">
      <selection activeCell="H49" sqref="H49"/>
    </sheetView>
  </sheetViews>
  <sheetFormatPr defaultColWidth="9.140625" defaultRowHeight="15" x14ac:dyDescent="0.25"/>
  <cols>
    <col min="1" max="1" width="12.85546875" style="14" bestFit="1" customWidth="1"/>
    <col min="2" max="2" width="19.7109375" style="14" bestFit="1" customWidth="1"/>
    <col min="3" max="3" width="13.140625" style="14" bestFit="1" customWidth="1"/>
    <col min="4" max="4" width="22" style="14" bestFit="1" customWidth="1"/>
    <col min="5" max="5" width="14.42578125" style="14" bestFit="1" customWidth="1"/>
    <col min="6" max="6" width="22" style="14" bestFit="1" customWidth="1"/>
    <col min="7" max="8" width="19.7109375" style="14" bestFit="1" customWidth="1"/>
    <col min="9" max="10" width="22" style="14" bestFit="1" customWidth="1"/>
    <col min="11" max="11" width="19.7109375" style="14" bestFit="1" customWidth="1"/>
    <col min="12" max="12" width="15.7109375" style="14" bestFit="1" customWidth="1"/>
    <col min="13" max="16384" width="9.140625" style="14"/>
  </cols>
  <sheetData>
    <row r="1" spans="1:12" ht="18.75" x14ac:dyDescent="0.3">
      <c r="A1" s="125" t="s">
        <v>0</v>
      </c>
      <c r="B1" s="125" t="s">
        <v>1</v>
      </c>
      <c r="C1" s="125" t="s">
        <v>2</v>
      </c>
      <c r="D1" s="125" t="s">
        <v>3</v>
      </c>
      <c r="E1" s="125" t="s">
        <v>4</v>
      </c>
      <c r="F1" s="125" t="s">
        <v>5</v>
      </c>
      <c r="G1" s="125" t="s">
        <v>6</v>
      </c>
      <c r="H1" s="125" t="s">
        <v>7</v>
      </c>
      <c r="I1" s="125" t="s">
        <v>8</v>
      </c>
      <c r="J1" s="125" t="s">
        <v>9</v>
      </c>
      <c r="K1" s="125" t="s">
        <v>10</v>
      </c>
      <c r="L1" s="125" t="s">
        <v>11</v>
      </c>
    </row>
    <row r="2" spans="1:12" ht="18.75" x14ac:dyDescent="0.3">
      <c r="A2" s="128" t="s">
        <v>12</v>
      </c>
      <c r="B2" s="128">
        <v>95000</v>
      </c>
      <c r="C2" s="128">
        <v>2252</v>
      </c>
      <c r="D2" s="128">
        <v>2272</v>
      </c>
      <c r="E2" s="128">
        <v>9264</v>
      </c>
      <c r="F2" s="128">
        <v>9272</v>
      </c>
      <c r="G2" s="128">
        <v>213954560</v>
      </c>
      <c r="H2" s="128">
        <f>F2*B2</f>
        <v>880840000</v>
      </c>
      <c r="I2" s="128">
        <v>326.95</v>
      </c>
      <c r="J2" s="128">
        <v>699530404</v>
      </c>
      <c r="K2" s="128">
        <v>718491648</v>
      </c>
      <c r="L2" s="128">
        <v>1464622052</v>
      </c>
    </row>
    <row r="3" spans="1:12" ht="18.75" x14ac:dyDescent="0.3">
      <c r="A3" s="128" t="s">
        <v>226</v>
      </c>
      <c r="B3" s="128">
        <v>1600</v>
      </c>
      <c r="C3" s="128">
        <v>245345</v>
      </c>
      <c r="D3" s="128">
        <v>245736</v>
      </c>
      <c r="E3" s="128">
        <v>244980</v>
      </c>
      <c r="F3" s="128">
        <v>241180</v>
      </c>
      <c r="G3" s="128">
        <v>392552672</v>
      </c>
      <c r="H3" s="128">
        <f t="shared" ref="H3:H17" si="0">F3*B3</f>
        <v>385888000</v>
      </c>
      <c r="I3" s="128">
        <v>-13.88</v>
      </c>
      <c r="J3" s="128">
        <v>-54500049</v>
      </c>
      <c r="K3" s="128">
        <v>-14485157</v>
      </c>
      <c r="L3" s="128">
        <v>-68985206</v>
      </c>
    </row>
    <row r="4" spans="1:12" ht="18.75" x14ac:dyDescent="0.3">
      <c r="A4" s="128" t="s">
        <v>13</v>
      </c>
      <c r="B4" s="128">
        <v>50000</v>
      </c>
      <c r="C4" s="128">
        <v>1999</v>
      </c>
      <c r="D4" s="128">
        <v>2017</v>
      </c>
      <c r="E4" s="128">
        <v>6790</v>
      </c>
      <c r="F4" s="128">
        <v>6744</v>
      </c>
      <c r="G4" s="128">
        <v>99938792</v>
      </c>
      <c r="H4" s="128">
        <f t="shared" si="0"/>
        <v>337200000</v>
      </c>
      <c r="I4" s="128">
        <v>209.74</v>
      </c>
      <c r="J4" s="128">
        <v>209612968</v>
      </c>
      <c r="K4" s="128">
        <v>440100384</v>
      </c>
      <c r="L4" s="128">
        <v>649713352</v>
      </c>
    </row>
    <row r="5" spans="1:12" ht="18.75" x14ac:dyDescent="0.3">
      <c r="A5" s="128" t="s">
        <v>14</v>
      </c>
      <c r="B5" s="128">
        <v>10000</v>
      </c>
      <c r="C5" s="128">
        <v>19535</v>
      </c>
      <c r="D5" s="128">
        <v>19707</v>
      </c>
      <c r="E5" s="128">
        <v>31657</v>
      </c>
      <c r="F5" s="128">
        <v>32280</v>
      </c>
      <c r="G5" s="128">
        <v>195353872</v>
      </c>
      <c r="H5" s="128">
        <f t="shared" si="0"/>
        <v>322800000</v>
      </c>
      <c r="I5" s="128">
        <v>63.94</v>
      </c>
      <c r="J5" s="128">
        <v>124902848</v>
      </c>
      <c r="K5" s="128">
        <v>0</v>
      </c>
      <c r="L5" s="128">
        <v>124902848</v>
      </c>
    </row>
    <row r="6" spans="1:12" ht="18.75" x14ac:dyDescent="0.3">
      <c r="A6" s="128" t="s">
        <v>15</v>
      </c>
      <c r="B6" s="128">
        <v>25000</v>
      </c>
      <c r="C6" s="128">
        <v>2537</v>
      </c>
      <c r="D6" s="128">
        <v>2560</v>
      </c>
      <c r="E6" s="128">
        <v>11030</v>
      </c>
      <c r="F6" s="128">
        <v>11000</v>
      </c>
      <c r="G6" s="128">
        <v>63421108</v>
      </c>
      <c r="H6" s="128">
        <f>F6*B6</f>
        <v>275000000</v>
      </c>
      <c r="I6" s="128">
        <v>295.8</v>
      </c>
      <c r="J6" s="128">
        <v>187600292</v>
      </c>
      <c r="K6" s="128">
        <v>190849920</v>
      </c>
      <c r="L6" s="128">
        <v>379400212</v>
      </c>
    </row>
    <row r="7" spans="1:12" ht="18.75" x14ac:dyDescent="0.3">
      <c r="A7" s="128" t="s">
        <v>90</v>
      </c>
      <c r="B7" s="128">
        <v>7000</v>
      </c>
      <c r="C7" s="128">
        <v>12987</v>
      </c>
      <c r="D7" s="128">
        <v>13102</v>
      </c>
      <c r="E7" s="128">
        <v>36250</v>
      </c>
      <c r="F7" s="128">
        <v>37140</v>
      </c>
      <c r="G7" s="128">
        <v>90907328</v>
      </c>
      <c r="H7" s="128">
        <f t="shared" si="0"/>
        <v>259980000</v>
      </c>
      <c r="I7" s="128">
        <v>183.47</v>
      </c>
      <c r="J7" s="128">
        <v>166784848</v>
      </c>
      <c r="K7" s="128">
        <v>28708712</v>
      </c>
      <c r="L7" s="128">
        <v>195493560</v>
      </c>
    </row>
    <row r="8" spans="1:12" ht="18.75" x14ac:dyDescent="0.3">
      <c r="A8" s="128" t="s">
        <v>231</v>
      </c>
      <c r="B8" s="128">
        <v>2800</v>
      </c>
      <c r="C8" s="128">
        <v>280033</v>
      </c>
      <c r="D8" s="128">
        <v>280480</v>
      </c>
      <c r="E8" s="128">
        <v>82600</v>
      </c>
      <c r="F8" s="128">
        <v>80026</v>
      </c>
      <c r="G8" s="128">
        <v>196023104</v>
      </c>
      <c r="H8" s="128">
        <f>F8*B8</f>
        <v>224072800</v>
      </c>
      <c r="I8" s="128">
        <v>-80.75</v>
      </c>
      <c r="J8" s="128">
        <v>-158283319</v>
      </c>
      <c r="K8" s="128">
        <v>0</v>
      </c>
      <c r="L8" s="128">
        <v>-158283319</v>
      </c>
    </row>
    <row r="9" spans="1:12" ht="18.75" x14ac:dyDescent="0.3">
      <c r="A9" s="128" t="s">
        <v>77</v>
      </c>
      <c r="B9" s="128">
        <v>6000</v>
      </c>
      <c r="C9" s="128">
        <v>31328</v>
      </c>
      <c r="D9" s="128">
        <v>31604</v>
      </c>
      <c r="E9" s="128">
        <v>27877</v>
      </c>
      <c r="F9" s="128">
        <v>27877</v>
      </c>
      <c r="G9" s="128">
        <v>187968096</v>
      </c>
      <c r="H9" s="128">
        <f>F9*B9</f>
        <v>167262000</v>
      </c>
      <c r="I9" s="128">
        <v>-11.8</v>
      </c>
      <c r="J9" s="128">
        <v>-22178002</v>
      </c>
      <c r="K9" s="128">
        <v>1006639</v>
      </c>
      <c r="L9" s="128">
        <v>6788637</v>
      </c>
    </row>
    <row r="10" spans="1:12" ht="18.75" x14ac:dyDescent="0.3">
      <c r="A10" s="128" t="s">
        <v>27</v>
      </c>
      <c r="B10" s="128">
        <v>7000</v>
      </c>
      <c r="C10" s="128">
        <v>8220</v>
      </c>
      <c r="D10" s="128">
        <v>8293</v>
      </c>
      <c r="E10" s="128">
        <v>16134</v>
      </c>
      <c r="F10" s="128">
        <v>16134</v>
      </c>
      <c r="G10" s="128">
        <v>57537000</v>
      </c>
      <c r="H10" s="128">
        <f>F10*B10</f>
        <v>112938000</v>
      </c>
      <c r="I10" s="128">
        <v>79.44</v>
      </c>
      <c r="J10" s="128">
        <v>45706392</v>
      </c>
      <c r="K10" s="128">
        <v>43204440</v>
      </c>
      <c r="L10" s="128">
        <v>92600832</v>
      </c>
    </row>
    <row r="11" spans="1:12" ht="18.75" x14ac:dyDescent="0.3">
      <c r="A11" s="128" t="s">
        <v>17</v>
      </c>
      <c r="B11" s="128">
        <v>4000</v>
      </c>
      <c r="C11" s="128">
        <v>2118</v>
      </c>
      <c r="D11" s="128">
        <v>2137</v>
      </c>
      <c r="E11" s="128">
        <v>17700</v>
      </c>
      <c r="F11" s="128">
        <v>17590</v>
      </c>
      <c r="G11" s="128">
        <v>8470021</v>
      </c>
      <c r="H11" s="128">
        <f>F11*B11</f>
        <v>70360000</v>
      </c>
      <c r="I11" s="128">
        <v>796.41</v>
      </c>
      <c r="J11" s="128">
        <v>67455899</v>
      </c>
      <c r="K11" s="128">
        <v>90905312</v>
      </c>
      <c r="L11" s="128">
        <v>158361211</v>
      </c>
    </row>
    <row r="12" spans="1:12" ht="18.75" x14ac:dyDescent="0.3">
      <c r="A12" s="128" t="s">
        <v>16</v>
      </c>
      <c r="B12" s="128">
        <v>5000</v>
      </c>
      <c r="C12" s="128">
        <v>2752</v>
      </c>
      <c r="D12" s="128">
        <v>2777</v>
      </c>
      <c r="E12" s="131">
        <v>13700</v>
      </c>
      <c r="F12" s="131">
        <v>13700</v>
      </c>
      <c r="G12" s="128">
        <v>13760059</v>
      </c>
      <c r="H12" s="128">
        <f>F12*B12</f>
        <v>68500000</v>
      </c>
      <c r="I12" s="128">
        <v>370.03</v>
      </c>
      <c r="J12" s="128">
        <v>50915741</v>
      </c>
      <c r="K12" s="128">
        <v>42537480</v>
      </c>
      <c r="L12" s="128">
        <v>95203221</v>
      </c>
    </row>
    <row r="13" spans="1:12" ht="18.75" x14ac:dyDescent="0.3">
      <c r="A13" s="128" t="s">
        <v>22</v>
      </c>
      <c r="B13" s="128">
        <v>3000</v>
      </c>
      <c r="C13" s="128">
        <v>10199</v>
      </c>
      <c r="D13" s="128">
        <v>10289</v>
      </c>
      <c r="E13" s="128">
        <v>17911</v>
      </c>
      <c r="F13" s="128">
        <v>17911</v>
      </c>
      <c r="G13" s="128">
        <v>30598264</v>
      </c>
      <c r="H13" s="128">
        <f t="shared" si="0"/>
        <v>53733000</v>
      </c>
      <c r="I13" s="128">
        <v>61.27</v>
      </c>
      <c r="J13" s="128">
        <v>18748628</v>
      </c>
      <c r="K13" s="128">
        <v>11601253</v>
      </c>
      <c r="L13" s="128">
        <v>31849881</v>
      </c>
    </row>
    <row r="14" spans="1:12" ht="18.75" x14ac:dyDescent="0.3">
      <c r="A14" s="128" t="s">
        <v>18</v>
      </c>
      <c r="B14" s="128">
        <v>100000</v>
      </c>
      <c r="C14" s="128">
        <v>502</v>
      </c>
      <c r="D14" s="128">
        <v>507</v>
      </c>
      <c r="E14" s="128" t="s">
        <v>405</v>
      </c>
      <c r="F14" s="128">
        <v>500</v>
      </c>
      <c r="G14" s="128">
        <v>50227000</v>
      </c>
      <c r="H14" s="128">
        <f t="shared" si="0"/>
        <v>50000000</v>
      </c>
      <c r="I14" s="128">
        <v>-1.33</v>
      </c>
      <c r="J14" s="128">
        <v>-667000</v>
      </c>
      <c r="K14" s="128">
        <v>0</v>
      </c>
      <c r="L14" s="128">
        <v>-167000</v>
      </c>
    </row>
    <row r="15" spans="1:12" ht="18.75" x14ac:dyDescent="0.3">
      <c r="A15" s="128" t="s">
        <v>26</v>
      </c>
      <c r="B15" s="128">
        <v>7000</v>
      </c>
      <c r="C15" s="128">
        <v>2103</v>
      </c>
      <c r="D15" s="128">
        <v>2122</v>
      </c>
      <c r="E15" s="128">
        <v>5586</v>
      </c>
      <c r="F15" s="128">
        <v>5590</v>
      </c>
      <c r="G15" s="128">
        <v>14720662</v>
      </c>
      <c r="H15" s="128">
        <f t="shared" si="0"/>
        <v>39130000</v>
      </c>
      <c r="I15" s="128">
        <v>163.47999999999999</v>
      </c>
      <c r="J15" s="128">
        <v>24064994</v>
      </c>
      <c r="K15" s="128">
        <v>94924224</v>
      </c>
      <c r="L15" s="128">
        <v>118989218</v>
      </c>
    </row>
    <row r="16" spans="1:12" ht="18.75" x14ac:dyDescent="0.3">
      <c r="A16" s="128" t="s">
        <v>29</v>
      </c>
      <c r="B16" s="128">
        <v>1500</v>
      </c>
      <c r="C16" s="128">
        <v>25376</v>
      </c>
      <c r="D16" s="128">
        <v>25600</v>
      </c>
      <c r="E16" s="128">
        <v>24060</v>
      </c>
      <c r="F16" s="128">
        <v>23970</v>
      </c>
      <c r="G16" s="128">
        <v>38063528</v>
      </c>
      <c r="H16" s="128">
        <f t="shared" si="0"/>
        <v>35955000</v>
      </c>
      <c r="I16" s="128">
        <v>-7.74</v>
      </c>
      <c r="J16" s="128">
        <v>-2945312</v>
      </c>
      <c r="K16" s="128">
        <v>15159361</v>
      </c>
      <c r="L16" s="128">
        <v>13264049</v>
      </c>
    </row>
    <row r="17" spans="1:12" ht="18.75" x14ac:dyDescent="0.3">
      <c r="A17" s="128" t="s">
        <v>31</v>
      </c>
      <c r="B17" s="128">
        <v>7000</v>
      </c>
      <c r="C17" s="128">
        <v>2300</v>
      </c>
      <c r="D17" s="128">
        <v>2321</v>
      </c>
      <c r="E17" s="128">
        <v>4137</v>
      </c>
      <c r="F17" s="128">
        <v>4056</v>
      </c>
      <c r="G17" s="128">
        <v>16100578</v>
      </c>
      <c r="H17" s="128">
        <f t="shared" si="0"/>
        <v>28392000</v>
      </c>
      <c r="I17" s="128">
        <v>74.790000000000006</v>
      </c>
      <c r="J17" s="128">
        <v>12041572</v>
      </c>
      <c r="K17" s="128">
        <v>3855220</v>
      </c>
      <c r="L17" s="128">
        <v>15896792</v>
      </c>
    </row>
    <row r="18" spans="1:12" ht="18.75" x14ac:dyDescent="0.3">
      <c r="A18" s="128" t="s">
        <v>34</v>
      </c>
      <c r="B18" s="128">
        <v>16</v>
      </c>
      <c r="C18" s="128" t="s">
        <v>35</v>
      </c>
      <c r="D18" s="128" t="s">
        <v>519</v>
      </c>
      <c r="E18" s="128" t="s">
        <v>37</v>
      </c>
      <c r="F18" s="128" t="s">
        <v>520</v>
      </c>
      <c r="G18" s="128" t="s">
        <v>39</v>
      </c>
      <c r="H18" s="128">
        <f>SUM(H2:H17)</f>
        <v>3312050800</v>
      </c>
      <c r="I18" s="128" t="s">
        <v>40</v>
      </c>
      <c r="J18" s="128" t="s">
        <v>521</v>
      </c>
      <c r="K18" s="128"/>
      <c r="L18" s="12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3351259103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3423810163</v>
      </c>
      <c r="H41" s="11">
        <f>G41-B43</f>
        <v>935976717</v>
      </c>
      <c r="I41" s="5">
        <f>H41/B43</f>
        <v>0.37622161503813145</v>
      </c>
      <c r="J41" s="13">
        <f>G41+J40</f>
        <v>3423810163</v>
      </c>
      <c r="K41" s="11">
        <f>H41+J40</f>
        <v>935976717</v>
      </c>
      <c r="L41" s="5">
        <f>K41/B43</f>
        <v>0.37622161503813145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4803810163</v>
      </c>
      <c r="H42" s="12">
        <f>G42-B43</f>
        <v>2315976717</v>
      </c>
      <c r="I42" s="8">
        <f>H42/B43</f>
        <v>0.93092112766780455</v>
      </c>
      <c r="J42" s="13">
        <f>G42+J40</f>
        <v>4803810163</v>
      </c>
      <c r="K42" s="12">
        <f>H42+J40</f>
        <v>2315976717</v>
      </c>
      <c r="L42" s="8">
        <f>K42/B43</f>
        <v>0.93092112766780455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6.2014551929362324E-2</v>
      </c>
      <c r="J43" s="6"/>
      <c r="K43" s="4" t="s">
        <v>50</v>
      </c>
      <c r="L43" s="5">
        <f ca="1">K41/VLOOKUP(MID(CELL("filename",A$1),FIND("]",CELL("filename",A$1))+1,255),Base!A:H,8,FALSE)*30</f>
        <v>6.2014551929362324E-2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0.15344853752766008</v>
      </c>
      <c r="J44" s="6"/>
      <c r="K44" s="7"/>
      <c r="L44" s="8">
        <f ca="1">K42/VLOOKUP(MID(CELL("filename",A$1),FIND("]",CELL("filename",A$1))+1,255),Base!A:H,8,FALSE)*30</f>
        <v>0.15344853752766008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25" t="s">
        <v>0</v>
      </c>
      <c r="B1" s="125" t="s">
        <v>1</v>
      </c>
      <c r="C1" s="125" t="s">
        <v>2</v>
      </c>
      <c r="D1" s="125" t="s">
        <v>3</v>
      </c>
      <c r="E1" s="125" t="s">
        <v>4</v>
      </c>
      <c r="F1" s="125" t="s">
        <v>5</v>
      </c>
      <c r="G1" s="125" t="s">
        <v>6</v>
      </c>
      <c r="H1" s="125" t="s">
        <v>7</v>
      </c>
      <c r="I1" s="125" t="s">
        <v>8</v>
      </c>
      <c r="J1" s="125" t="s">
        <v>9</v>
      </c>
      <c r="K1" s="125" t="s">
        <v>10</v>
      </c>
      <c r="L1" s="125" t="s">
        <v>11</v>
      </c>
    </row>
    <row r="2" spans="1:12" ht="18.75" x14ac:dyDescent="0.3">
      <c r="A2" s="124" t="s">
        <v>12</v>
      </c>
      <c r="B2" s="129">
        <v>95666</v>
      </c>
      <c r="C2" s="124">
        <v>2252</v>
      </c>
      <c r="D2" s="124">
        <v>2272</v>
      </c>
      <c r="E2" s="130">
        <v>8809</v>
      </c>
      <c r="F2" s="131">
        <v>9064</v>
      </c>
      <c r="G2" s="124">
        <v>213954560</v>
      </c>
      <c r="H2" s="126">
        <f>F2*B2</f>
        <v>867116624</v>
      </c>
      <c r="I2" s="124">
        <v>326.95</v>
      </c>
      <c r="J2" s="124">
        <v>699530404</v>
      </c>
      <c r="K2" s="124">
        <v>718491648</v>
      </c>
      <c r="L2" s="124">
        <v>1464622052</v>
      </c>
    </row>
    <row r="3" spans="1:12" ht="18.75" x14ac:dyDescent="0.3">
      <c r="A3" s="124" t="s">
        <v>226</v>
      </c>
      <c r="B3" s="124">
        <v>1600</v>
      </c>
      <c r="C3" s="124">
        <v>245345</v>
      </c>
      <c r="D3" s="124">
        <v>245736</v>
      </c>
      <c r="E3" s="130">
        <v>232200</v>
      </c>
      <c r="F3" s="131">
        <v>245140</v>
      </c>
      <c r="G3" s="124">
        <v>392552672</v>
      </c>
      <c r="H3" s="127">
        <f t="shared" ref="H3:H17" si="0">F3*B3</f>
        <v>392224000</v>
      </c>
      <c r="I3" s="124">
        <v>-13.88</v>
      </c>
      <c r="J3" s="124">
        <v>-54500049</v>
      </c>
      <c r="K3" s="124">
        <v>-14485157</v>
      </c>
      <c r="L3" s="124">
        <v>-68985206</v>
      </c>
    </row>
    <row r="4" spans="1:12" ht="18.75" x14ac:dyDescent="0.3">
      <c r="A4" s="124" t="s">
        <v>13</v>
      </c>
      <c r="B4" s="124">
        <v>50000</v>
      </c>
      <c r="C4" s="124">
        <v>1999</v>
      </c>
      <c r="D4" s="124">
        <v>2017</v>
      </c>
      <c r="E4" s="130">
        <v>6930</v>
      </c>
      <c r="F4" s="131">
        <v>7021</v>
      </c>
      <c r="G4" s="124">
        <v>99938792</v>
      </c>
      <c r="H4" s="127">
        <f t="shared" si="0"/>
        <v>351050000</v>
      </c>
      <c r="I4" s="124">
        <v>209.74</v>
      </c>
      <c r="J4" s="124">
        <v>209612968</v>
      </c>
      <c r="K4" s="124">
        <v>440100384</v>
      </c>
      <c r="L4" s="124">
        <v>649713352</v>
      </c>
    </row>
    <row r="5" spans="1:12" ht="18.75" x14ac:dyDescent="0.3">
      <c r="A5" s="124" t="s">
        <v>14</v>
      </c>
      <c r="B5" s="124">
        <v>10000</v>
      </c>
      <c r="C5" s="124">
        <v>19535</v>
      </c>
      <c r="D5" s="124">
        <v>19707</v>
      </c>
      <c r="E5" s="130">
        <v>31635</v>
      </c>
      <c r="F5" s="131">
        <v>32224</v>
      </c>
      <c r="G5" s="124">
        <v>195353872</v>
      </c>
      <c r="H5" s="127">
        <f t="shared" si="0"/>
        <v>322240000</v>
      </c>
      <c r="I5" s="124">
        <v>63.94</v>
      </c>
      <c r="J5" s="124">
        <v>124902848</v>
      </c>
      <c r="K5" s="124">
        <v>0</v>
      </c>
      <c r="L5" s="124">
        <v>124902848</v>
      </c>
    </row>
    <row r="6" spans="1:12" ht="18.75" x14ac:dyDescent="0.3">
      <c r="A6" s="124" t="s">
        <v>15</v>
      </c>
      <c r="B6" s="124">
        <v>25000</v>
      </c>
      <c r="C6" s="124">
        <v>2537</v>
      </c>
      <c r="D6" s="124">
        <v>2560</v>
      </c>
      <c r="E6" s="130">
        <v>11130</v>
      </c>
      <c r="F6" s="131">
        <v>11250</v>
      </c>
      <c r="G6" s="124">
        <v>63421108</v>
      </c>
      <c r="H6" s="127">
        <f>F6*B6</f>
        <v>281250000</v>
      </c>
      <c r="I6" s="124">
        <v>295.8</v>
      </c>
      <c r="J6" s="124">
        <v>187600292</v>
      </c>
      <c r="K6" s="124">
        <v>190849920</v>
      </c>
      <c r="L6" s="124">
        <v>379400212</v>
      </c>
    </row>
    <row r="7" spans="1:12" ht="18.75" x14ac:dyDescent="0.3">
      <c r="A7" s="124" t="s">
        <v>90</v>
      </c>
      <c r="B7" s="124">
        <v>7000</v>
      </c>
      <c r="C7" s="124">
        <v>12987</v>
      </c>
      <c r="D7" s="124">
        <v>13102</v>
      </c>
      <c r="E7" s="130">
        <v>36250</v>
      </c>
      <c r="F7" s="131">
        <v>37140</v>
      </c>
      <c r="G7" s="124">
        <v>90907328</v>
      </c>
      <c r="H7" s="127">
        <f t="shared" si="0"/>
        <v>259980000</v>
      </c>
      <c r="I7" s="124">
        <v>183.47</v>
      </c>
      <c r="J7" s="124">
        <v>166784848</v>
      </c>
      <c r="K7" s="124">
        <v>28708712</v>
      </c>
      <c r="L7" s="124">
        <v>195493560</v>
      </c>
    </row>
    <row r="8" spans="1:12" ht="18.75" x14ac:dyDescent="0.3">
      <c r="A8" s="124" t="s">
        <v>231</v>
      </c>
      <c r="B8" s="124">
        <v>2800</v>
      </c>
      <c r="C8" s="124">
        <v>280033</v>
      </c>
      <c r="D8" s="124">
        <v>280480</v>
      </c>
      <c r="E8" s="130">
        <v>80790</v>
      </c>
      <c r="F8" s="131">
        <v>82176</v>
      </c>
      <c r="G8" s="124">
        <v>196023104</v>
      </c>
      <c r="H8" s="127">
        <f>F8*B8</f>
        <v>230092800</v>
      </c>
      <c r="I8" s="124">
        <v>-80.75</v>
      </c>
      <c r="J8" s="124">
        <v>-158283319</v>
      </c>
      <c r="K8" s="124">
        <v>0</v>
      </c>
      <c r="L8" s="124">
        <v>-158283319</v>
      </c>
    </row>
    <row r="9" spans="1:12" ht="18.75" x14ac:dyDescent="0.3">
      <c r="A9" s="124" t="s">
        <v>77</v>
      </c>
      <c r="B9" s="124">
        <v>18000</v>
      </c>
      <c r="C9" s="124">
        <v>31328</v>
      </c>
      <c r="D9" s="124">
        <v>31604</v>
      </c>
      <c r="E9" s="130">
        <v>9959</v>
      </c>
      <c r="F9" s="131">
        <v>9959</v>
      </c>
      <c r="G9" s="124">
        <v>187968096</v>
      </c>
      <c r="H9" s="127">
        <f>F9*B9</f>
        <v>179262000</v>
      </c>
      <c r="I9" s="124">
        <v>-11.8</v>
      </c>
      <c r="J9" s="124">
        <v>-22178002</v>
      </c>
      <c r="K9" s="124">
        <v>1006639</v>
      </c>
      <c r="L9" s="124">
        <v>6788637</v>
      </c>
    </row>
    <row r="10" spans="1:12" ht="18.75" x14ac:dyDescent="0.3">
      <c r="A10" s="124" t="s">
        <v>27</v>
      </c>
      <c r="B10" s="124">
        <v>7000</v>
      </c>
      <c r="C10" s="124">
        <v>8220</v>
      </c>
      <c r="D10" s="124">
        <v>8293</v>
      </c>
      <c r="E10" s="130">
        <v>16940</v>
      </c>
      <c r="F10" s="131">
        <v>16928</v>
      </c>
      <c r="G10" s="124">
        <v>57537000</v>
      </c>
      <c r="H10" s="127">
        <f>F10*B10</f>
        <v>118496000</v>
      </c>
      <c r="I10" s="124">
        <v>79.44</v>
      </c>
      <c r="J10" s="124">
        <v>45706392</v>
      </c>
      <c r="K10" s="124">
        <v>43204440</v>
      </c>
      <c r="L10" s="124">
        <v>92600832</v>
      </c>
    </row>
    <row r="11" spans="1:12" ht="18.75" x14ac:dyDescent="0.3">
      <c r="A11" s="124" t="s">
        <v>17</v>
      </c>
      <c r="B11" s="124">
        <v>4000</v>
      </c>
      <c r="C11" s="124">
        <v>2118</v>
      </c>
      <c r="D11" s="124">
        <v>2137</v>
      </c>
      <c r="E11" s="130">
        <v>15500</v>
      </c>
      <c r="F11" s="131">
        <v>17590</v>
      </c>
      <c r="G11" s="124">
        <v>8470021</v>
      </c>
      <c r="H11" s="127">
        <f>F11*B11</f>
        <v>70360000</v>
      </c>
      <c r="I11" s="124">
        <v>796.41</v>
      </c>
      <c r="J11" s="124">
        <v>67455899</v>
      </c>
      <c r="K11" s="124">
        <v>90905312</v>
      </c>
      <c r="L11" s="124">
        <v>158361211</v>
      </c>
    </row>
    <row r="12" spans="1:12" ht="18.75" x14ac:dyDescent="0.3">
      <c r="A12" s="124" t="s">
        <v>16</v>
      </c>
      <c r="B12" s="124">
        <v>5000</v>
      </c>
      <c r="C12" s="124">
        <v>2752</v>
      </c>
      <c r="D12" s="124">
        <v>2777</v>
      </c>
      <c r="E12" s="130">
        <v>13700</v>
      </c>
      <c r="F12" s="131">
        <v>13700</v>
      </c>
      <c r="G12" s="124">
        <v>13760059</v>
      </c>
      <c r="H12" s="127">
        <f>F12*B12</f>
        <v>68500000</v>
      </c>
      <c r="I12" s="124">
        <v>370.03</v>
      </c>
      <c r="J12" s="124">
        <v>50915741</v>
      </c>
      <c r="K12" s="124">
        <v>42537480</v>
      </c>
      <c r="L12" s="124">
        <v>95203221</v>
      </c>
    </row>
    <row r="13" spans="1:12" ht="18.75" x14ac:dyDescent="0.3">
      <c r="A13" s="124" t="s">
        <v>22</v>
      </c>
      <c r="B13" s="124">
        <v>3000</v>
      </c>
      <c r="C13" s="124">
        <v>10199</v>
      </c>
      <c r="D13" s="124">
        <v>10289</v>
      </c>
      <c r="E13" s="130">
        <v>18806</v>
      </c>
      <c r="F13" s="131">
        <v>18772</v>
      </c>
      <c r="G13" s="124">
        <v>30598264</v>
      </c>
      <c r="H13" s="127">
        <f t="shared" si="0"/>
        <v>56316000</v>
      </c>
      <c r="I13" s="124">
        <v>61.27</v>
      </c>
      <c r="J13" s="124">
        <v>18748628</v>
      </c>
      <c r="K13" s="124">
        <v>11601253</v>
      </c>
      <c r="L13" s="124">
        <v>31849881</v>
      </c>
    </row>
    <row r="14" spans="1:12" ht="18.75" x14ac:dyDescent="0.3">
      <c r="A14" s="124" t="s">
        <v>18</v>
      </c>
      <c r="B14" s="124">
        <v>100000</v>
      </c>
      <c r="C14" s="124">
        <v>502</v>
      </c>
      <c r="D14" s="124">
        <v>507</v>
      </c>
      <c r="E14" s="130" t="s">
        <v>405</v>
      </c>
      <c r="F14" s="131">
        <v>500</v>
      </c>
      <c r="G14" s="124">
        <v>50227000</v>
      </c>
      <c r="H14" s="127">
        <f t="shared" si="0"/>
        <v>50000000</v>
      </c>
      <c r="I14" s="124">
        <v>-1.33</v>
      </c>
      <c r="J14" s="124">
        <v>-667000</v>
      </c>
      <c r="K14" s="124">
        <v>0</v>
      </c>
      <c r="L14" s="124">
        <v>-167000</v>
      </c>
    </row>
    <row r="15" spans="1:12" ht="18.75" x14ac:dyDescent="0.3">
      <c r="A15" s="124" t="s">
        <v>26</v>
      </c>
      <c r="B15" s="124">
        <v>7000</v>
      </c>
      <c r="C15" s="124">
        <v>2103</v>
      </c>
      <c r="D15" s="124">
        <v>2122</v>
      </c>
      <c r="E15" s="130">
        <v>5586</v>
      </c>
      <c r="F15" s="131">
        <v>5590</v>
      </c>
      <c r="G15" s="124">
        <v>14720662</v>
      </c>
      <c r="H15" s="127">
        <f t="shared" si="0"/>
        <v>39130000</v>
      </c>
      <c r="I15" s="124">
        <v>163.47999999999999</v>
      </c>
      <c r="J15" s="124">
        <v>24064994</v>
      </c>
      <c r="K15" s="124">
        <v>94924224</v>
      </c>
      <c r="L15" s="124">
        <v>118989218</v>
      </c>
    </row>
    <row r="16" spans="1:12" ht="18.75" x14ac:dyDescent="0.3">
      <c r="A16" s="124" t="s">
        <v>29</v>
      </c>
      <c r="B16" s="124">
        <v>1500</v>
      </c>
      <c r="C16" s="124">
        <v>25376</v>
      </c>
      <c r="D16" s="124">
        <v>25600</v>
      </c>
      <c r="E16" s="130">
        <v>23060</v>
      </c>
      <c r="F16" s="131">
        <v>23340</v>
      </c>
      <c r="G16" s="124">
        <v>38063528</v>
      </c>
      <c r="H16" s="127">
        <f t="shared" si="0"/>
        <v>35010000</v>
      </c>
      <c r="I16" s="124">
        <v>-7.74</v>
      </c>
      <c r="J16" s="124">
        <v>-2945312</v>
      </c>
      <c r="K16" s="124">
        <v>15159361</v>
      </c>
      <c r="L16" s="124">
        <v>13264049</v>
      </c>
    </row>
    <row r="17" spans="1:12" ht="18.75" x14ac:dyDescent="0.3">
      <c r="A17" s="124" t="s">
        <v>31</v>
      </c>
      <c r="B17" s="124">
        <v>7000</v>
      </c>
      <c r="C17" s="124">
        <v>2300</v>
      </c>
      <c r="D17" s="124">
        <v>2321</v>
      </c>
      <c r="E17" s="130">
        <v>4137</v>
      </c>
      <c r="F17" s="131">
        <v>4056</v>
      </c>
      <c r="G17" s="124">
        <v>16100578</v>
      </c>
      <c r="H17" s="127">
        <f t="shared" si="0"/>
        <v>28392000</v>
      </c>
      <c r="I17" s="124">
        <v>74.790000000000006</v>
      </c>
      <c r="J17" s="124">
        <v>12041572</v>
      </c>
      <c r="K17" s="124">
        <v>3855220</v>
      </c>
      <c r="L17" s="124">
        <v>15896792</v>
      </c>
    </row>
    <row r="18" spans="1:12" ht="18.75" x14ac:dyDescent="0.3">
      <c r="A18" s="124" t="s">
        <v>34</v>
      </c>
      <c r="B18" s="124">
        <v>16</v>
      </c>
      <c r="C18" s="124" t="s">
        <v>35</v>
      </c>
      <c r="D18" s="124" t="s">
        <v>519</v>
      </c>
      <c r="E18" s="124" t="s">
        <v>37</v>
      </c>
      <c r="F18" s="124" t="s">
        <v>520</v>
      </c>
      <c r="G18" s="124" t="s">
        <v>39</v>
      </c>
      <c r="H18" s="124">
        <f>SUM(H2:H17)</f>
        <v>3349419424</v>
      </c>
      <c r="I18" s="124" t="s">
        <v>40</v>
      </c>
      <c r="J18" s="124" t="s">
        <v>521</v>
      </c>
      <c r="K18" s="124"/>
      <c r="L18" s="124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3388627727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39208303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3461178787</v>
      </c>
      <c r="H41" s="11">
        <f>G41-B43</f>
        <v>973345341</v>
      </c>
      <c r="I41" s="5">
        <f>H41/B43</f>
        <v>0.3912421639659876</v>
      </c>
      <c r="J41" s="13">
        <f>G41+J40</f>
        <v>3461178787</v>
      </c>
      <c r="K41" s="11">
        <f>H41+J40</f>
        <v>973345341</v>
      </c>
      <c r="L41" s="5">
        <f>K41/B43</f>
        <v>0.3912421639659876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4841178787</v>
      </c>
      <c r="H42" s="12">
        <f>G42-B43</f>
        <v>2353345341</v>
      </c>
      <c r="I42" s="8">
        <f>H42/B43</f>
        <v>0.94594167659566064</v>
      </c>
      <c r="J42" s="13">
        <f>G42+J40</f>
        <v>4841178787</v>
      </c>
      <c r="K42" s="12">
        <f>H42+J40</f>
        <v>2353345341</v>
      </c>
      <c r="L42" s="8">
        <f>K42/B43</f>
        <v>0.94594167659566064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6.413805966655535E-2</v>
      </c>
      <c r="J43" s="6"/>
      <c r="K43" s="4" t="s">
        <v>50</v>
      </c>
      <c r="L43" s="5">
        <f ca="1">K41/VLOOKUP(MID(CELL("filename",A$1),FIND("]",CELL("filename",A$1))+1,255),Base!A:H,8,FALSE)*30</f>
        <v>6.413805966655535E-2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0.15507240599928862</v>
      </c>
      <c r="J44" s="6"/>
      <c r="K44" s="7"/>
      <c r="L44" s="8">
        <f ca="1">K42/VLOOKUP(MID(CELL("filename",A$1),FIND("]",CELL("filename",A$1))+1,255),Base!A:H,8,FALSE)*30</f>
        <v>0.15507240599928862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L44"/>
  <sheetViews>
    <sheetView rightToLeft="1" workbookViewId="0">
      <selection activeCell="B18" sqref="B18:H18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3" t="s">
        <v>7</v>
      </c>
      <c r="I1" s="133" t="s">
        <v>8</v>
      </c>
      <c r="J1" s="133" t="s">
        <v>9</v>
      </c>
      <c r="K1" s="133" t="s">
        <v>10</v>
      </c>
      <c r="L1" s="133" t="s">
        <v>11</v>
      </c>
    </row>
    <row r="2" spans="1:12" ht="18.75" x14ac:dyDescent="0.3">
      <c r="A2" s="132" t="s">
        <v>12</v>
      </c>
      <c r="B2" s="132">
        <v>95666</v>
      </c>
      <c r="C2" s="132">
        <v>2298</v>
      </c>
      <c r="D2" s="132">
        <v>2319</v>
      </c>
      <c r="E2" s="132">
        <v>8611</v>
      </c>
      <c r="F2" s="132">
        <v>9036</v>
      </c>
      <c r="G2" s="132">
        <v>219843232</v>
      </c>
      <c r="H2" s="132">
        <v>856830922</v>
      </c>
      <c r="I2" s="132">
        <v>289.75</v>
      </c>
      <c r="J2" s="132">
        <v>636987690</v>
      </c>
      <c r="K2" s="132">
        <v>718491648</v>
      </c>
      <c r="L2" s="132">
        <v>1402079338</v>
      </c>
    </row>
    <row r="3" spans="1:12" ht="18.75" x14ac:dyDescent="0.3">
      <c r="A3" s="132" t="s">
        <v>226</v>
      </c>
      <c r="B3" s="132">
        <v>1600</v>
      </c>
      <c r="C3" s="132">
        <v>245345</v>
      </c>
      <c r="D3" s="132">
        <v>245736</v>
      </c>
      <c r="E3" s="132">
        <v>227300</v>
      </c>
      <c r="F3" s="132">
        <v>235030</v>
      </c>
      <c r="G3" s="132">
        <v>392552672</v>
      </c>
      <c r="H3" s="132">
        <v>375448956</v>
      </c>
      <c r="I3" s="132">
        <v>-4.3600000000000003</v>
      </c>
      <c r="J3" s="132">
        <v>-17103716</v>
      </c>
      <c r="K3" s="132">
        <v>-14485157</v>
      </c>
      <c r="L3" s="132">
        <v>-31588873</v>
      </c>
    </row>
    <row r="4" spans="1:12" ht="18.75" x14ac:dyDescent="0.3">
      <c r="A4" s="132" t="s">
        <v>13</v>
      </c>
      <c r="B4" s="132">
        <v>50000</v>
      </c>
      <c r="C4" s="132">
        <v>1999</v>
      </c>
      <c r="D4" s="132">
        <v>2017</v>
      </c>
      <c r="E4" s="132">
        <v>6700</v>
      </c>
      <c r="F4" s="132">
        <v>6864</v>
      </c>
      <c r="G4" s="132">
        <v>99938792</v>
      </c>
      <c r="H4" s="132">
        <v>340179840</v>
      </c>
      <c r="I4" s="132">
        <v>240.39</v>
      </c>
      <c r="J4" s="132">
        <v>240241048</v>
      </c>
      <c r="K4" s="132">
        <v>440100384</v>
      </c>
      <c r="L4" s="132">
        <v>680341432</v>
      </c>
    </row>
    <row r="5" spans="1:12" ht="18.75" x14ac:dyDescent="0.3">
      <c r="A5" s="132" t="s">
        <v>14</v>
      </c>
      <c r="B5" s="132">
        <v>10000</v>
      </c>
      <c r="C5" s="132">
        <v>19535</v>
      </c>
      <c r="D5" s="132">
        <v>19707</v>
      </c>
      <c r="E5" s="132">
        <v>30936</v>
      </c>
      <c r="F5" s="132">
        <v>32135</v>
      </c>
      <c r="G5" s="132">
        <v>195353872</v>
      </c>
      <c r="H5" s="132">
        <v>318522120</v>
      </c>
      <c r="I5" s="132">
        <v>63.05</v>
      </c>
      <c r="J5" s="132">
        <v>123168248</v>
      </c>
      <c r="K5" s="132">
        <v>0</v>
      </c>
      <c r="L5" s="132">
        <v>123168248</v>
      </c>
    </row>
    <row r="6" spans="1:12" ht="18.75" x14ac:dyDescent="0.3">
      <c r="A6" s="132" t="s">
        <v>15</v>
      </c>
      <c r="B6" s="132">
        <v>25000</v>
      </c>
      <c r="C6" s="132">
        <v>2537</v>
      </c>
      <c r="D6" s="132">
        <v>2560</v>
      </c>
      <c r="E6" s="132">
        <v>11390</v>
      </c>
      <c r="F6" s="132">
        <v>11210</v>
      </c>
      <c r="G6" s="132">
        <v>63421108</v>
      </c>
      <c r="H6" s="132">
        <v>277783800</v>
      </c>
      <c r="I6" s="132">
        <v>338</v>
      </c>
      <c r="J6" s="132">
        <v>214362692</v>
      </c>
      <c r="K6" s="132">
        <v>190849920</v>
      </c>
      <c r="L6" s="132">
        <v>406162612</v>
      </c>
    </row>
    <row r="7" spans="1:12" ht="18.75" x14ac:dyDescent="0.3">
      <c r="A7" s="132" t="s">
        <v>90</v>
      </c>
      <c r="B7" s="132">
        <v>7000</v>
      </c>
      <c r="C7" s="132">
        <v>12987</v>
      </c>
      <c r="D7" s="132">
        <v>13102</v>
      </c>
      <c r="E7" s="132">
        <v>36250</v>
      </c>
      <c r="F7" s="132">
        <v>37140</v>
      </c>
      <c r="G7" s="132">
        <v>90907328</v>
      </c>
      <c r="H7" s="132">
        <v>257692176</v>
      </c>
      <c r="I7" s="132">
        <v>183.47</v>
      </c>
      <c r="J7" s="132">
        <v>166784848</v>
      </c>
      <c r="K7" s="132">
        <v>28708712</v>
      </c>
      <c r="L7" s="132">
        <v>195493560</v>
      </c>
    </row>
    <row r="8" spans="1:12" ht="18.75" x14ac:dyDescent="0.3">
      <c r="A8" s="132" t="s">
        <v>231</v>
      </c>
      <c r="B8" s="132">
        <v>2800</v>
      </c>
      <c r="C8" s="132">
        <v>70009</v>
      </c>
      <c r="D8" s="132">
        <v>70121</v>
      </c>
      <c r="E8" s="132">
        <v>80100</v>
      </c>
      <c r="F8" s="132">
        <v>80805</v>
      </c>
      <c r="G8" s="132">
        <v>196025200</v>
      </c>
      <c r="H8" s="132">
        <v>225893577</v>
      </c>
      <c r="I8" s="132">
        <v>15.24</v>
      </c>
      <c r="J8" s="132">
        <v>29868377</v>
      </c>
      <c r="K8" s="132">
        <v>0</v>
      </c>
      <c r="L8" s="132">
        <v>29868377</v>
      </c>
    </row>
    <row r="9" spans="1:12" ht="18.75" x14ac:dyDescent="0.3">
      <c r="A9" s="132" t="s">
        <v>27</v>
      </c>
      <c r="B9" s="132">
        <v>6500</v>
      </c>
      <c r="C9" s="132">
        <v>8220</v>
      </c>
      <c r="D9" s="132">
        <v>8293</v>
      </c>
      <c r="E9" s="132">
        <v>17774</v>
      </c>
      <c r="F9" s="132">
        <v>17508</v>
      </c>
      <c r="G9" s="132">
        <v>53427216</v>
      </c>
      <c r="H9" s="132">
        <v>112800542</v>
      </c>
      <c r="I9" s="132">
        <v>111.13</v>
      </c>
      <c r="J9" s="132">
        <v>59373326</v>
      </c>
      <c r="K9" s="132">
        <v>47903448</v>
      </c>
      <c r="L9" s="132">
        <v>110966774</v>
      </c>
    </row>
    <row r="10" spans="1:12" ht="18.75" x14ac:dyDescent="0.3">
      <c r="A10" s="132" t="s">
        <v>17</v>
      </c>
      <c r="B10" s="132">
        <v>4000</v>
      </c>
      <c r="C10" s="132">
        <v>2118</v>
      </c>
      <c r="D10" s="132">
        <v>2137</v>
      </c>
      <c r="E10" s="132">
        <v>16720</v>
      </c>
      <c r="F10" s="132">
        <v>17310</v>
      </c>
      <c r="G10" s="132">
        <v>8470021</v>
      </c>
      <c r="H10" s="132">
        <v>68630688</v>
      </c>
      <c r="I10" s="132">
        <v>710.28</v>
      </c>
      <c r="J10" s="132">
        <v>60160667</v>
      </c>
      <c r="K10" s="132">
        <v>90905312</v>
      </c>
      <c r="L10" s="132">
        <v>151065979</v>
      </c>
    </row>
    <row r="11" spans="1:12" ht="18.75" x14ac:dyDescent="0.3">
      <c r="A11" s="132" t="s">
        <v>16</v>
      </c>
      <c r="B11" s="132">
        <v>4500</v>
      </c>
      <c r="C11" s="132">
        <v>2752</v>
      </c>
      <c r="D11" s="132">
        <v>2777</v>
      </c>
      <c r="E11" s="132">
        <v>14380</v>
      </c>
      <c r="F11" s="132">
        <v>14380</v>
      </c>
      <c r="G11" s="132">
        <v>12384053</v>
      </c>
      <c r="H11" s="132">
        <v>64140552</v>
      </c>
      <c r="I11" s="132">
        <v>417.93</v>
      </c>
      <c r="J11" s="132">
        <v>51756499</v>
      </c>
      <c r="K11" s="132">
        <v>48288204</v>
      </c>
      <c r="L11" s="132">
        <v>101794703</v>
      </c>
    </row>
    <row r="12" spans="1:12" ht="18.75" x14ac:dyDescent="0.3">
      <c r="A12" s="132" t="s">
        <v>77</v>
      </c>
      <c r="B12" s="132">
        <v>6000</v>
      </c>
      <c r="C12" s="132">
        <v>31328</v>
      </c>
      <c r="D12" s="132">
        <v>31604</v>
      </c>
      <c r="E12" s="132">
        <v>10710</v>
      </c>
      <c r="F12" s="132">
        <v>10605</v>
      </c>
      <c r="G12" s="132">
        <v>187968096</v>
      </c>
      <c r="H12" s="132">
        <v>63070056</v>
      </c>
      <c r="I12" s="132">
        <v>-66.45</v>
      </c>
      <c r="J12" s="132">
        <v>-124898040</v>
      </c>
      <c r="K12" s="132">
        <v>1006639</v>
      </c>
      <c r="L12" s="132">
        <v>-95931401</v>
      </c>
    </row>
    <row r="13" spans="1:12" ht="18.75" x14ac:dyDescent="0.3">
      <c r="A13" s="132" t="s">
        <v>18</v>
      </c>
      <c r="B13" s="132">
        <v>100000</v>
      </c>
      <c r="C13" s="132">
        <v>502</v>
      </c>
      <c r="D13" s="132">
        <v>507</v>
      </c>
      <c r="E13" s="132">
        <v>500</v>
      </c>
      <c r="F13" s="132">
        <v>500</v>
      </c>
      <c r="G13" s="132">
        <v>50227000</v>
      </c>
      <c r="H13" s="132">
        <v>49560000</v>
      </c>
      <c r="I13" s="132">
        <v>-1.33</v>
      </c>
      <c r="J13" s="132">
        <v>-667000</v>
      </c>
      <c r="K13" s="132">
        <v>0</v>
      </c>
      <c r="L13" s="132">
        <v>-167000</v>
      </c>
    </row>
    <row r="14" spans="1:12" ht="18.75" x14ac:dyDescent="0.3">
      <c r="A14" s="132" t="s">
        <v>22</v>
      </c>
      <c r="B14" s="132">
        <v>2500</v>
      </c>
      <c r="C14" s="132">
        <v>10199</v>
      </c>
      <c r="D14" s="132">
        <v>10289</v>
      </c>
      <c r="E14" s="132">
        <v>19560</v>
      </c>
      <c r="F14" s="132">
        <v>19595</v>
      </c>
      <c r="G14" s="132">
        <v>25498552</v>
      </c>
      <c r="H14" s="132">
        <v>48556410</v>
      </c>
      <c r="I14" s="132">
        <v>90.43</v>
      </c>
      <c r="J14" s="132">
        <v>23057858</v>
      </c>
      <c r="K14" s="132">
        <v>16269820</v>
      </c>
      <c r="L14" s="132">
        <v>40827678</v>
      </c>
    </row>
    <row r="15" spans="1:12" ht="18.75" x14ac:dyDescent="0.3">
      <c r="A15" s="132" t="s">
        <v>26</v>
      </c>
      <c r="B15" s="132">
        <v>7000</v>
      </c>
      <c r="C15" s="132">
        <v>2103</v>
      </c>
      <c r="D15" s="132">
        <v>2122</v>
      </c>
      <c r="E15" s="132">
        <v>5586</v>
      </c>
      <c r="F15" s="132">
        <v>5590</v>
      </c>
      <c r="G15" s="132">
        <v>14720662</v>
      </c>
      <c r="H15" s="132">
        <v>38785656</v>
      </c>
      <c r="I15" s="132">
        <v>163.47999999999999</v>
      </c>
      <c r="J15" s="132">
        <v>24064994</v>
      </c>
      <c r="K15" s="132">
        <v>94924224</v>
      </c>
      <c r="L15" s="132">
        <v>118989218</v>
      </c>
    </row>
    <row r="16" spans="1:12" ht="18.75" x14ac:dyDescent="0.3">
      <c r="A16" s="132" t="s">
        <v>29</v>
      </c>
      <c r="B16" s="132">
        <v>1500</v>
      </c>
      <c r="C16" s="132">
        <v>25376</v>
      </c>
      <c r="D16" s="132">
        <v>25600</v>
      </c>
      <c r="E16" s="132">
        <v>22180</v>
      </c>
      <c r="F16" s="132">
        <v>22490</v>
      </c>
      <c r="G16" s="132">
        <v>38063528</v>
      </c>
      <c r="H16" s="132">
        <v>33438132</v>
      </c>
      <c r="I16" s="132">
        <v>-12.15</v>
      </c>
      <c r="J16" s="132">
        <v>-4625396</v>
      </c>
      <c r="K16" s="132">
        <v>15159361</v>
      </c>
      <c r="L16" s="132">
        <v>11583965</v>
      </c>
    </row>
    <row r="17" spans="1:12" ht="18.75" x14ac:dyDescent="0.3">
      <c r="A17" s="132" t="s">
        <v>31</v>
      </c>
      <c r="B17" s="132">
        <v>7000</v>
      </c>
      <c r="C17" s="132">
        <v>2300</v>
      </c>
      <c r="D17" s="132">
        <v>2321</v>
      </c>
      <c r="E17" s="132">
        <v>4137</v>
      </c>
      <c r="F17" s="132">
        <v>4056</v>
      </c>
      <c r="G17" s="132">
        <v>16100578</v>
      </c>
      <c r="H17" s="132">
        <v>28142150</v>
      </c>
      <c r="I17" s="132">
        <v>74.790000000000006</v>
      </c>
      <c r="J17" s="132">
        <v>12041572</v>
      </c>
      <c r="K17" s="132">
        <v>3855220</v>
      </c>
      <c r="L17" s="132">
        <v>15896792</v>
      </c>
    </row>
    <row r="18" spans="1:12" ht="18.75" x14ac:dyDescent="0.3">
      <c r="A18" s="132" t="s">
        <v>526</v>
      </c>
      <c r="B18" s="132">
        <v>12000</v>
      </c>
      <c r="C18" s="132">
        <v>0</v>
      </c>
      <c r="D18" s="132">
        <v>0</v>
      </c>
      <c r="E18" s="132" t="s">
        <v>405</v>
      </c>
      <c r="F18" s="132">
        <v>9000</v>
      </c>
      <c r="G18" s="132">
        <v>0</v>
      </c>
      <c r="H18" s="132">
        <f>F18*B18</f>
        <v>108000000</v>
      </c>
      <c r="I18" s="132">
        <v>0</v>
      </c>
      <c r="J18" s="132">
        <v>0</v>
      </c>
      <c r="K18" s="132">
        <v>0</v>
      </c>
      <c r="L18" s="132">
        <v>0</v>
      </c>
    </row>
    <row r="19" spans="1:12" ht="18.75" x14ac:dyDescent="0.3">
      <c r="A19" s="132" t="s">
        <v>34</v>
      </c>
      <c r="B19" s="132">
        <v>17</v>
      </c>
      <c r="C19" s="132" t="s">
        <v>35</v>
      </c>
      <c r="D19" s="132" t="s">
        <v>527</v>
      </c>
      <c r="E19" s="132" t="s">
        <v>37</v>
      </c>
      <c r="F19" s="132" t="s">
        <v>528</v>
      </c>
      <c r="G19" s="132" t="s">
        <v>39</v>
      </c>
      <c r="H19" s="132">
        <f>SUM(H2:H18)</f>
        <v>3267475577</v>
      </c>
      <c r="I19" s="132" t="s">
        <v>40</v>
      </c>
      <c r="J19" s="132" t="s">
        <v>529</v>
      </c>
      <c r="K19" s="132"/>
      <c r="L19" s="132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3326509268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59033691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3399060328</v>
      </c>
      <c r="H41" s="11">
        <f>G41-B43</f>
        <v>911226882</v>
      </c>
      <c r="I41" s="5">
        <f>H41/B43</f>
        <v>0.36627326618873668</v>
      </c>
      <c r="J41" s="13">
        <f>G41+J40</f>
        <v>3399060328</v>
      </c>
      <c r="K41" s="11">
        <f>H41+J40</f>
        <v>911226882</v>
      </c>
      <c r="L41" s="5">
        <f>K41/B43</f>
        <v>0.36627326618873668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4779060328</v>
      </c>
      <c r="H42" s="12">
        <f>G42-B43</f>
        <v>2291226882</v>
      </c>
      <c r="I42" s="8">
        <f>H42/B43</f>
        <v>0.92097277881840967</v>
      </c>
      <c r="J42" s="13">
        <f>G42+J40</f>
        <v>4779060328</v>
      </c>
      <c r="K42" s="12">
        <f>H42+J40</f>
        <v>2291226882</v>
      </c>
      <c r="L42" s="8">
        <f>K42/B43</f>
        <v>0.92097277881840967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5.9076333256247844E-2</v>
      </c>
      <c r="J43" s="6"/>
      <c r="K43" s="4" t="s">
        <v>50</v>
      </c>
      <c r="L43" s="5">
        <f ca="1">K41/VLOOKUP(MID(CELL("filename",A$1),FIND("]",CELL("filename",A$1))+1,255),Base!A:H,8,FALSE)*30</f>
        <v>5.9076333256247844E-2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0.14854399658361447</v>
      </c>
      <c r="J44" s="6"/>
      <c r="K44" s="7"/>
      <c r="L44" s="8">
        <f ca="1">K42/VLOOKUP(MID(CELL("filename",A$1),FIND("]",CELL("filename",A$1))+1,255),Base!A:H,8,FALSE)*30</f>
        <v>0.14854399658361447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4"/>
  <sheetViews>
    <sheetView rightToLeft="1" topLeftCell="A18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8021</v>
      </c>
      <c r="F2" s="46">
        <v>8108</v>
      </c>
      <c r="G2" s="46">
        <v>369116512</v>
      </c>
      <c r="H2" s="46">
        <v>1541557824</v>
      </c>
      <c r="I2" s="46">
        <v>317.63</v>
      </c>
      <c r="J2" s="46">
        <v>1172441312</v>
      </c>
      <c r="K2" s="46">
        <v>35150128</v>
      </c>
      <c r="L2" s="46">
        <v>1214591440</v>
      </c>
    </row>
    <row r="3" spans="1:12" ht="18.75" x14ac:dyDescent="0.3">
      <c r="A3" s="46" t="s">
        <v>13</v>
      </c>
      <c r="B3" s="46">
        <v>130000</v>
      </c>
      <c r="C3" s="46">
        <v>1999</v>
      </c>
      <c r="D3" s="46">
        <v>2019</v>
      </c>
      <c r="E3" s="46">
        <v>3531</v>
      </c>
      <c r="F3" s="46">
        <v>3492</v>
      </c>
      <c r="G3" s="46">
        <v>259840864</v>
      </c>
      <c r="H3" s="46">
        <v>449533890</v>
      </c>
      <c r="I3" s="46">
        <v>73</v>
      </c>
      <c r="J3" s="46">
        <v>189693026</v>
      </c>
      <c r="K3" s="46">
        <v>73452744</v>
      </c>
      <c r="L3" s="46">
        <v>263145770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19849</v>
      </c>
      <c r="F4" s="46">
        <v>19783</v>
      </c>
      <c r="G4" s="46">
        <v>195353872</v>
      </c>
      <c r="H4" s="46">
        <v>195901158</v>
      </c>
      <c r="I4" s="46">
        <v>0.28000000000000003</v>
      </c>
      <c r="J4" s="46">
        <v>547286</v>
      </c>
      <c r="K4" s="46">
        <v>0</v>
      </c>
      <c r="L4" s="46">
        <v>547286</v>
      </c>
    </row>
    <row r="5" spans="1:12" ht="18.75" x14ac:dyDescent="0.3">
      <c r="A5" s="46" t="s">
        <v>15</v>
      </c>
      <c r="B5" s="46">
        <v>40000</v>
      </c>
      <c r="C5" s="46">
        <v>2528</v>
      </c>
      <c r="D5" s="46">
        <v>2553</v>
      </c>
      <c r="E5" s="46">
        <v>4663</v>
      </c>
      <c r="F5" s="46">
        <v>4620</v>
      </c>
      <c r="G5" s="46">
        <v>101137632</v>
      </c>
      <c r="H5" s="46">
        <v>182998200</v>
      </c>
      <c r="I5" s="46">
        <v>80.94</v>
      </c>
      <c r="J5" s="46">
        <v>81860568</v>
      </c>
      <c r="K5" s="46">
        <v>55065504</v>
      </c>
      <c r="L5" s="46">
        <v>136926072</v>
      </c>
    </row>
    <row r="6" spans="1:12" ht="18.75" x14ac:dyDescent="0.3">
      <c r="A6" s="46" t="s">
        <v>22</v>
      </c>
      <c r="B6" s="46">
        <v>6000</v>
      </c>
      <c r="C6" s="46">
        <v>10199</v>
      </c>
      <c r="D6" s="46">
        <v>10299</v>
      </c>
      <c r="E6" s="46">
        <v>11779</v>
      </c>
      <c r="F6" s="46">
        <v>11513</v>
      </c>
      <c r="G6" s="46">
        <v>61196528</v>
      </c>
      <c r="H6" s="46">
        <v>68404490</v>
      </c>
      <c r="I6" s="46">
        <v>11.78</v>
      </c>
      <c r="J6" s="46">
        <v>7207962</v>
      </c>
      <c r="K6" s="46">
        <v>0</v>
      </c>
      <c r="L6" s="46">
        <v>7207962</v>
      </c>
    </row>
    <row r="7" spans="1:12" ht="18.75" x14ac:dyDescent="0.3">
      <c r="A7" s="46" t="s">
        <v>17</v>
      </c>
      <c r="B7" s="46">
        <v>12000</v>
      </c>
      <c r="C7" s="46">
        <v>2118</v>
      </c>
      <c r="D7" s="46">
        <v>2139</v>
      </c>
      <c r="E7" s="46">
        <v>4599</v>
      </c>
      <c r="F7" s="46">
        <v>4678</v>
      </c>
      <c r="G7" s="46">
        <v>25410064</v>
      </c>
      <c r="H7" s="46">
        <v>55588674</v>
      </c>
      <c r="I7" s="46">
        <v>118.77</v>
      </c>
      <c r="J7" s="46">
        <v>30178610</v>
      </c>
      <c r="K7" s="46">
        <v>40696476</v>
      </c>
      <c r="L7" s="46">
        <v>70875086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16</v>
      </c>
      <c r="B9" s="46">
        <v>8000</v>
      </c>
      <c r="C9" s="46">
        <v>2958</v>
      </c>
      <c r="D9" s="46">
        <v>2987</v>
      </c>
      <c r="E9" s="46">
        <v>5283</v>
      </c>
      <c r="F9" s="46">
        <v>5354</v>
      </c>
      <c r="G9" s="46">
        <v>23665300</v>
      </c>
      <c r="H9" s="46">
        <v>42414388</v>
      </c>
      <c r="I9" s="46">
        <v>79.23</v>
      </c>
      <c r="J9" s="46">
        <v>18749088</v>
      </c>
      <c r="K9" s="46">
        <v>17437852</v>
      </c>
      <c r="L9" s="46">
        <v>36186940</v>
      </c>
    </row>
    <row r="10" spans="1:12" ht="18.75" x14ac:dyDescent="0.3">
      <c r="A10" s="46" t="s">
        <v>21</v>
      </c>
      <c r="B10" s="46">
        <v>2000</v>
      </c>
      <c r="C10" s="46">
        <v>16843</v>
      </c>
      <c r="D10" s="46">
        <v>17008</v>
      </c>
      <c r="E10" s="46">
        <v>19648</v>
      </c>
      <c r="F10" s="46">
        <v>19631</v>
      </c>
      <c r="G10" s="46">
        <v>33685576</v>
      </c>
      <c r="H10" s="46">
        <v>38879196</v>
      </c>
      <c r="I10" s="46">
        <v>15.42</v>
      </c>
      <c r="J10" s="46">
        <v>5193620</v>
      </c>
      <c r="K10" s="46">
        <v>160642</v>
      </c>
      <c r="L10" s="46">
        <v>5354262</v>
      </c>
    </row>
    <row r="11" spans="1:12" ht="18.75" x14ac:dyDescent="0.3">
      <c r="A11" s="46" t="s">
        <v>20</v>
      </c>
      <c r="B11" s="46">
        <v>700</v>
      </c>
      <c r="C11" s="46">
        <v>31876</v>
      </c>
      <c r="D11" s="46">
        <v>32187</v>
      </c>
      <c r="E11" s="46">
        <v>47910</v>
      </c>
      <c r="F11" s="46">
        <v>47906</v>
      </c>
      <c r="G11" s="46">
        <v>22313432</v>
      </c>
      <c r="H11" s="46">
        <v>33207242</v>
      </c>
      <c r="I11" s="46">
        <v>48.82</v>
      </c>
      <c r="J11" s="46">
        <v>10893810</v>
      </c>
      <c r="K11" s="46">
        <v>7887736</v>
      </c>
      <c r="L11" s="46">
        <v>18781546</v>
      </c>
    </row>
    <row r="12" spans="1:12" ht="18.75" x14ac:dyDescent="0.3">
      <c r="A12" s="46" t="s">
        <v>25</v>
      </c>
      <c r="B12" s="46">
        <v>400</v>
      </c>
      <c r="C12" s="46">
        <v>23400</v>
      </c>
      <c r="D12" s="46">
        <v>23629</v>
      </c>
      <c r="E12" s="46">
        <v>43422</v>
      </c>
      <c r="F12" s="46">
        <v>43942</v>
      </c>
      <c r="G12" s="46">
        <v>9360158</v>
      </c>
      <c r="H12" s="46">
        <v>17405426</v>
      </c>
      <c r="I12" s="46">
        <v>85.95</v>
      </c>
      <c r="J12" s="46">
        <v>8045268</v>
      </c>
      <c r="K12" s="46">
        <v>29429624</v>
      </c>
      <c r="L12" s="46">
        <v>37474892</v>
      </c>
    </row>
    <row r="13" spans="1:12" ht="18.75" x14ac:dyDescent="0.3">
      <c r="A13" s="46" t="s">
        <v>24</v>
      </c>
      <c r="B13" s="46">
        <v>3000</v>
      </c>
      <c r="C13" s="46">
        <v>5031</v>
      </c>
      <c r="D13" s="46">
        <v>5081</v>
      </c>
      <c r="E13" s="46">
        <v>5829</v>
      </c>
      <c r="F13" s="46">
        <v>5803</v>
      </c>
      <c r="G13" s="46">
        <v>15091829</v>
      </c>
      <c r="H13" s="46">
        <v>17239262</v>
      </c>
      <c r="I13" s="46">
        <v>14.23</v>
      </c>
      <c r="J13" s="46">
        <v>2147433</v>
      </c>
      <c r="K13" s="46">
        <v>-7422173</v>
      </c>
      <c r="L13" s="46">
        <v>-4924740</v>
      </c>
    </row>
    <row r="14" spans="1:12" ht="18.75" x14ac:dyDescent="0.3">
      <c r="A14" s="46" t="s">
        <v>31</v>
      </c>
      <c r="B14" s="46">
        <v>5000</v>
      </c>
      <c r="C14" s="46">
        <v>2195</v>
      </c>
      <c r="D14" s="46">
        <v>2217</v>
      </c>
      <c r="E14" s="46">
        <v>2576</v>
      </c>
      <c r="F14" s="46">
        <v>2553</v>
      </c>
      <c r="G14" s="46">
        <v>10977424</v>
      </c>
      <c r="H14" s="46">
        <v>12640541</v>
      </c>
      <c r="I14" s="46">
        <v>15.15</v>
      </c>
      <c r="J14" s="46">
        <v>1663117</v>
      </c>
      <c r="K14" s="46">
        <v>3855220</v>
      </c>
      <c r="L14" s="46">
        <v>5518337</v>
      </c>
    </row>
    <row r="15" spans="1:12" ht="18.75" x14ac:dyDescent="0.3">
      <c r="A15" s="46" t="s">
        <v>27</v>
      </c>
      <c r="B15" s="46">
        <v>1337</v>
      </c>
      <c r="C15" s="46">
        <v>4400</v>
      </c>
      <c r="D15" s="46">
        <v>4443</v>
      </c>
      <c r="E15" s="46">
        <v>8771</v>
      </c>
      <c r="F15" s="46">
        <v>8674</v>
      </c>
      <c r="G15" s="46">
        <v>5882644</v>
      </c>
      <c r="H15" s="46">
        <v>11484066</v>
      </c>
      <c r="I15" s="46">
        <v>95.22</v>
      </c>
      <c r="J15" s="46">
        <v>5601422</v>
      </c>
      <c r="K15" s="46">
        <v>0</v>
      </c>
      <c r="L15" s="46">
        <v>5601422</v>
      </c>
    </row>
    <row r="16" spans="1:12" ht="18.75" x14ac:dyDescent="0.3">
      <c r="A16" s="46" t="s">
        <v>77</v>
      </c>
      <c r="B16" s="46">
        <v>811</v>
      </c>
      <c r="C16" s="46">
        <v>12054</v>
      </c>
      <c r="D16" s="46">
        <v>12172</v>
      </c>
      <c r="E16" s="46">
        <v>12769</v>
      </c>
      <c r="F16" s="46">
        <v>12769</v>
      </c>
      <c r="G16" s="46">
        <v>9776181</v>
      </c>
      <c r="H16" s="46">
        <v>10254691</v>
      </c>
      <c r="I16" s="46">
        <v>4.8899999999999997</v>
      </c>
      <c r="J16" s="46">
        <v>478510</v>
      </c>
      <c r="K16" s="46">
        <v>0</v>
      </c>
      <c r="L16" s="46">
        <v>478510</v>
      </c>
    </row>
    <row r="17" spans="1:12" ht="18.75" x14ac:dyDescent="0.3">
      <c r="A17" s="46" t="s">
        <v>26</v>
      </c>
      <c r="B17" s="46">
        <v>3000</v>
      </c>
      <c r="C17" s="46">
        <v>916</v>
      </c>
      <c r="D17" s="46">
        <v>925</v>
      </c>
      <c r="E17" s="46">
        <v>3155</v>
      </c>
      <c r="F17" s="46">
        <v>3195</v>
      </c>
      <c r="G17" s="46">
        <v>2746548</v>
      </c>
      <c r="H17" s="46">
        <v>9491546</v>
      </c>
      <c r="I17" s="46">
        <v>245.58</v>
      </c>
      <c r="J17" s="46">
        <v>6744998</v>
      </c>
      <c r="K17" s="46">
        <v>94924224</v>
      </c>
      <c r="L17" s="46">
        <v>101669222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4413</v>
      </c>
      <c r="F18" s="46">
        <v>4392</v>
      </c>
      <c r="G18" s="46">
        <v>5202503</v>
      </c>
      <c r="H18" s="46">
        <v>8698356</v>
      </c>
      <c r="I18" s="46">
        <v>67.2</v>
      </c>
      <c r="J18" s="46">
        <v>3495853</v>
      </c>
      <c r="K18" s="46">
        <v>337142</v>
      </c>
      <c r="L18" s="46">
        <v>3832995</v>
      </c>
    </row>
    <row r="19" spans="1:12" ht="18.75" x14ac:dyDescent="0.3">
      <c r="A19" s="46" t="s">
        <v>29</v>
      </c>
      <c r="B19" s="46">
        <v>200</v>
      </c>
      <c r="C19" s="46">
        <v>13181</v>
      </c>
      <c r="D19" s="46">
        <v>13310</v>
      </c>
      <c r="E19" s="46">
        <v>27702</v>
      </c>
      <c r="F19" s="46">
        <v>27700</v>
      </c>
      <c r="G19" s="46">
        <v>2636173</v>
      </c>
      <c r="H19" s="46">
        <v>5485985</v>
      </c>
      <c r="I19" s="46">
        <v>108.1</v>
      </c>
      <c r="J19" s="46">
        <v>2849812</v>
      </c>
      <c r="K19" s="46">
        <v>0</v>
      </c>
      <c r="L19" s="46">
        <v>2849812</v>
      </c>
    </row>
    <row r="20" spans="1:12" ht="18.75" x14ac:dyDescent="0.3">
      <c r="A20" s="46" t="s">
        <v>32</v>
      </c>
      <c r="B20" s="46">
        <v>37</v>
      </c>
      <c r="C20" s="46">
        <v>23607</v>
      </c>
      <c r="D20" s="46">
        <v>23838</v>
      </c>
      <c r="E20" s="46">
        <v>31044</v>
      </c>
      <c r="F20" s="46">
        <v>29953</v>
      </c>
      <c r="G20" s="46">
        <v>873445</v>
      </c>
      <c r="H20" s="46">
        <v>1097455</v>
      </c>
      <c r="I20" s="46">
        <v>25.65</v>
      </c>
      <c r="J20" s="46">
        <v>224010</v>
      </c>
      <c r="K20" s="46">
        <v>0</v>
      </c>
      <c r="L20" s="46">
        <v>224010</v>
      </c>
    </row>
    <row r="21" spans="1:12" ht="18.75" x14ac:dyDescent="0.3">
      <c r="A21" s="46" t="s">
        <v>33</v>
      </c>
      <c r="B21" s="46">
        <v>21</v>
      </c>
      <c r="C21" s="46">
        <v>19990</v>
      </c>
      <c r="D21" s="46">
        <v>20185</v>
      </c>
      <c r="E21" s="46">
        <v>24231</v>
      </c>
      <c r="F21" s="46">
        <v>23218</v>
      </c>
      <c r="G21" s="46">
        <v>419795</v>
      </c>
      <c r="H21" s="46">
        <v>482824</v>
      </c>
      <c r="I21" s="46">
        <v>15.01</v>
      </c>
      <c r="J21" s="46">
        <v>63029</v>
      </c>
      <c r="K21" s="46">
        <v>0</v>
      </c>
      <c r="L21" s="46">
        <v>63029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81</v>
      </c>
      <c r="E22" s="46" t="s">
        <v>37</v>
      </c>
      <c r="F22" s="46" t="s">
        <v>82</v>
      </c>
      <c r="G22" s="46" t="s">
        <v>39</v>
      </c>
      <c r="H22" s="46">
        <f>SUM(H2:H21)</f>
        <v>2752277714</v>
      </c>
      <c r="I22" s="46" t="s">
        <v>40</v>
      </c>
      <c r="J22" s="46" t="s">
        <v>83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3096032569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343754855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B41+H22+D41+F41</f>
        <v>3128983629</v>
      </c>
      <c r="H41" s="11">
        <f>G41-B43</f>
        <v>641150183</v>
      </c>
      <c r="I41" s="5">
        <f>H41/B43</f>
        <v>0.2577142710380621</v>
      </c>
      <c r="J41" s="13">
        <f>G41+J40</f>
        <v>3128983629</v>
      </c>
      <c r="K41" s="11">
        <f>H41+J40</f>
        <v>641150183</v>
      </c>
      <c r="L41" s="5">
        <f>K41/B43</f>
        <v>0.2577142710380621</v>
      </c>
    </row>
    <row r="42" spans="1:12" ht="19.5" thickBot="1" x14ac:dyDescent="0.35">
      <c r="A42" s="1" t="s">
        <v>48</v>
      </c>
      <c r="B42" s="9">
        <v>30000000</v>
      </c>
      <c r="C42" s="1"/>
      <c r="D42" s="1"/>
      <c r="E42" s="1"/>
      <c r="F42" s="1"/>
      <c r="G42" s="10">
        <f>G41+B42</f>
        <v>3158983629</v>
      </c>
      <c r="H42" s="12">
        <f>G42-B43</f>
        <v>671150183</v>
      </c>
      <c r="I42" s="8">
        <f>H42/B43</f>
        <v>0.26977295609522889</v>
      </c>
      <c r="J42" s="13">
        <f>G42+J40</f>
        <v>3158983629</v>
      </c>
      <c r="K42" s="12">
        <f>H42+J40</f>
        <v>671150183</v>
      </c>
      <c r="L42" s="8">
        <f>K42/B43</f>
        <v>0.26977295609522889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0.29736262042853318</v>
      </c>
      <c r="J43" s="6"/>
      <c r="K43" s="4" t="s">
        <v>50</v>
      </c>
      <c r="L43" s="5">
        <f ca="1">K41/VLOOKUP(MID(CELL("filename",A$1),FIND("]",CELL("filename",A$1))+1,255),Base!A:H,8,FALSE)*30</f>
        <v>0.29736262042853318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0.3112764878021872</v>
      </c>
      <c r="J44" s="6"/>
      <c r="K44" s="7"/>
      <c r="L44" s="8">
        <f ca="1">K42/VLOOKUP(MID(CELL("filename",A$1),FIND("]",CELL("filename",A$1))+1,255),Base!A:H,8,FALSE)*30</f>
        <v>0.3112764878021872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35" t="s">
        <v>0</v>
      </c>
      <c r="B1" s="135" t="s">
        <v>1</v>
      </c>
      <c r="C1" s="135" t="s">
        <v>2</v>
      </c>
      <c r="D1" s="135" t="s">
        <v>3</v>
      </c>
      <c r="E1" s="135" t="s">
        <v>4</v>
      </c>
      <c r="F1" s="135" t="s">
        <v>5</v>
      </c>
      <c r="G1" s="135" t="s">
        <v>6</v>
      </c>
      <c r="H1" s="135" t="s">
        <v>7</v>
      </c>
      <c r="I1" s="135" t="s">
        <v>8</v>
      </c>
      <c r="J1" s="135" t="s">
        <v>9</v>
      </c>
      <c r="K1" s="135" t="s">
        <v>10</v>
      </c>
      <c r="L1" s="135" t="s">
        <v>11</v>
      </c>
    </row>
    <row r="2" spans="1:12" ht="18.75" x14ac:dyDescent="0.3">
      <c r="A2" s="134" t="s">
        <v>12</v>
      </c>
      <c r="B2" s="134">
        <v>95666</v>
      </c>
      <c r="C2" s="134">
        <v>2298</v>
      </c>
      <c r="D2" s="134">
        <v>2319</v>
      </c>
      <c r="E2" s="134">
        <v>8585</v>
      </c>
      <c r="F2" s="134">
        <v>9028</v>
      </c>
      <c r="G2" s="134">
        <v>219843232</v>
      </c>
      <c r="H2" s="134">
        <v>856072329</v>
      </c>
      <c r="I2" s="134">
        <v>289.39999999999998</v>
      </c>
      <c r="J2" s="134">
        <v>636229097</v>
      </c>
      <c r="K2" s="134">
        <v>718491648</v>
      </c>
      <c r="L2" s="134">
        <v>1401320745</v>
      </c>
    </row>
    <row r="3" spans="1:12" ht="18.75" x14ac:dyDescent="0.3">
      <c r="A3" s="134" t="s">
        <v>226</v>
      </c>
      <c r="B3" s="134">
        <v>1600</v>
      </c>
      <c r="C3" s="134">
        <v>245345</v>
      </c>
      <c r="D3" s="134">
        <v>245736</v>
      </c>
      <c r="E3" s="134">
        <v>211530</v>
      </c>
      <c r="F3" s="134">
        <v>215890</v>
      </c>
      <c r="G3" s="134">
        <v>392552672</v>
      </c>
      <c r="H3" s="134">
        <v>344873740</v>
      </c>
      <c r="I3" s="134">
        <v>-12.15</v>
      </c>
      <c r="J3" s="134">
        <v>-47678932</v>
      </c>
      <c r="K3" s="134">
        <v>-14485157</v>
      </c>
      <c r="L3" s="134">
        <v>-62164089</v>
      </c>
    </row>
    <row r="4" spans="1:12" ht="18.75" x14ac:dyDescent="0.3">
      <c r="A4" s="134" t="s">
        <v>13</v>
      </c>
      <c r="B4" s="134">
        <v>50000</v>
      </c>
      <c r="C4" s="134">
        <v>1999</v>
      </c>
      <c r="D4" s="134">
        <v>2017</v>
      </c>
      <c r="E4" s="134">
        <v>6521</v>
      </c>
      <c r="F4" s="134">
        <v>6584</v>
      </c>
      <c r="G4" s="134">
        <v>99938792</v>
      </c>
      <c r="H4" s="134">
        <v>326303040</v>
      </c>
      <c r="I4" s="134">
        <v>226.5</v>
      </c>
      <c r="J4" s="134">
        <v>226364248</v>
      </c>
      <c r="K4" s="134">
        <v>440100384</v>
      </c>
      <c r="L4" s="134">
        <v>666464632</v>
      </c>
    </row>
    <row r="5" spans="1:12" ht="18.75" x14ac:dyDescent="0.3">
      <c r="A5" s="134" t="s">
        <v>14</v>
      </c>
      <c r="B5" s="134">
        <v>10000</v>
      </c>
      <c r="C5" s="134">
        <v>19535</v>
      </c>
      <c r="D5" s="134">
        <v>19707</v>
      </c>
      <c r="E5" s="134">
        <v>31493</v>
      </c>
      <c r="F5" s="134">
        <v>32123</v>
      </c>
      <c r="G5" s="134">
        <v>195353872</v>
      </c>
      <c r="H5" s="134">
        <v>318403176</v>
      </c>
      <c r="I5" s="134">
        <v>62.99</v>
      </c>
      <c r="J5" s="134">
        <v>123049304</v>
      </c>
      <c r="K5" s="134">
        <v>0</v>
      </c>
      <c r="L5" s="134">
        <v>123049304</v>
      </c>
    </row>
    <row r="6" spans="1:12" ht="18.75" x14ac:dyDescent="0.3">
      <c r="A6" s="134" t="s">
        <v>15</v>
      </c>
      <c r="B6" s="134">
        <v>25000</v>
      </c>
      <c r="C6" s="134">
        <v>2537</v>
      </c>
      <c r="D6" s="134">
        <v>2560</v>
      </c>
      <c r="E6" s="134">
        <v>10650</v>
      </c>
      <c r="F6" s="134">
        <v>10840</v>
      </c>
      <c r="G6" s="134">
        <v>63421108</v>
      </c>
      <c r="H6" s="134">
        <v>268615200</v>
      </c>
      <c r="I6" s="134">
        <v>323.54000000000002</v>
      </c>
      <c r="J6" s="134">
        <v>205194092</v>
      </c>
      <c r="K6" s="134">
        <v>190849920</v>
      </c>
      <c r="L6" s="134">
        <v>396994012</v>
      </c>
    </row>
    <row r="7" spans="1:12" ht="18.75" x14ac:dyDescent="0.3">
      <c r="A7" s="134" t="s">
        <v>90</v>
      </c>
      <c r="B7" s="134">
        <v>7000</v>
      </c>
      <c r="C7" s="134">
        <v>12987</v>
      </c>
      <c r="D7" s="134">
        <v>13102</v>
      </c>
      <c r="E7" s="134">
        <v>36250</v>
      </c>
      <c r="F7" s="134">
        <v>37140</v>
      </c>
      <c r="G7" s="134">
        <v>90907328</v>
      </c>
      <c r="H7" s="134">
        <v>257692176</v>
      </c>
      <c r="I7" s="134">
        <v>183.47</v>
      </c>
      <c r="J7" s="134">
        <v>166784848</v>
      </c>
      <c r="K7" s="134">
        <v>28708712</v>
      </c>
      <c r="L7" s="134">
        <v>195493560</v>
      </c>
    </row>
    <row r="8" spans="1:12" ht="18.75" x14ac:dyDescent="0.3">
      <c r="A8" s="134" t="s">
        <v>231</v>
      </c>
      <c r="B8" s="134">
        <v>2800</v>
      </c>
      <c r="C8" s="134">
        <v>70009</v>
      </c>
      <c r="D8" s="134">
        <v>70121</v>
      </c>
      <c r="E8" s="134">
        <v>75307</v>
      </c>
      <c r="F8" s="134">
        <v>76376</v>
      </c>
      <c r="G8" s="134">
        <v>196025200</v>
      </c>
      <c r="H8" s="134">
        <v>213512132</v>
      </c>
      <c r="I8" s="134">
        <v>8.92</v>
      </c>
      <c r="J8" s="134">
        <v>17486932</v>
      </c>
      <c r="K8" s="134">
        <v>0</v>
      </c>
      <c r="L8" s="134">
        <v>17486932</v>
      </c>
    </row>
    <row r="9" spans="1:12" ht="18.75" x14ac:dyDescent="0.3">
      <c r="A9" s="134" t="s">
        <v>27</v>
      </c>
      <c r="B9" s="134">
        <v>6500</v>
      </c>
      <c r="C9" s="134">
        <v>8220</v>
      </c>
      <c r="D9" s="134">
        <v>8293</v>
      </c>
      <c r="E9" s="134">
        <v>16633</v>
      </c>
      <c r="F9" s="134">
        <v>16823</v>
      </c>
      <c r="G9" s="134">
        <v>53427216</v>
      </c>
      <c r="H9" s="134">
        <v>108387224</v>
      </c>
      <c r="I9" s="134">
        <v>102.87</v>
      </c>
      <c r="J9" s="134">
        <v>54960008</v>
      </c>
      <c r="K9" s="134">
        <v>47903448</v>
      </c>
      <c r="L9" s="134">
        <v>106553456</v>
      </c>
    </row>
    <row r="10" spans="1:12" ht="18.75" x14ac:dyDescent="0.3">
      <c r="A10" s="134" t="s">
        <v>17</v>
      </c>
      <c r="B10" s="134">
        <v>4000</v>
      </c>
      <c r="C10" s="134">
        <v>2118</v>
      </c>
      <c r="D10" s="134">
        <v>2137</v>
      </c>
      <c r="E10" s="134">
        <v>16450</v>
      </c>
      <c r="F10" s="134">
        <v>17170</v>
      </c>
      <c r="G10" s="134">
        <v>8470021</v>
      </c>
      <c r="H10" s="134">
        <v>68075616</v>
      </c>
      <c r="I10" s="134">
        <v>703.72</v>
      </c>
      <c r="J10" s="134">
        <v>59605595</v>
      </c>
      <c r="K10" s="134">
        <v>90905312</v>
      </c>
      <c r="L10" s="134">
        <v>150510907</v>
      </c>
    </row>
    <row r="11" spans="1:12" ht="18.75" x14ac:dyDescent="0.3">
      <c r="A11" s="134" t="s">
        <v>77</v>
      </c>
      <c r="B11" s="134">
        <v>6000</v>
      </c>
      <c r="C11" s="134">
        <v>31328</v>
      </c>
      <c r="D11" s="134">
        <v>31604</v>
      </c>
      <c r="E11" s="134">
        <v>11135</v>
      </c>
      <c r="F11" s="134">
        <v>11013</v>
      </c>
      <c r="G11" s="134">
        <v>187968096</v>
      </c>
      <c r="H11" s="134">
        <v>65496514</v>
      </c>
      <c r="I11" s="134">
        <v>-65.16</v>
      </c>
      <c r="J11" s="134">
        <v>-122471582</v>
      </c>
      <c r="K11" s="134">
        <v>1006639</v>
      </c>
      <c r="L11" s="134">
        <v>-93504943</v>
      </c>
    </row>
    <row r="12" spans="1:12" ht="18.75" x14ac:dyDescent="0.3">
      <c r="A12" s="134" t="s">
        <v>16</v>
      </c>
      <c r="B12" s="134">
        <v>4000</v>
      </c>
      <c r="C12" s="134">
        <v>2752</v>
      </c>
      <c r="D12" s="134">
        <v>2777</v>
      </c>
      <c r="E12" s="134">
        <v>15090</v>
      </c>
      <c r="F12" s="134">
        <v>15090</v>
      </c>
      <c r="G12" s="134">
        <v>11008047</v>
      </c>
      <c r="H12" s="134">
        <v>59828832</v>
      </c>
      <c r="I12" s="134">
        <v>443.5</v>
      </c>
      <c r="J12" s="134">
        <v>48820785</v>
      </c>
      <c r="K12" s="134">
        <v>54390804</v>
      </c>
      <c r="L12" s="134">
        <v>104961589</v>
      </c>
    </row>
    <row r="13" spans="1:12" ht="18.75" x14ac:dyDescent="0.3">
      <c r="A13" s="134" t="s">
        <v>18</v>
      </c>
      <c r="B13" s="134">
        <v>100000</v>
      </c>
      <c r="C13" s="134">
        <v>502</v>
      </c>
      <c r="D13" s="134">
        <v>507</v>
      </c>
      <c r="E13" s="134">
        <v>500</v>
      </c>
      <c r="F13" s="134">
        <v>500</v>
      </c>
      <c r="G13" s="134">
        <v>50227000</v>
      </c>
      <c r="H13" s="134">
        <v>49560000</v>
      </c>
      <c r="I13" s="134">
        <v>-1.33</v>
      </c>
      <c r="J13" s="134">
        <v>-667000</v>
      </c>
      <c r="K13" s="134">
        <v>0</v>
      </c>
      <c r="L13" s="134">
        <v>-167000</v>
      </c>
    </row>
    <row r="14" spans="1:12" ht="18.75" x14ac:dyDescent="0.3">
      <c r="A14" s="134" t="s">
        <v>22</v>
      </c>
      <c r="B14" s="134">
        <v>2500</v>
      </c>
      <c r="C14" s="134">
        <v>10199</v>
      </c>
      <c r="D14" s="134">
        <v>10289</v>
      </c>
      <c r="E14" s="134">
        <v>18780</v>
      </c>
      <c r="F14" s="134">
        <v>18798</v>
      </c>
      <c r="G14" s="134">
        <v>25498552</v>
      </c>
      <c r="H14" s="134">
        <v>46581444</v>
      </c>
      <c r="I14" s="134">
        <v>82.68</v>
      </c>
      <c r="J14" s="134">
        <v>21082892</v>
      </c>
      <c r="K14" s="134">
        <v>16269820</v>
      </c>
      <c r="L14" s="134">
        <v>38852712</v>
      </c>
    </row>
    <row r="15" spans="1:12" ht="18.75" x14ac:dyDescent="0.3">
      <c r="A15" s="134" t="s">
        <v>26</v>
      </c>
      <c r="B15" s="134">
        <v>7000</v>
      </c>
      <c r="C15" s="134">
        <v>2103</v>
      </c>
      <c r="D15" s="134">
        <v>2122</v>
      </c>
      <c r="E15" s="134">
        <v>5586</v>
      </c>
      <c r="F15" s="134">
        <v>5590</v>
      </c>
      <c r="G15" s="134">
        <v>14720662</v>
      </c>
      <c r="H15" s="134">
        <v>38785656</v>
      </c>
      <c r="I15" s="134">
        <v>163.47999999999999</v>
      </c>
      <c r="J15" s="134">
        <v>24064994</v>
      </c>
      <c r="K15" s="134">
        <v>94924224</v>
      </c>
      <c r="L15" s="134">
        <v>118989218</v>
      </c>
    </row>
    <row r="16" spans="1:12" ht="18.75" x14ac:dyDescent="0.3">
      <c r="A16" s="134" t="s">
        <v>29</v>
      </c>
      <c r="B16" s="134">
        <v>1500</v>
      </c>
      <c r="C16" s="134">
        <v>25376</v>
      </c>
      <c r="D16" s="134">
        <v>25600</v>
      </c>
      <c r="E16" s="134">
        <v>21370</v>
      </c>
      <c r="F16" s="134">
        <v>21580</v>
      </c>
      <c r="G16" s="134">
        <v>38063528</v>
      </c>
      <c r="H16" s="134">
        <v>32085144</v>
      </c>
      <c r="I16" s="134">
        <v>-15.71</v>
      </c>
      <c r="J16" s="134">
        <v>-5978384</v>
      </c>
      <c r="K16" s="134">
        <v>15159361</v>
      </c>
      <c r="L16" s="134">
        <v>10230977</v>
      </c>
    </row>
    <row r="17" spans="1:12" ht="18.75" x14ac:dyDescent="0.3">
      <c r="A17" s="134" t="s">
        <v>31</v>
      </c>
      <c r="B17" s="134">
        <v>7000</v>
      </c>
      <c r="C17" s="134">
        <v>2300</v>
      </c>
      <c r="D17" s="134">
        <v>2321</v>
      </c>
      <c r="E17" s="134">
        <v>4137</v>
      </c>
      <c r="F17" s="134">
        <v>4056</v>
      </c>
      <c r="G17" s="134">
        <v>16100578</v>
      </c>
      <c r="H17" s="134">
        <v>28142150</v>
      </c>
      <c r="I17" s="134">
        <v>74.790000000000006</v>
      </c>
      <c r="J17" s="134">
        <v>12041572</v>
      </c>
      <c r="K17" s="134">
        <v>3855220</v>
      </c>
      <c r="L17" s="134">
        <v>15896792</v>
      </c>
    </row>
    <row r="18" spans="1:12" ht="18.75" x14ac:dyDescent="0.3">
      <c r="A18" s="134" t="s">
        <v>526</v>
      </c>
      <c r="B18" s="134">
        <v>12000</v>
      </c>
      <c r="C18" s="134">
        <v>0</v>
      </c>
      <c r="D18" s="134">
        <v>0</v>
      </c>
      <c r="E18" s="134" t="s">
        <v>405</v>
      </c>
      <c r="F18" s="134">
        <v>9000</v>
      </c>
      <c r="G18" s="134">
        <v>0</v>
      </c>
      <c r="H18" s="134">
        <f>F18*B18</f>
        <v>108000000</v>
      </c>
      <c r="I18" s="134">
        <v>0</v>
      </c>
      <c r="J18" s="134">
        <v>0</v>
      </c>
      <c r="K18" s="134">
        <v>0</v>
      </c>
      <c r="L18" s="134">
        <v>0</v>
      </c>
    </row>
    <row r="19" spans="1:12" ht="18.75" x14ac:dyDescent="0.3">
      <c r="A19" s="134" t="s">
        <v>34</v>
      </c>
      <c r="B19" s="134">
        <v>17</v>
      </c>
      <c r="C19" s="134" t="s">
        <v>35</v>
      </c>
      <c r="D19" s="134" t="s">
        <v>531</v>
      </c>
      <c r="E19" s="134" t="s">
        <v>37</v>
      </c>
      <c r="F19" s="134" t="s">
        <v>532</v>
      </c>
      <c r="G19" s="134" t="s">
        <v>39</v>
      </c>
      <c r="H19" s="134">
        <f>SUM(H2:H18)</f>
        <v>3190414373</v>
      </c>
      <c r="I19" s="134" t="s">
        <v>40</v>
      </c>
      <c r="J19" s="134" t="s">
        <v>533</v>
      </c>
      <c r="K19" s="134"/>
      <c r="L19" s="134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3256926673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66512300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3329477733</v>
      </c>
      <c r="H41" s="11">
        <f>G41-B43</f>
        <v>841644287</v>
      </c>
      <c r="I41" s="5">
        <f>H41/B43</f>
        <v>0.33830411290322365</v>
      </c>
      <c r="J41" s="13">
        <f>G41+J40</f>
        <v>3329477733</v>
      </c>
      <c r="K41" s="11">
        <f>H41+J40</f>
        <v>841644287</v>
      </c>
      <c r="L41" s="5">
        <f>K41/B43</f>
        <v>0.33830411290322365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4709477733</v>
      </c>
      <c r="H42" s="12">
        <f>G42-B43</f>
        <v>2221644287</v>
      </c>
      <c r="I42" s="8">
        <f>H42/B43</f>
        <v>0.89300362553289669</v>
      </c>
      <c r="J42" s="13">
        <f>G42+J40</f>
        <v>4709477733</v>
      </c>
      <c r="K42" s="12">
        <f>H42+J40</f>
        <v>2221644287</v>
      </c>
      <c r="L42" s="8">
        <f>K42/B43</f>
        <v>0.89300362553289669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5.4273387096773852E-2</v>
      </c>
      <c r="J43" s="6"/>
      <c r="K43" s="4" t="s">
        <v>50</v>
      </c>
      <c r="L43" s="5">
        <f ca="1">K41/VLOOKUP(MID(CELL("filename",A$1),FIND("]",CELL("filename",A$1))+1,255),Base!A:H,8,FALSE)*30</f>
        <v>5.4273387096773852E-2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0.14326261372185509</v>
      </c>
      <c r="J44" s="6"/>
      <c r="K44" s="7"/>
      <c r="L44" s="8">
        <f ca="1">K42/VLOOKUP(MID(CELL("filename",A$1),FIND("]",CELL("filename",A$1))+1,255),Base!A:H,8,FALSE)*30</f>
        <v>0.14326261372185509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L44"/>
  <sheetViews>
    <sheetView rightToLeft="1" topLeftCell="A4" workbookViewId="0">
      <selection activeCell="F18" sqref="F18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37" t="s">
        <v>0</v>
      </c>
      <c r="B1" s="137" t="s">
        <v>1</v>
      </c>
      <c r="C1" s="137" t="s">
        <v>2</v>
      </c>
      <c r="D1" s="137" t="s">
        <v>3</v>
      </c>
      <c r="E1" s="137" t="s">
        <v>4</v>
      </c>
      <c r="F1" s="137" t="s">
        <v>5</v>
      </c>
      <c r="G1" s="137" t="s">
        <v>6</v>
      </c>
      <c r="H1" s="137" t="s">
        <v>7</v>
      </c>
      <c r="I1" s="137" t="s">
        <v>8</v>
      </c>
      <c r="J1" s="137" t="s">
        <v>9</v>
      </c>
      <c r="K1" s="137" t="s">
        <v>10</v>
      </c>
      <c r="L1" s="137" t="s">
        <v>11</v>
      </c>
    </row>
    <row r="2" spans="1:12" ht="18.75" x14ac:dyDescent="0.3">
      <c r="A2" s="136" t="s">
        <v>12</v>
      </c>
      <c r="B2" s="136">
        <v>95666</v>
      </c>
      <c r="C2" s="136">
        <v>2298</v>
      </c>
      <c r="D2" s="136">
        <v>2319</v>
      </c>
      <c r="E2" s="136">
        <v>8577</v>
      </c>
      <c r="F2" s="136">
        <v>9005</v>
      </c>
      <c r="G2" s="136">
        <v>219843232</v>
      </c>
      <c r="H2" s="136">
        <v>853891373</v>
      </c>
      <c r="I2" s="136">
        <v>288.41000000000003</v>
      </c>
      <c r="J2" s="136">
        <v>634048141</v>
      </c>
      <c r="K2" s="136">
        <v>718491648</v>
      </c>
      <c r="L2" s="136">
        <v>1399139789</v>
      </c>
    </row>
    <row r="3" spans="1:12" ht="18.75" x14ac:dyDescent="0.3">
      <c r="A3" s="136" t="s">
        <v>14</v>
      </c>
      <c r="B3" s="136">
        <v>10000</v>
      </c>
      <c r="C3" s="136">
        <v>19535</v>
      </c>
      <c r="D3" s="136">
        <v>19707</v>
      </c>
      <c r="E3" s="136">
        <v>31481</v>
      </c>
      <c r="F3" s="136">
        <v>32123</v>
      </c>
      <c r="G3" s="136">
        <v>195353872</v>
      </c>
      <c r="H3" s="136">
        <v>318403176</v>
      </c>
      <c r="I3" s="136">
        <v>62.99</v>
      </c>
      <c r="J3" s="136">
        <v>123049304</v>
      </c>
      <c r="K3" s="136">
        <v>0</v>
      </c>
      <c r="L3" s="136">
        <v>123049304</v>
      </c>
    </row>
    <row r="4" spans="1:12" ht="18.75" x14ac:dyDescent="0.3">
      <c r="A4" s="136" t="s">
        <v>226</v>
      </c>
      <c r="B4" s="136">
        <v>1600</v>
      </c>
      <c r="C4" s="136">
        <v>245345</v>
      </c>
      <c r="D4" s="136">
        <v>245736</v>
      </c>
      <c r="E4" s="136">
        <v>201500</v>
      </c>
      <c r="F4" s="136">
        <v>197160</v>
      </c>
      <c r="G4" s="136">
        <v>392552672</v>
      </c>
      <c r="H4" s="136">
        <v>314953479</v>
      </c>
      <c r="I4" s="136">
        <v>-19.77</v>
      </c>
      <c r="J4" s="136">
        <v>-77599193</v>
      </c>
      <c r="K4" s="136">
        <v>-14485157</v>
      </c>
      <c r="L4" s="136">
        <v>-92084350</v>
      </c>
    </row>
    <row r="5" spans="1:12" ht="18.75" x14ac:dyDescent="0.3">
      <c r="A5" s="136" t="s">
        <v>13</v>
      </c>
      <c r="B5" s="136">
        <v>50000</v>
      </c>
      <c r="C5" s="136">
        <v>1999</v>
      </c>
      <c r="D5" s="136">
        <v>2017</v>
      </c>
      <c r="E5" s="136">
        <v>6255</v>
      </c>
      <c r="F5" s="136">
        <v>6255</v>
      </c>
      <c r="G5" s="136">
        <v>99938792</v>
      </c>
      <c r="H5" s="136">
        <v>309997800</v>
      </c>
      <c r="I5" s="136">
        <v>210.19</v>
      </c>
      <c r="J5" s="136">
        <v>210059008</v>
      </c>
      <c r="K5" s="136">
        <v>440100384</v>
      </c>
      <c r="L5" s="136">
        <v>650159392</v>
      </c>
    </row>
    <row r="6" spans="1:12" ht="18.75" x14ac:dyDescent="0.3">
      <c r="A6" s="136" t="s">
        <v>15</v>
      </c>
      <c r="B6" s="136">
        <v>25000</v>
      </c>
      <c r="C6" s="136">
        <v>2537</v>
      </c>
      <c r="D6" s="136">
        <v>2560</v>
      </c>
      <c r="E6" s="136">
        <v>10300</v>
      </c>
      <c r="F6" s="136">
        <v>10760</v>
      </c>
      <c r="G6" s="136">
        <v>63421108</v>
      </c>
      <c r="H6" s="136">
        <v>266632800</v>
      </c>
      <c r="I6" s="136">
        <v>320.42</v>
      </c>
      <c r="J6" s="136">
        <v>203211692</v>
      </c>
      <c r="K6" s="136">
        <v>190849920</v>
      </c>
      <c r="L6" s="136">
        <v>395011612</v>
      </c>
    </row>
    <row r="7" spans="1:12" ht="18.75" x14ac:dyDescent="0.3">
      <c r="A7" s="136" t="s">
        <v>90</v>
      </c>
      <c r="B7" s="136">
        <v>7000</v>
      </c>
      <c r="C7" s="136">
        <v>12987</v>
      </c>
      <c r="D7" s="136">
        <v>13102</v>
      </c>
      <c r="E7" s="136">
        <v>36250</v>
      </c>
      <c r="F7" s="136">
        <v>37140</v>
      </c>
      <c r="G7" s="136">
        <v>90907328</v>
      </c>
      <c r="H7" s="136">
        <v>257692176</v>
      </c>
      <c r="I7" s="136">
        <v>183.47</v>
      </c>
      <c r="J7" s="136">
        <v>166784848</v>
      </c>
      <c r="K7" s="136">
        <v>28708712</v>
      </c>
      <c r="L7" s="136">
        <v>195493560</v>
      </c>
    </row>
    <row r="8" spans="1:12" ht="18.75" x14ac:dyDescent="0.3">
      <c r="A8" s="136" t="s">
        <v>231</v>
      </c>
      <c r="B8" s="136">
        <v>2800</v>
      </c>
      <c r="C8" s="136">
        <v>70009</v>
      </c>
      <c r="D8" s="136">
        <v>70121</v>
      </c>
      <c r="E8" s="136">
        <v>75000</v>
      </c>
      <c r="F8" s="136">
        <v>73559</v>
      </c>
      <c r="G8" s="136">
        <v>196025200</v>
      </c>
      <c r="H8" s="136">
        <v>205637097</v>
      </c>
      <c r="I8" s="136">
        <v>4.9000000000000004</v>
      </c>
      <c r="J8" s="136">
        <v>9611897</v>
      </c>
      <c r="K8" s="136">
        <v>0</v>
      </c>
      <c r="L8" s="136">
        <v>9611897</v>
      </c>
    </row>
    <row r="9" spans="1:12" ht="18.75" x14ac:dyDescent="0.3">
      <c r="A9" s="136" t="s">
        <v>27</v>
      </c>
      <c r="B9" s="136">
        <v>6500</v>
      </c>
      <c r="C9" s="136">
        <v>8220</v>
      </c>
      <c r="D9" s="136">
        <v>8293</v>
      </c>
      <c r="E9" s="136">
        <v>16200</v>
      </c>
      <c r="F9" s="136">
        <v>16012</v>
      </c>
      <c r="G9" s="136">
        <v>53427216</v>
      </c>
      <c r="H9" s="136">
        <v>103162114</v>
      </c>
      <c r="I9" s="136">
        <v>93.09</v>
      </c>
      <c r="J9" s="136">
        <v>49734898</v>
      </c>
      <c r="K9" s="136">
        <v>47903448</v>
      </c>
      <c r="L9" s="136">
        <v>101328346</v>
      </c>
    </row>
    <row r="10" spans="1:12" ht="18.75" x14ac:dyDescent="0.3">
      <c r="A10" s="136" t="s">
        <v>17</v>
      </c>
      <c r="B10" s="136">
        <v>4000</v>
      </c>
      <c r="C10" s="136">
        <v>2118</v>
      </c>
      <c r="D10" s="136">
        <v>2137</v>
      </c>
      <c r="E10" s="136">
        <v>16320</v>
      </c>
      <c r="F10" s="136">
        <v>17120</v>
      </c>
      <c r="G10" s="136">
        <v>8470021</v>
      </c>
      <c r="H10" s="136">
        <v>67877376</v>
      </c>
      <c r="I10" s="136">
        <v>701.38</v>
      </c>
      <c r="J10" s="136">
        <v>59407355</v>
      </c>
      <c r="K10" s="136">
        <v>90905312</v>
      </c>
      <c r="L10" s="136">
        <v>150312667</v>
      </c>
    </row>
    <row r="11" spans="1:12" ht="18.75" x14ac:dyDescent="0.3">
      <c r="A11" s="136" t="s">
        <v>77</v>
      </c>
      <c r="B11" s="136">
        <v>6000</v>
      </c>
      <c r="C11" s="136">
        <v>11243</v>
      </c>
      <c r="D11" s="136">
        <v>11342</v>
      </c>
      <c r="E11" s="136">
        <v>11559</v>
      </c>
      <c r="F11" s="136">
        <v>11239</v>
      </c>
      <c r="G11" s="136">
        <v>67455472</v>
      </c>
      <c r="H11" s="136">
        <v>66840581</v>
      </c>
      <c r="I11" s="136">
        <v>-0.91</v>
      </c>
      <c r="J11" s="136">
        <v>-614891</v>
      </c>
      <c r="K11" s="136">
        <v>993854</v>
      </c>
      <c r="L11" s="136">
        <v>28338963</v>
      </c>
    </row>
    <row r="12" spans="1:12" ht="18.75" x14ac:dyDescent="0.3">
      <c r="A12" s="136" t="s">
        <v>16</v>
      </c>
      <c r="B12" s="136">
        <v>4000</v>
      </c>
      <c r="C12" s="136">
        <v>2752</v>
      </c>
      <c r="D12" s="136">
        <v>2777</v>
      </c>
      <c r="E12" s="136">
        <v>15680</v>
      </c>
      <c r="F12" s="136">
        <v>14970</v>
      </c>
      <c r="G12" s="136">
        <v>11008047</v>
      </c>
      <c r="H12" s="136">
        <v>59353056</v>
      </c>
      <c r="I12" s="136">
        <v>439.18</v>
      </c>
      <c r="J12" s="136">
        <v>48345009</v>
      </c>
      <c r="K12" s="136">
        <v>54390804</v>
      </c>
      <c r="L12" s="136">
        <v>104485813</v>
      </c>
    </row>
    <row r="13" spans="1:12" ht="18.75" x14ac:dyDescent="0.3">
      <c r="A13" s="136" t="s">
        <v>18</v>
      </c>
      <c r="B13" s="136">
        <v>100000</v>
      </c>
      <c r="C13" s="136">
        <v>502</v>
      </c>
      <c r="D13" s="136">
        <v>507</v>
      </c>
      <c r="E13" s="136">
        <v>500</v>
      </c>
      <c r="F13" s="136">
        <v>500</v>
      </c>
      <c r="G13" s="136">
        <v>50227000</v>
      </c>
      <c r="H13" s="136">
        <v>49560000</v>
      </c>
      <c r="I13" s="136">
        <v>-1.33</v>
      </c>
      <c r="J13" s="136">
        <v>-667000</v>
      </c>
      <c r="K13" s="136">
        <v>0</v>
      </c>
      <c r="L13" s="136">
        <v>-167000</v>
      </c>
    </row>
    <row r="14" spans="1:12" ht="18.75" x14ac:dyDescent="0.3">
      <c r="A14" s="136" t="s">
        <v>22</v>
      </c>
      <c r="B14" s="136">
        <v>2500</v>
      </c>
      <c r="C14" s="136">
        <v>10199</v>
      </c>
      <c r="D14" s="136">
        <v>10289</v>
      </c>
      <c r="E14" s="136">
        <v>18990</v>
      </c>
      <c r="F14" s="136">
        <v>18515</v>
      </c>
      <c r="G14" s="136">
        <v>25498552</v>
      </c>
      <c r="H14" s="136">
        <v>45880170</v>
      </c>
      <c r="I14" s="136">
        <v>79.930000000000007</v>
      </c>
      <c r="J14" s="136">
        <v>20381618</v>
      </c>
      <c r="K14" s="136">
        <v>16269820</v>
      </c>
      <c r="L14" s="136">
        <v>38151438</v>
      </c>
    </row>
    <row r="15" spans="1:12" ht="18.75" x14ac:dyDescent="0.3">
      <c r="A15" s="136" t="s">
        <v>26</v>
      </c>
      <c r="B15" s="136">
        <v>7000</v>
      </c>
      <c r="C15" s="136">
        <v>2103</v>
      </c>
      <c r="D15" s="136">
        <v>2122</v>
      </c>
      <c r="E15" s="136">
        <v>5586</v>
      </c>
      <c r="F15" s="136">
        <v>5590</v>
      </c>
      <c r="G15" s="136">
        <v>14720662</v>
      </c>
      <c r="H15" s="136">
        <v>38785656</v>
      </c>
      <c r="I15" s="136">
        <v>163.47999999999999</v>
      </c>
      <c r="J15" s="136">
        <v>24064994</v>
      </c>
      <c r="K15" s="136">
        <v>94924224</v>
      </c>
      <c r="L15" s="136">
        <v>118989218</v>
      </c>
    </row>
    <row r="16" spans="1:12" ht="18.75" x14ac:dyDescent="0.3">
      <c r="A16" s="136" t="s">
        <v>29</v>
      </c>
      <c r="B16" s="136">
        <v>1500</v>
      </c>
      <c r="C16" s="136">
        <v>25376</v>
      </c>
      <c r="D16" s="136">
        <v>25600</v>
      </c>
      <c r="E16" s="136">
        <v>22650</v>
      </c>
      <c r="F16" s="136">
        <v>21830</v>
      </c>
      <c r="G16" s="136">
        <v>38063528</v>
      </c>
      <c r="H16" s="136">
        <v>32456844</v>
      </c>
      <c r="I16" s="136">
        <v>-14.73</v>
      </c>
      <c r="J16" s="136">
        <v>-5606684</v>
      </c>
      <c r="K16" s="136">
        <v>15159361</v>
      </c>
      <c r="L16" s="136">
        <v>10602677</v>
      </c>
    </row>
    <row r="17" spans="1:12" ht="18.75" x14ac:dyDescent="0.3">
      <c r="A17" s="136" t="s">
        <v>31</v>
      </c>
      <c r="B17" s="136">
        <v>7000</v>
      </c>
      <c r="C17" s="136">
        <v>2300</v>
      </c>
      <c r="D17" s="136">
        <v>2321</v>
      </c>
      <c r="E17" s="136">
        <v>4137</v>
      </c>
      <c r="F17" s="136">
        <v>4056</v>
      </c>
      <c r="G17" s="136">
        <v>16100578</v>
      </c>
      <c r="H17" s="136">
        <v>28142150</v>
      </c>
      <c r="I17" s="136">
        <v>74.790000000000006</v>
      </c>
      <c r="J17" s="136">
        <v>12041572</v>
      </c>
      <c r="K17" s="136">
        <v>3855220</v>
      </c>
      <c r="L17" s="136">
        <v>15896792</v>
      </c>
    </row>
    <row r="18" spans="1:12" ht="18.75" x14ac:dyDescent="0.3">
      <c r="A18" s="136" t="s">
        <v>526</v>
      </c>
      <c r="B18" s="136">
        <v>12000</v>
      </c>
      <c r="C18" s="136">
        <v>0</v>
      </c>
      <c r="D18" s="136">
        <v>0</v>
      </c>
      <c r="E18" s="136" t="s">
        <v>405</v>
      </c>
      <c r="F18" s="136">
        <v>9000</v>
      </c>
      <c r="G18" s="136">
        <v>0</v>
      </c>
      <c r="H18" s="136">
        <f>F18*B18</f>
        <v>108000000</v>
      </c>
      <c r="I18" s="136">
        <v>0</v>
      </c>
      <c r="J18" s="136">
        <v>0</v>
      </c>
      <c r="K18" s="136">
        <v>0</v>
      </c>
      <c r="L18" s="136">
        <v>0</v>
      </c>
    </row>
    <row r="19" spans="1:12" ht="18.75" x14ac:dyDescent="0.3">
      <c r="A19" s="136" t="s">
        <v>34</v>
      </c>
      <c r="B19" s="136">
        <v>17</v>
      </c>
      <c r="C19" s="136" t="s">
        <v>35</v>
      </c>
      <c r="D19" s="136" t="s">
        <v>536</v>
      </c>
      <c r="E19" s="136" t="s">
        <v>37</v>
      </c>
      <c r="F19" s="136">
        <f>SUM(F2:F18)</f>
        <v>484834</v>
      </c>
      <c r="G19" s="136" t="s">
        <v>39</v>
      </c>
      <c r="H19" s="136">
        <f>SUM(H2:H18)</f>
        <v>3127265848</v>
      </c>
      <c r="I19" s="136" t="s">
        <v>40</v>
      </c>
      <c r="J19" s="136" t="s">
        <v>537</v>
      </c>
      <c r="K19" s="136"/>
      <c r="L19" s="136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3193778148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66512300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3266329208</v>
      </c>
      <c r="H41" s="11">
        <f>G41-B43</f>
        <v>778495762</v>
      </c>
      <c r="I41" s="5">
        <f>H41/B43</f>
        <v>0.31292117374323619</v>
      </c>
      <c r="J41" s="13">
        <f>G41+J40</f>
        <v>3266329208</v>
      </c>
      <c r="K41" s="11">
        <f>H41+J40</f>
        <v>778495762</v>
      </c>
      <c r="L41" s="5">
        <f>K41/B43</f>
        <v>0.31292117374323619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4646329208</v>
      </c>
      <c r="H42" s="12">
        <f>G42-B43</f>
        <v>2158495762</v>
      </c>
      <c r="I42" s="8">
        <f>H42/B43</f>
        <v>0.86762068637290923</v>
      </c>
      <c r="J42" s="13">
        <f>G42+J40</f>
        <v>4646329208</v>
      </c>
      <c r="K42" s="12">
        <f>H42+J40</f>
        <v>2158495762</v>
      </c>
      <c r="L42" s="8">
        <f>K42/B43</f>
        <v>0.86762068637290923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4.993422985264407E-2</v>
      </c>
      <c r="J43" s="6"/>
      <c r="K43" s="4" t="s">
        <v>50</v>
      </c>
      <c r="L43" s="5">
        <f ca="1">K41/VLOOKUP(MID(CELL("filename",A$1),FIND("]",CELL("filename",A$1))+1,255),Base!A:H,8,FALSE)*30</f>
        <v>4.993422985264407E-2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0.1384501095275919</v>
      </c>
      <c r="J44" s="6"/>
      <c r="K44" s="7"/>
      <c r="L44" s="8">
        <f ca="1">K42/VLOOKUP(MID(CELL("filename",A$1),FIND("]",CELL("filename",A$1))+1,255),Base!A:H,8,FALSE)*30</f>
        <v>0.1384501095275919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L44"/>
  <sheetViews>
    <sheetView rightToLeft="1" workbookViewId="0">
      <selection activeCell="F18" sqref="F18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39" t="s">
        <v>0</v>
      </c>
      <c r="B1" s="139" t="s">
        <v>1</v>
      </c>
      <c r="C1" s="139" t="s">
        <v>2</v>
      </c>
      <c r="D1" s="139" t="s">
        <v>3</v>
      </c>
      <c r="E1" s="139" t="s">
        <v>4</v>
      </c>
      <c r="F1" s="139" t="s">
        <v>5</v>
      </c>
      <c r="G1" s="139" t="s">
        <v>6</v>
      </c>
      <c r="H1" s="139" t="s">
        <v>7</v>
      </c>
      <c r="I1" s="139" t="s">
        <v>8</v>
      </c>
      <c r="J1" s="139" t="s">
        <v>9</v>
      </c>
      <c r="K1" s="139" t="s">
        <v>10</v>
      </c>
      <c r="L1" s="139" t="s">
        <v>11</v>
      </c>
    </row>
    <row r="2" spans="1:12" ht="18.75" x14ac:dyDescent="0.3">
      <c r="A2" s="138" t="s">
        <v>12</v>
      </c>
      <c r="B2" s="138">
        <v>95666</v>
      </c>
      <c r="C2" s="138">
        <v>2298</v>
      </c>
      <c r="D2" s="138">
        <v>2319</v>
      </c>
      <c r="E2" s="138">
        <v>8555</v>
      </c>
      <c r="F2" s="138">
        <v>8982</v>
      </c>
      <c r="G2" s="138">
        <v>219843232</v>
      </c>
      <c r="H2" s="138">
        <v>851710418</v>
      </c>
      <c r="I2" s="138">
        <v>287.42</v>
      </c>
      <c r="J2" s="138">
        <v>631867186</v>
      </c>
      <c r="K2" s="138">
        <v>718491648</v>
      </c>
      <c r="L2" s="138">
        <v>1396958834</v>
      </c>
    </row>
    <row r="3" spans="1:12" ht="18.75" x14ac:dyDescent="0.3">
      <c r="A3" s="138" t="s">
        <v>226</v>
      </c>
      <c r="B3" s="138">
        <v>1600</v>
      </c>
      <c r="C3" s="138">
        <v>245345</v>
      </c>
      <c r="D3" s="138">
        <v>245736</v>
      </c>
      <c r="E3" s="138">
        <v>213300</v>
      </c>
      <c r="F3" s="138">
        <v>204460</v>
      </c>
      <c r="G3" s="138">
        <v>392552672</v>
      </c>
      <c r="H3" s="138">
        <v>326614872</v>
      </c>
      <c r="I3" s="138">
        <v>-16.8</v>
      </c>
      <c r="J3" s="138">
        <v>-65937800</v>
      </c>
      <c r="K3" s="138">
        <v>-14485157</v>
      </c>
      <c r="L3" s="138">
        <v>-80422957</v>
      </c>
    </row>
    <row r="4" spans="1:12" ht="18.75" x14ac:dyDescent="0.3">
      <c r="A4" s="138" t="s">
        <v>14</v>
      </c>
      <c r="B4" s="138">
        <v>10000</v>
      </c>
      <c r="C4" s="138">
        <v>19535</v>
      </c>
      <c r="D4" s="138">
        <v>19707</v>
      </c>
      <c r="E4" s="138">
        <v>31481</v>
      </c>
      <c r="F4" s="138">
        <v>32116</v>
      </c>
      <c r="G4" s="138">
        <v>195353872</v>
      </c>
      <c r="H4" s="138">
        <v>318333792</v>
      </c>
      <c r="I4" s="138">
        <v>62.95</v>
      </c>
      <c r="J4" s="138">
        <v>122979920</v>
      </c>
      <c r="K4" s="138">
        <v>0</v>
      </c>
      <c r="L4" s="138">
        <v>122979920</v>
      </c>
    </row>
    <row r="5" spans="1:12" ht="18.75" x14ac:dyDescent="0.3">
      <c r="A5" s="138" t="s">
        <v>13</v>
      </c>
      <c r="B5" s="138">
        <v>50000</v>
      </c>
      <c r="C5" s="138">
        <v>1999</v>
      </c>
      <c r="D5" s="138">
        <v>2017</v>
      </c>
      <c r="E5" s="138">
        <v>6020</v>
      </c>
      <c r="F5" s="138">
        <v>5995</v>
      </c>
      <c r="G5" s="138">
        <v>99938792</v>
      </c>
      <c r="H5" s="138">
        <v>297112200</v>
      </c>
      <c r="I5" s="138">
        <v>197.29</v>
      </c>
      <c r="J5" s="138">
        <v>197173408</v>
      </c>
      <c r="K5" s="138">
        <v>440100384</v>
      </c>
      <c r="L5" s="138">
        <v>637273792</v>
      </c>
    </row>
    <row r="6" spans="1:12" ht="18.75" x14ac:dyDescent="0.3">
      <c r="A6" s="138" t="s">
        <v>90</v>
      </c>
      <c r="B6" s="138">
        <v>7000</v>
      </c>
      <c r="C6" s="138">
        <v>12987</v>
      </c>
      <c r="D6" s="138">
        <v>13102</v>
      </c>
      <c r="E6" s="138">
        <v>36250</v>
      </c>
      <c r="F6" s="138">
        <v>37140</v>
      </c>
      <c r="G6" s="138">
        <v>90907328</v>
      </c>
      <c r="H6" s="138">
        <v>257692176</v>
      </c>
      <c r="I6" s="138">
        <v>183.47</v>
      </c>
      <c r="J6" s="138">
        <v>166784848</v>
      </c>
      <c r="K6" s="138">
        <v>28708712</v>
      </c>
      <c r="L6" s="138">
        <v>195493560</v>
      </c>
    </row>
    <row r="7" spans="1:12" ht="18.75" x14ac:dyDescent="0.3">
      <c r="A7" s="138" t="s">
        <v>15</v>
      </c>
      <c r="B7" s="138">
        <v>25000</v>
      </c>
      <c r="C7" s="138">
        <v>2537</v>
      </c>
      <c r="D7" s="138">
        <v>2560</v>
      </c>
      <c r="E7" s="138">
        <v>10850</v>
      </c>
      <c r="F7" s="138">
        <v>10380</v>
      </c>
      <c r="G7" s="138">
        <v>63421108</v>
      </c>
      <c r="H7" s="138">
        <v>257216400</v>
      </c>
      <c r="I7" s="138">
        <v>305.57</v>
      </c>
      <c r="J7" s="138">
        <v>193795292</v>
      </c>
      <c r="K7" s="138">
        <v>190849920</v>
      </c>
      <c r="L7" s="138">
        <v>385595212</v>
      </c>
    </row>
    <row r="8" spans="1:12" ht="18.75" x14ac:dyDescent="0.3">
      <c r="A8" s="138" t="s">
        <v>231</v>
      </c>
      <c r="B8" s="138">
        <v>2800</v>
      </c>
      <c r="C8" s="138">
        <v>70009</v>
      </c>
      <c r="D8" s="138">
        <v>70121</v>
      </c>
      <c r="E8" s="138">
        <v>79100</v>
      </c>
      <c r="F8" s="138">
        <v>76998</v>
      </c>
      <c r="G8" s="138">
        <v>196025200</v>
      </c>
      <c r="H8" s="138">
        <v>215250958</v>
      </c>
      <c r="I8" s="138">
        <v>9.81</v>
      </c>
      <c r="J8" s="138">
        <v>19225758</v>
      </c>
      <c r="K8" s="138">
        <v>0</v>
      </c>
      <c r="L8" s="138">
        <v>19225758</v>
      </c>
    </row>
    <row r="9" spans="1:12" ht="18.75" x14ac:dyDescent="0.3">
      <c r="A9" s="138" t="s">
        <v>27</v>
      </c>
      <c r="B9" s="138">
        <v>6500</v>
      </c>
      <c r="C9" s="138">
        <v>8220</v>
      </c>
      <c r="D9" s="138">
        <v>8293</v>
      </c>
      <c r="E9" s="138">
        <v>16812</v>
      </c>
      <c r="F9" s="138">
        <v>16314</v>
      </c>
      <c r="G9" s="138">
        <v>53427216</v>
      </c>
      <c r="H9" s="138">
        <v>105107839</v>
      </c>
      <c r="I9" s="138">
        <v>96.73</v>
      </c>
      <c r="J9" s="138">
        <v>51680623</v>
      </c>
      <c r="K9" s="138">
        <v>47903448</v>
      </c>
      <c r="L9" s="138">
        <v>103274071</v>
      </c>
    </row>
    <row r="10" spans="1:12" ht="18.75" x14ac:dyDescent="0.3">
      <c r="A10" s="138" t="s">
        <v>77</v>
      </c>
      <c r="B10" s="138">
        <v>6000</v>
      </c>
      <c r="C10" s="138">
        <v>11243</v>
      </c>
      <c r="D10" s="138">
        <v>11342</v>
      </c>
      <c r="E10" s="138">
        <v>11800</v>
      </c>
      <c r="F10" s="138">
        <v>11761</v>
      </c>
      <c r="G10" s="138">
        <v>67455472</v>
      </c>
      <c r="H10" s="138">
        <v>69945019</v>
      </c>
      <c r="I10" s="138">
        <v>3.69</v>
      </c>
      <c r="J10" s="138">
        <v>2489547</v>
      </c>
      <c r="K10" s="138">
        <v>993854</v>
      </c>
      <c r="L10" s="138">
        <v>31443401</v>
      </c>
    </row>
    <row r="11" spans="1:12" ht="18.75" x14ac:dyDescent="0.3">
      <c r="A11" s="138" t="s">
        <v>17</v>
      </c>
      <c r="B11" s="138">
        <v>4000</v>
      </c>
      <c r="C11" s="138">
        <v>2118</v>
      </c>
      <c r="D11" s="138">
        <v>2137</v>
      </c>
      <c r="E11" s="138">
        <v>16320</v>
      </c>
      <c r="F11" s="138">
        <v>17120</v>
      </c>
      <c r="G11" s="138">
        <v>8470021</v>
      </c>
      <c r="H11" s="138">
        <v>67877376</v>
      </c>
      <c r="I11" s="138">
        <v>701.38</v>
      </c>
      <c r="J11" s="138">
        <v>59407355</v>
      </c>
      <c r="K11" s="138">
        <v>90905312</v>
      </c>
      <c r="L11" s="138">
        <v>150312667</v>
      </c>
    </row>
    <row r="12" spans="1:12" ht="18.75" x14ac:dyDescent="0.3">
      <c r="A12" s="138" t="s">
        <v>16</v>
      </c>
      <c r="B12" s="138">
        <v>4000</v>
      </c>
      <c r="C12" s="138">
        <v>2752</v>
      </c>
      <c r="D12" s="138">
        <v>2777</v>
      </c>
      <c r="E12" s="138">
        <v>15710</v>
      </c>
      <c r="F12" s="138">
        <v>15700</v>
      </c>
      <c r="G12" s="138">
        <v>11008047</v>
      </c>
      <c r="H12" s="138">
        <v>62247360</v>
      </c>
      <c r="I12" s="138">
        <v>465.47</v>
      </c>
      <c r="J12" s="138">
        <v>51239313</v>
      </c>
      <c r="K12" s="138">
        <v>54390804</v>
      </c>
      <c r="L12" s="138">
        <v>107380117</v>
      </c>
    </row>
    <row r="13" spans="1:12" ht="18.75" x14ac:dyDescent="0.3">
      <c r="A13" s="138" t="s">
        <v>18</v>
      </c>
      <c r="B13" s="138">
        <v>100000</v>
      </c>
      <c r="C13" s="138">
        <v>502</v>
      </c>
      <c r="D13" s="138">
        <v>507</v>
      </c>
      <c r="E13" s="138">
        <v>500</v>
      </c>
      <c r="F13" s="138">
        <v>500</v>
      </c>
      <c r="G13" s="138">
        <v>50227000</v>
      </c>
      <c r="H13" s="138">
        <v>49560000</v>
      </c>
      <c r="I13" s="138">
        <v>-1.33</v>
      </c>
      <c r="J13" s="138">
        <v>-667000</v>
      </c>
      <c r="K13" s="138">
        <v>0</v>
      </c>
      <c r="L13" s="138">
        <v>-167000</v>
      </c>
    </row>
    <row r="14" spans="1:12" ht="18.75" x14ac:dyDescent="0.3">
      <c r="A14" s="138" t="s">
        <v>22</v>
      </c>
      <c r="B14" s="138">
        <v>2500</v>
      </c>
      <c r="C14" s="138">
        <v>10199</v>
      </c>
      <c r="D14" s="138">
        <v>10289</v>
      </c>
      <c r="E14" s="138">
        <v>19440</v>
      </c>
      <c r="F14" s="138">
        <v>19341</v>
      </c>
      <c r="G14" s="138">
        <v>25498552</v>
      </c>
      <c r="H14" s="138">
        <v>47926998</v>
      </c>
      <c r="I14" s="138">
        <v>87.96</v>
      </c>
      <c r="J14" s="138">
        <v>22428446</v>
      </c>
      <c r="K14" s="138">
        <v>16269820</v>
      </c>
      <c r="L14" s="138">
        <v>40198266</v>
      </c>
    </row>
    <row r="15" spans="1:12" ht="18.75" x14ac:dyDescent="0.3">
      <c r="A15" s="138" t="s">
        <v>26</v>
      </c>
      <c r="B15" s="138">
        <v>7000</v>
      </c>
      <c r="C15" s="138">
        <v>2103</v>
      </c>
      <c r="D15" s="138">
        <v>2122</v>
      </c>
      <c r="E15" s="138">
        <v>5586</v>
      </c>
      <c r="F15" s="138">
        <v>5590</v>
      </c>
      <c r="G15" s="138">
        <v>14720662</v>
      </c>
      <c r="H15" s="138">
        <v>38785656</v>
      </c>
      <c r="I15" s="138">
        <v>163.47999999999999</v>
      </c>
      <c r="J15" s="138">
        <v>24064994</v>
      </c>
      <c r="K15" s="138">
        <v>94924224</v>
      </c>
      <c r="L15" s="138">
        <v>118989218</v>
      </c>
    </row>
    <row r="16" spans="1:12" ht="18.75" x14ac:dyDescent="0.3">
      <c r="A16" s="138" t="s">
        <v>29</v>
      </c>
      <c r="B16" s="138">
        <v>1500</v>
      </c>
      <c r="C16" s="138">
        <v>25376</v>
      </c>
      <c r="D16" s="138">
        <v>25600</v>
      </c>
      <c r="E16" s="138">
        <v>22920</v>
      </c>
      <c r="F16" s="138">
        <v>22880</v>
      </c>
      <c r="G16" s="138">
        <v>38063528</v>
      </c>
      <c r="H16" s="138">
        <v>34017984</v>
      </c>
      <c r="I16" s="138">
        <v>-10.63</v>
      </c>
      <c r="J16" s="138">
        <v>-4045544</v>
      </c>
      <c r="K16" s="138">
        <v>15159361</v>
      </c>
      <c r="L16" s="138">
        <v>12163817</v>
      </c>
    </row>
    <row r="17" spans="1:12" ht="18.75" x14ac:dyDescent="0.3">
      <c r="A17" s="138" t="s">
        <v>31</v>
      </c>
      <c r="B17" s="138">
        <v>7000</v>
      </c>
      <c r="C17" s="138">
        <v>2300</v>
      </c>
      <c r="D17" s="138">
        <v>2321</v>
      </c>
      <c r="E17" s="138">
        <v>4137</v>
      </c>
      <c r="F17" s="138">
        <v>4056</v>
      </c>
      <c r="G17" s="138">
        <v>16100578</v>
      </c>
      <c r="H17" s="138">
        <v>28142150</v>
      </c>
      <c r="I17" s="138">
        <v>74.790000000000006</v>
      </c>
      <c r="J17" s="138">
        <v>12041572</v>
      </c>
      <c r="K17" s="138">
        <v>3855220</v>
      </c>
      <c r="L17" s="138">
        <v>15896792</v>
      </c>
    </row>
    <row r="18" spans="1:12" ht="18.75" x14ac:dyDescent="0.3">
      <c r="A18" s="138" t="s">
        <v>526</v>
      </c>
      <c r="B18" s="138">
        <v>12000</v>
      </c>
      <c r="C18" s="138">
        <v>0</v>
      </c>
      <c r="D18" s="138">
        <v>0</v>
      </c>
      <c r="E18" s="138" t="s">
        <v>405</v>
      </c>
      <c r="F18" s="138">
        <v>9000</v>
      </c>
      <c r="G18" s="138">
        <v>0</v>
      </c>
      <c r="H18" s="138">
        <f>F18*B18</f>
        <v>108000000</v>
      </c>
      <c r="I18" s="138">
        <v>0</v>
      </c>
      <c r="J18" s="138">
        <v>0</v>
      </c>
      <c r="K18" s="138">
        <v>0</v>
      </c>
      <c r="L18" s="138">
        <v>0</v>
      </c>
    </row>
    <row r="19" spans="1:12" ht="18.75" x14ac:dyDescent="0.3">
      <c r="A19" s="138" t="s">
        <v>34</v>
      </c>
      <c r="B19" s="138">
        <v>17</v>
      </c>
      <c r="C19" s="138" t="s">
        <v>35</v>
      </c>
      <c r="D19" s="138" t="s">
        <v>538</v>
      </c>
      <c r="E19" s="138" t="s">
        <v>37</v>
      </c>
      <c r="F19" s="138" t="s">
        <v>539</v>
      </c>
      <c r="G19" s="138" t="s">
        <v>39</v>
      </c>
      <c r="H19" s="138">
        <f>SUM(H2:H18)</f>
        <v>3135541198</v>
      </c>
      <c r="I19" s="138" t="s">
        <v>40</v>
      </c>
      <c r="J19" s="138" t="s">
        <v>540</v>
      </c>
      <c r="K19" s="138"/>
      <c r="L19" s="138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3202053498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66512300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3274604558</v>
      </c>
      <c r="H41" s="11">
        <f>G41-B43</f>
        <v>786771112</v>
      </c>
      <c r="I41" s="5">
        <f>H41/B43</f>
        <v>0.31624750172283034</v>
      </c>
      <c r="J41" s="13">
        <f>G41+J40</f>
        <v>3274604558</v>
      </c>
      <c r="K41" s="11">
        <f>H41+J40</f>
        <v>786771112</v>
      </c>
      <c r="L41" s="5">
        <f>K41/B43</f>
        <v>0.31624750172283034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4654604558</v>
      </c>
      <c r="H42" s="12">
        <f>G42-B43</f>
        <v>2166771112</v>
      </c>
      <c r="I42" s="8">
        <f>H42/B43</f>
        <v>0.87094701435250343</v>
      </c>
      <c r="J42" s="13">
        <f>G42+J40</f>
        <v>4654604558</v>
      </c>
      <c r="K42" s="12">
        <f>H42+J40</f>
        <v>2166771112</v>
      </c>
      <c r="L42" s="8">
        <f>K42/B43</f>
        <v>0.87094701435250343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5.0198016146481013E-2</v>
      </c>
      <c r="J43" s="6"/>
      <c r="K43" s="4" t="s">
        <v>50</v>
      </c>
      <c r="L43" s="5">
        <f ca="1">K41/VLOOKUP(MID(CELL("filename",A$1),FIND("]",CELL("filename",A$1))+1,255),Base!A:H,8,FALSE)*30</f>
        <v>5.0198016146481013E-2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0.13824555783373069</v>
      </c>
      <c r="J44" s="6"/>
      <c r="K44" s="7"/>
      <c r="L44" s="8">
        <f ca="1">K42/VLOOKUP(MID(CELL("filename",A$1),FIND("]",CELL("filename",A$1))+1,255),Base!A:H,8,FALSE)*30</f>
        <v>0.13824555783373069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L44"/>
  <sheetViews>
    <sheetView rightToLeft="1" workbookViewId="0">
      <selection activeCell="F18" sqref="F18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41" t="s">
        <v>0</v>
      </c>
      <c r="B1" s="141" t="s">
        <v>1</v>
      </c>
      <c r="C1" s="141" t="s">
        <v>2</v>
      </c>
      <c r="D1" s="141" t="s">
        <v>3</v>
      </c>
      <c r="E1" s="141" t="s">
        <v>4</v>
      </c>
      <c r="F1" s="141" t="s">
        <v>5</v>
      </c>
      <c r="G1" s="141" t="s">
        <v>6</v>
      </c>
      <c r="H1" s="141" t="s">
        <v>7</v>
      </c>
      <c r="I1" s="141" t="s">
        <v>8</v>
      </c>
      <c r="J1" s="141" t="s">
        <v>9</v>
      </c>
      <c r="K1" s="141" t="s">
        <v>10</v>
      </c>
      <c r="L1" s="141" t="s">
        <v>11</v>
      </c>
    </row>
    <row r="2" spans="1:12" ht="18.75" x14ac:dyDescent="0.3">
      <c r="A2" s="140" t="s">
        <v>12</v>
      </c>
      <c r="B2" s="140">
        <v>95666</v>
      </c>
      <c r="C2" s="140">
        <v>2298</v>
      </c>
      <c r="D2" s="140">
        <v>2319</v>
      </c>
      <c r="E2" s="140">
        <v>8533</v>
      </c>
      <c r="F2" s="140">
        <v>8960</v>
      </c>
      <c r="G2" s="140">
        <v>219843232</v>
      </c>
      <c r="H2" s="140">
        <v>849624287</v>
      </c>
      <c r="I2" s="140">
        <v>286.47000000000003</v>
      </c>
      <c r="J2" s="140">
        <v>629781055</v>
      </c>
      <c r="K2" s="140">
        <v>718491648</v>
      </c>
      <c r="L2" s="140">
        <v>1394872703</v>
      </c>
    </row>
    <row r="3" spans="1:12" ht="18.75" x14ac:dyDescent="0.3">
      <c r="A3" s="140" t="s">
        <v>226</v>
      </c>
      <c r="B3" s="140">
        <v>1600</v>
      </c>
      <c r="C3" s="140">
        <v>245345</v>
      </c>
      <c r="D3" s="140">
        <v>245736</v>
      </c>
      <c r="E3" s="140">
        <v>220000</v>
      </c>
      <c r="F3" s="140">
        <v>218180</v>
      </c>
      <c r="G3" s="140">
        <v>392552672</v>
      </c>
      <c r="H3" s="140">
        <v>348531903</v>
      </c>
      <c r="I3" s="140">
        <v>-11.21</v>
      </c>
      <c r="J3" s="140">
        <v>-44020769</v>
      </c>
      <c r="K3" s="140">
        <v>-14485157</v>
      </c>
      <c r="L3" s="140">
        <v>-58505926</v>
      </c>
    </row>
    <row r="4" spans="1:12" ht="18.75" x14ac:dyDescent="0.3">
      <c r="A4" s="140" t="s">
        <v>14</v>
      </c>
      <c r="B4" s="140">
        <v>10000</v>
      </c>
      <c r="C4" s="140">
        <v>19535</v>
      </c>
      <c r="D4" s="140">
        <v>19707</v>
      </c>
      <c r="E4" s="140">
        <v>30832</v>
      </c>
      <c r="F4" s="140">
        <v>32085</v>
      </c>
      <c r="G4" s="140">
        <v>195353872</v>
      </c>
      <c r="H4" s="140">
        <v>318026520</v>
      </c>
      <c r="I4" s="140">
        <v>62.8</v>
      </c>
      <c r="J4" s="140">
        <v>122672648</v>
      </c>
      <c r="K4" s="140">
        <v>0</v>
      </c>
      <c r="L4" s="140">
        <v>122672648</v>
      </c>
    </row>
    <row r="5" spans="1:12" ht="18.75" x14ac:dyDescent="0.3">
      <c r="A5" s="140" t="s">
        <v>13</v>
      </c>
      <c r="B5" s="140">
        <v>50000</v>
      </c>
      <c r="C5" s="140">
        <v>1999</v>
      </c>
      <c r="D5" s="140">
        <v>2017</v>
      </c>
      <c r="E5" s="140">
        <v>5761</v>
      </c>
      <c r="F5" s="140">
        <v>5915</v>
      </c>
      <c r="G5" s="140">
        <v>99938792</v>
      </c>
      <c r="H5" s="140">
        <v>293147400</v>
      </c>
      <c r="I5" s="140">
        <v>193.33</v>
      </c>
      <c r="J5" s="140">
        <v>193208608</v>
      </c>
      <c r="K5" s="140">
        <v>440100384</v>
      </c>
      <c r="L5" s="140">
        <v>633308992</v>
      </c>
    </row>
    <row r="6" spans="1:12" ht="18.75" x14ac:dyDescent="0.3">
      <c r="A6" s="140" t="s">
        <v>15</v>
      </c>
      <c r="B6" s="140">
        <v>25000</v>
      </c>
      <c r="C6" s="140">
        <v>2537</v>
      </c>
      <c r="D6" s="140">
        <v>2560</v>
      </c>
      <c r="E6" s="140">
        <v>10480</v>
      </c>
      <c r="F6" s="140">
        <v>10550</v>
      </c>
      <c r="G6" s="140">
        <v>63421108</v>
      </c>
      <c r="H6" s="140">
        <v>261429000</v>
      </c>
      <c r="I6" s="140">
        <v>312.20999999999998</v>
      </c>
      <c r="J6" s="140">
        <v>198007892</v>
      </c>
      <c r="K6" s="140">
        <v>190849920</v>
      </c>
      <c r="L6" s="140">
        <v>389807812</v>
      </c>
    </row>
    <row r="7" spans="1:12" ht="18.75" x14ac:dyDescent="0.3">
      <c r="A7" s="140" t="s">
        <v>90</v>
      </c>
      <c r="B7" s="140">
        <v>7000</v>
      </c>
      <c r="C7" s="140">
        <v>12987</v>
      </c>
      <c r="D7" s="140">
        <v>13102</v>
      </c>
      <c r="E7" s="140">
        <v>36250</v>
      </c>
      <c r="F7" s="140">
        <v>37140</v>
      </c>
      <c r="G7" s="140">
        <v>90907328</v>
      </c>
      <c r="H7" s="140">
        <v>257692176</v>
      </c>
      <c r="I7" s="140">
        <v>183.47</v>
      </c>
      <c r="J7" s="140">
        <v>166784848</v>
      </c>
      <c r="K7" s="140">
        <v>28708712</v>
      </c>
      <c r="L7" s="140">
        <v>195493560</v>
      </c>
    </row>
    <row r="8" spans="1:12" ht="18.75" x14ac:dyDescent="0.3">
      <c r="A8" s="140" t="s">
        <v>231</v>
      </c>
      <c r="B8" s="140">
        <v>2800</v>
      </c>
      <c r="C8" s="140">
        <v>70009</v>
      </c>
      <c r="D8" s="140">
        <v>70121</v>
      </c>
      <c r="E8" s="140">
        <v>79198</v>
      </c>
      <c r="F8" s="140">
        <v>79577</v>
      </c>
      <c r="G8" s="140">
        <v>196025200</v>
      </c>
      <c r="H8" s="140">
        <v>222460655</v>
      </c>
      <c r="I8" s="140">
        <v>13.49</v>
      </c>
      <c r="J8" s="140">
        <v>26435455</v>
      </c>
      <c r="K8" s="140">
        <v>0</v>
      </c>
      <c r="L8" s="140">
        <v>26435455</v>
      </c>
    </row>
    <row r="9" spans="1:12" ht="18.75" x14ac:dyDescent="0.3">
      <c r="A9" s="140" t="s">
        <v>27</v>
      </c>
      <c r="B9" s="140">
        <v>6500</v>
      </c>
      <c r="C9" s="140">
        <v>8220</v>
      </c>
      <c r="D9" s="140">
        <v>8293</v>
      </c>
      <c r="E9" s="140">
        <v>17129</v>
      </c>
      <c r="F9" s="140">
        <v>17085</v>
      </c>
      <c r="G9" s="140">
        <v>53427216</v>
      </c>
      <c r="H9" s="140">
        <v>110075238</v>
      </c>
      <c r="I9" s="140">
        <v>106.03</v>
      </c>
      <c r="J9" s="140">
        <v>56648022</v>
      </c>
      <c r="K9" s="140">
        <v>47903448</v>
      </c>
      <c r="L9" s="140">
        <v>108241470</v>
      </c>
    </row>
    <row r="10" spans="1:12" ht="18.75" x14ac:dyDescent="0.3">
      <c r="A10" s="140" t="s">
        <v>77</v>
      </c>
      <c r="B10" s="140">
        <v>6000</v>
      </c>
      <c r="C10" s="140">
        <v>11243</v>
      </c>
      <c r="D10" s="140">
        <v>11342</v>
      </c>
      <c r="E10" s="140">
        <v>12349</v>
      </c>
      <c r="F10" s="140">
        <v>12349</v>
      </c>
      <c r="G10" s="140">
        <v>67455472</v>
      </c>
      <c r="H10" s="140">
        <v>73441973</v>
      </c>
      <c r="I10" s="140">
        <v>8.8699999999999992</v>
      </c>
      <c r="J10" s="140">
        <v>5986501</v>
      </c>
      <c r="K10" s="140">
        <v>993854</v>
      </c>
      <c r="L10" s="140">
        <v>34940355</v>
      </c>
    </row>
    <row r="11" spans="1:12" ht="18.75" x14ac:dyDescent="0.3">
      <c r="A11" s="140" t="s">
        <v>17</v>
      </c>
      <c r="B11" s="140">
        <v>4000</v>
      </c>
      <c r="C11" s="140">
        <v>2118</v>
      </c>
      <c r="D11" s="140">
        <v>2137</v>
      </c>
      <c r="E11" s="140">
        <v>16320</v>
      </c>
      <c r="F11" s="140">
        <v>17120</v>
      </c>
      <c r="G11" s="140">
        <v>8470021</v>
      </c>
      <c r="H11" s="140">
        <v>67877376</v>
      </c>
      <c r="I11" s="140">
        <v>701.38</v>
      </c>
      <c r="J11" s="140">
        <v>59407355</v>
      </c>
      <c r="K11" s="140">
        <v>90905312</v>
      </c>
      <c r="L11" s="140">
        <v>150312667</v>
      </c>
    </row>
    <row r="12" spans="1:12" ht="18.75" x14ac:dyDescent="0.3">
      <c r="A12" s="140" t="s">
        <v>16</v>
      </c>
      <c r="B12" s="140">
        <v>4000</v>
      </c>
      <c r="C12" s="140">
        <v>2752</v>
      </c>
      <c r="D12" s="140">
        <v>2777</v>
      </c>
      <c r="E12" s="140">
        <v>16480</v>
      </c>
      <c r="F12" s="140">
        <v>16480</v>
      </c>
      <c r="G12" s="140">
        <v>11008047</v>
      </c>
      <c r="H12" s="140">
        <v>65339904</v>
      </c>
      <c r="I12" s="140">
        <v>493.56</v>
      </c>
      <c r="J12" s="140">
        <v>54331857</v>
      </c>
      <c r="K12" s="140">
        <v>54390804</v>
      </c>
      <c r="L12" s="140">
        <v>110472661</v>
      </c>
    </row>
    <row r="13" spans="1:12" ht="18.75" x14ac:dyDescent="0.3">
      <c r="A13" s="140" t="s">
        <v>22</v>
      </c>
      <c r="B13" s="140">
        <v>2500</v>
      </c>
      <c r="C13" s="140">
        <v>10199</v>
      </c>
      <c r="D13" s="140">
        <v>10289</v>
      </c>
      <c r="E13" s="140">
        <v>20308</v>
      </c>
      <c r="F13" s="140">
        <v>20163</v>
      </c>
      <c r="G13" s="140">
        <v>25498552</v>
      </c>
      <c r="H13" s="140">
        <v>49963914</v>
      </c>
      <c r="I13" s="140">
        <v>95.95</v>
      </c>
      <c r="J13" s="140">
        <v>24465362</v>
      </c>
      <c r="K13" s="140">
        <v>16269820</v>
      </c>
      <c r="L13" s="140">
        <v>42235182</v>
      </c>
    </row>
    <row r="14" spans="1:12" ht="18.75" x14ac:dyDescent="0.3">
      <c r="A14" s="140" t="s">
        <v>18</v>
      </c>
      <c r="B14" s="140">
        <v>100000</v>
      </c>
      <c r="C14" s="140">
        <v>502</v>
      </c>
      <c r="D14" s="140">
        <v>507</v>
      </c>
      <c r="E14" s="140">
        <v>500</v>
      </c>
      <c r="F14" s="140">
        <v>500</v>
      </c>
      <c r="G14" s="140">
        <v>50227000</v>
      </c>
      <c r="H14" s="140">
        <v>49560000</v>
      </c>
      <c r="I14" s="140">
        <v>-1.33</v>
      </c>
      <c r="J14" s="140">
        <v>-667000</v>
      </c>
      <c r="K14" s="140">
        <v>0</v>
      </c>
      <c r="L14" s="140">
        <v>-167000</v>
      </c>
    </row>
    <row r="15" spans="1:12" ht="18.75" x14ac:dyDescent="0.3">
      <c r="A15" s="140" t="s">
        <v>26</v>
      </c>
      <c r="B15" s="140">
        <v>7000</v>
      </c>
      <c r="C15" s="140">
        <v>2103</v>
      </c>
      <c r="D15" s="140">
        <v>2122</v>
      </c>
      <c r="E15" s="140">
        <v>5586</v>
      </c>
      <c r="F15" s="140">
        <v>5590</v>
      </c>
      <c r="G15" s="140">
        <v>14720662</v>
      </c>
      <c r="H15" s="140">
        <v>38785656</v>
      </c>
      <c r="I15" s="140">
        <v>163.47999999999999</v>
      </c>
      <c r="J15" s="140">
        <v>24064994</v>
      </c>
      <c r="K15" s="140">
        <v>94924224</v>
      </c>
      <c r="L15" s="140">
        <v>118989218</v>
      </c>
    </row>
    <row r="16" spans="1:12" ht="18.75" x14ac:dyDescent="0.3">
      <c r="A16" s="140" t="s">
        <v>29</v>
      </c>
      <c r="B16" s="140">
        <v>1500</v>
      </c>
      <c r="C16" s="140">
        <v>25376</v>
      </c>
      <c r="D16" s="140">
        <v>25600</v>
      </c>
      <c r="E16" s="140">
        <v>24020</v>
      </c>
      <c r="F16" s="140">
        <v>23900</v>
      </c>
      <c r="G16" s="140">
        <v>38063528</v>
      </c>
      <c r="H16" s="140">
        <v>35534520</v>
      </c>
      <c r="I16" s="140">
        <v>-6.64</v>
      </c>
      <c r="J16" s="140">
        <v>-2529008</v>
      </c>
      <c r="K16" s="140">
        <v>15159361</v>
      </c>
      <c r="L16" s="140">
        <v>13680353</v>
      </c>
    </row>
    <row r="17" spans="1:12" ht="18.75" x14ac:dyDescent="0.3">
      <c r="A17" s="140" t="s">
        <v>31</v>
      </c>
      <c r="B17" s="140">
        <v>7000</v>
      </c>
      <c r="C17" s="140">
        <v>2300</v>
      </c>
      <c r="D17" s="140">
        <v>2321</v>
      </c>
      <c r="E17" s="140">
        <v>4137</v>
      </c>
      <c r="F17" s="140">
        <v>4056</v>
      </c>
      <c r="G17" s="140">
        <v>16100578</v>
      </c>
      <c r="H17" s="140">
        <v>28142150</v>
      </c>
      <c r="I17" s="140">
        <v>74.790000000000006</v>
      </c>
      <c r="J17" s="140">
        <v>12041572</v>
      </c>
      <c r="K17" s="140">
        <v>3855220</v>
      </c>
      <c r="L17" s="140">
        <v>15896792</v>
      </c>
    </row>
    <row r="18" spans="1:12" ht="18.75" x14ac:dyDescent="0.3">
      <c r="A18" s="140" t="s">
        <v>526</v>
      </c>
      <c r="B18" s="140">
        <v>12000</v>
      </c>
      <c r="C18" s="140">
        <v>0</v>
      </c>
      <c r="D18" s="140">
        <v>0</v>
      </c>
      <c r="E18" s="140" t="s">
        <v>405</v>
      </c>
      <c r="F18" s="140">
        <v>9000</v>
      </c>
      <c r="G18" s="140">
        <v>0</v>
      </c>
      <c r="H18" s="140">
        <f>F18*B18</f>
        <v>108000000</v>
      </c>
      <c r="I18" s="140">
        <v>0</v>
      </c>
      <c r="J18" s="140">
        <v>0</v>
      </c>
      <c r="K18" s="140">
        <v>0</v>
      </c>
      <c r="L18" s="140">
        <v>0</v>
      </c>
    </row>
    <row r="19" spans="1:12" ht="18.75" x14ac:dyDescent="0.3">
      <c r="A19" s="140" t="s">
        <v>34</v>
      </c>
      <c r="B19" s="140">
        <v>17</v>
      </c>
      <c r="C19" s="140" t="s">
        <v>35</v>
      </c>
      <c r="D19" s="140" t="s">
        <v>543</v>
      </c>
      <c r="E19" s="140" t="s">
        <v>37</v>
      </c>
      <c r="F19" s="140" t="s">
        <v>544</v>
      </c>
      <c r="G19" s="140" t="s">
        <v>39</v>
      </c>
      <c r="H19" s="140">
        <f>SUM(H2:H18)</f>
        <v>3177632672</v>
      </c>
      <c r="I19" s="140" t="s">
        <v>40</v>
      </c>
      <c r="J19" s="140" t="s">
        <v>545</v>
      </c>
      <c r="K19" s="140"/>
      <c r="L19" s="140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3244489631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66856959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3317040691</v>
      </c>
      <c r="H41" s="11">
        <f>G41-B43</f>
        <v>829207245</v>
      </c>
      <c r="I41" s="5">
        <f>H41/B43</f>
        <v>0.33330496715253183</v>
      </c>
      <c r="J41" s="13">
        <f>G41+J40</f>
        <v>3317040691</v>
      </c>
      <c r="K41" s="11">
        <f>H41+J40</f>
        <v>829207245</v>
      </c>
      <c r="L41" s="5">
        <f>K41/B43</f>
        <v>0.33330496715253183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4697040691</v>
      </c>
      <c r="H42" s="12">
        <f>G42-B43</f>
        <v>2209207245</v>
      </c>
      <c r="I42" s="8">
        <f>H42/B43</f>
        <v>0.88800447978220487</v>
      </c>
      <c r="J42" s="13">
        <f>G42+J40</f>
        <v>4697040691</v>
      </c>
      <c r="K42" s="12">
        <f>H42+J40</f>
        <v>2209207245</v>
      </c>
      <c r="L42" s="8">
        <f>K42/B43</f>
        <v>0.88800447978220487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5.2627100076715547E-2</v>
      </c>
      <c r="J43" s="6"/>
      <c r="K43" s="4" t="s">
        <v>50</v>
      </c>
      <c r="L43" s="5">
        <f ca="1">K41/VLOOKUP(MID(CELL("filename",A$1),FIND("]",CELL("filename",A$1))+1,255),Base!A:H,8,FALSE)*30</f>
        <v>5.2627100076715547E-2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0.14021123364982183</v>
      </c>
      <c r="J44" s="6"/>
      <c r="K44" s="7"/>
      <c r="L44" s="8">
        <f ca="1">K42/VLOOKUP(MID(CELL("filename",A$1),FIND("]",CELL("filename",A$1))+1,255),Base!A:H,8,FALSE)*30</f>
        <v>0.14021123364982183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L44"/>
  <sheetViews>
    <sheetView rightToLeft="1" topLeftCell="A4" workbookViewId="0">
      <selection activeCell="F18" sqref="F18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43" t="s">
        <v>0</v>
      </c>
      <c r="B1" s="143" t="s">
        <v>1</v>
      </c>
      <c r="C1" s="143" t="s">
        <v>2</v>
      </c>
      <c r="D1" s="143" t="s">
        <v>3</v>
      </c>
      <c r="E1" s="143" t="s">
        <v>4</v>
      </c>
      <c r="F1" s="143" t="s">
        <v>5</v>
      </c>
      <c r="G1" s="143" t="s">
        <v>6</v>
      </c>
      <c r="H1" s="143" t="s">
        <v>7</v>
      </c>
      <c r="I1" s="143" t="s">
        <v>8</v>
      </c>
      <c r="J1" s="143" t="s">
        <v>9</v>
      </c>
      <c r="K1" s="143" t="s">
        <v>10</v>
      </c>
      <c r="L1" s="143" t="s">
        <v>11</v>
      </c>
    </row>
    <row r="2" spans="1:12" ht="18.75" x14ac:dyDescent="0.3">
      <c r="A2" s="142" t="s">
        <v>12</v>
      </c>
      <c r="B2" s="142">
        <v>95666</v>
      </c>
      <c r="C2" s="142">
        <v>2298</v>
      </c>
      <c r="D2" s="142">
        <v>2319</v>
      </c>
      <c r="E2" s="142">
        <v>8512</v>
      </c>
      <c r="F2" s="142">
        <v>8955</v>
      </c>
      <c r="G2" s="142">
        <v>219843232</v>
      </c>
      <c r="H2" s="142">
        <v>849150167</v>
      </c>
      <c r="I2" s="142">
        <v>286.25</v>
      </c>
      <c r="J2" s="142">
        <v>629306935</v>
      </c>
      <c r="K2" s="142">
        <v>718491648</v>
      </c>
      <c r="L2" s="142">
        <v>1394398583</v>
      </c>
    </row>
    <row r="3" spans="1:12" ht="18.75" x14ac:dyDescent="0.3">
      <c r="A3" s="142" t="s">
        <v>226</v>
      </c>
      <c r="B3" s="142">
        <v>1600</v>
      </c>
      <c r="C3" s="142">
        <v>245345</v>
      </c>
      <c r="D3" s="142">
        <v>245736</v>
      </c>
      <c r="E3" s="142">
        <v>211560</v>
      </c>
      <c r="F3" s="142">
        <v>216300</v>
      </c>
      <c r="G3" s="142">
        <v>392552672</v>
      </c>
      <c r="H3" s="142">
        <v>345528695</v>
      </c>
      <c r="I3" s="142">
        <v>-11.98</v>
      </c>
      <c r="J3" s="142">
        <v>-47023977</v>
      </c>
      <c r="K3" s="142">
        <v>-14485157</v>
      </c>
      <c r="L3" s="142">
        <v>-61509134</v>
      </c>
    </row>
    <row r="4" spans="1:12" ht="18.75" x14ac:dyDescent="0.3">
      <c r="A4" s="142" t="s">
        <v>14</v>
      </c>
      <c r="B4" s="142">
        <v>10000</v>
      </c>
      <c r="C4" s="142">
        <v>19535</v>
      </c>
      <c r="D4" s="142">
        <v>19707</v>
      </c>
      <c r="E4" s="142">
        <v>31444</v>
      </c>
      <c r="F4" s="142">
        <v>32067</v>
      </c>
      <c r="G4" s="142">
        <v>195353872</v>
      </c>
      <c r="H4" s="142">
        <v>317848104</v>
      </c>
      <c r="I4" s="142">
        <v>62.7</v>
      </c>
      <c r="J4" s="142">
        <v>122494232</v>
      </c>
      <c r="K4" s="142">
        <v>0</v>
      </c>
      <c r="L4" s="142">
        <v>122494232</v>
      </c>
    </row>
    <row r="5" spans="1:12" ht="18.75" x14ac:dyDescent="0.3">
      <c r="A5" s="142" t="s">
        <v>13</v>
      </c>
      <c r="B5" s="142">
        <v>50000</v>
      </c>
      <c r="C5" s="142">
        <v>1999</v>
      </c>
      <c r="D5" s="142">
        <v>2017</v>
      </c>
      <c r="E5" s="142">
        <v>5620</v>
      </c>
      <c r="F5" s="142">
        <v>5737</v>
      </c>
      <c r="G5" s="142">
        <v>99938792</v>
      </c>
      <c r="H5" s="142">
        <v>284325720</v>
      </c>
      <c r="I5" s="142">
        <v>184.5</v>
      </c>
      <c r="J5" s="142">
        <v>184386928</v>
      </c>
      <c r="K5" s="142">
        <v>440100384</v>
      </c>
      <c r="L5" s="142">
        <v>624487312</v>
      </c>
    </row>
    <row r="6" spans="1:12" ht="18.75" x14ac:dyDescent="0.3">
      <c r="A6" s="142" t="s">
        <v>90</v>
      </c>
      <c r="B6" s="142">
        <v>7000</v>
      </c>
      <c r="C6" s="142">
        <v>12987</v>
      </c>
      <c r="D6" s="142">
        <v>13102</v>
      </c>
      <c r="E6" s="142">
        <v>36250</v>
      </c>
      <c r="F6" s="142">
        <v>37140</v>
      </c>
      <c r="G6" s="142">
        <v>90907328</v>
      </c>
      <c r="H6" s="142">
        <v>257692176</v>
      </c>
      <c r="I6" s="142">
        <v>183.47</v>
      </c>
      <c r="J6" s="142">
        <v>166784848</v>
      </c>
      <c r="K6" s="142">
        <v>28708712</v>
      </c>
      <c r="L6" s="142">
        <v>195493560</v>
      </c>
    </row>
    <row r="7" spans="1:12" ht="18.75" x14ac:dyDescent="0.3">
      <c r="A7" s="142" t="s">
        <v>15</v>
      </c>
      <c r="B7" s="142">
        <v>25000</v>
      </c>
      <c r="C7" s="142">
        <v>2537</v>
      </c>
      <c r="D7" s="142">
        <v>2560</v>
      </c>
      <c r="E7" s="142">
        <v>10440</v>
      </c>
      <c r="F7" s="142">
        <v>10310</v>
      </c>
      <c r="G7" s="142">
        <v>63421108</v>
      </c>
      <c r="H7" s="142">
        <v>255481800</v>
      </c>
      <c r="I7" s="142">
        <v>302.83</v>
      </c>
      <c r="J7" s="142">
        <v>192060692</v>
      </c>
      <c r="K7" s="142">
        <v>190849920</v>
      </c>
      <c r="L7" s="142">
        <v>383860612</v>
      </c>
    </row>
    <row r="8" spans="1:12" ht="18.75" x14ac:dyDescent="0.3">
      <c r="A8" s="142" t="s">
        <v>231</v>
      </c>
      <c r="B8" s="142">
        <v>2800</v>
      </c>
      <c r="C8" s="142">
        <v>70009</v>
      </c>
      <c r="D8" s="142">
        <v>70121</v>
      </c>
      <c r="E8" s="142">
        <v>76800</v>
      </c>
      <c r="F8" s="142">
        <v>78405</v>
      </c>
      <c r="G8" s="142">
        <v>196025200</v>
      </c>
      <c r="H8" s="142">
        <v>219184282</v>
      </c>
      <c r="I8" s="142">
        <v>11.81</v>
      </c>
      <c r="J8" s="142">
        <v>23159082</v>
      </c>
      <c r="K8" s="142">
        <v>0</v>
      </c>
      <c r="L8" s="142">
        <v>23159082</v>
      </c>
    </row>
    <row r="9" spans="1:12" ht="18.75" x14ac:dyDescent="0.3">
      <c r="A9" s="142" t="s">
        <v>27</v>
      </c>
      <c r="B9" s="142">
        <v>6000</v>
      </c>
      <c r="C9" s="142">
        <v>8220</v>
      </c>
      <c r="D9" s="142">
        <v>8293</v>
      </c>
      <c r="E9" s="142">
        <v>17939</v>
      </c>
      <c r="F9" s="142">
        <v>17930</v>
      </c>
      <c r="G9" s="142">
        <v>49317428</v>
      </c>
      <c r="H9" s="142">
        <v>106633296</v>
      </c>
      <c r="I9" s="142">
        <v>116.22</v>
      </c>
      <c r="J9" s="142">
        <v>57315868</v>
      </c>
      <c r="K9" s="142">
        <v>52684232</v>
      </c>
      <c r="L9" s="142">
        <v>113690100</v>
      </c>
    </row>
    <row r="10" spans="1:12" ht="18.75" x14ac:dyDescent="0.3">
      <c r="A10" s="142" t="s">
        <v>77</v>
      </c>
      <c r="B10" s="142">
        <v>6000</v>
      </c>
      <c r="C10" s="142">
        <v>11243</v>
      </c>
      <c r="D10" s="142">
        <v>11342</v>
      </c>
      <c r="E10" s="142">
        <v>12966</v>
      </c>
      <c r="F10" s="142">
        <v>12966</v>
      </c>
      <c r="G10" s="142">
        <v>67455472</v>
      </c>
      <c r="H10" s="142">
        <v>77111395</v>
      </c>
      <c r="I10" s="142">
        <v>14.31</v>
      </c>
      <c r="J10" s="142">
        <v>9655923</v>
      </c>
      <c r="K10" s="142">
        <v>993854</v>
      </c>
      <c r="L10" s="142">
        <v>38609777</v>
      </c>
    </row>
    <row r="11" spans="1:12" ht="18.75" x14ac:dyDescent="0.3">
      <c r="A11" s="142" t="s">
        <v>16</v>
      </c>
      <c r="B11" s="142">
        <v>4000</v>
      </c>
      <c r="C11" s="142">
        <v>2752</v>
      </c>
      <c r="D11" s="142">
        <v>2777</v>
      </c>
      <c r="E11" s="142">
        <v>17300</v>
      </c>
      <c r="F11" s="142">
        <v>17300</v>
      </c>
      <c r="G11" s="142">
        <v>11008047</v>
      </c>
      <c r="H11" s="142">
        <v>68591040</v>
      </c>
      <c r="I11" s="142">
        <v>523.1</v>
      </c>
      <c r="J11" s="142">
        <v>57582993</v>
      </c>
      <c r="K11" s="142">
        <v>54390804</v>
      </c>
      <c r="L11" s="142">
        <v>113723797</v>
      </c>
    </row>
    <row r="12" spans="1:12" ht="18.75" x14ac:dyDescent="0.3">
      <c r="A12" s="142" t="s">
        <v>17</v>
      </c>
      <c r="B12" s="142">
        <v>4000</v>
      </c>
      <c r="C12" s="142">
        <v>2118</v>
      </c>
      <c r="D12" s="142">
        <v>2137</v>
      </c>
      <c r="E12" s="142">
        <v>16320</v>
      </c>
      <c r="F12" s="142">
        <v>17120</v>
      </c>
      <c r="G12" s="142">
        <v>8470021</v>
      </c>
      <c r="H12" s="142">
        <v>67877376</v>
      </c>
      <c r="I12" s="142">
        <v>701.38</v>
      </c>
      <c r="J12" s="142">
        <v>59407355</v>
      </c>
      <c r="K12" s="142">
        <v>90905312</v>
      </c>
      <c r="L12" s="142">
        <v>150312667</v>
      </c>
    </row>
    <row r="13" spans="1:12" ht="18.75" x14ac:dyDescent="0.3">
      <c r="A13" s="142" t="s">
        <v>18</v>
      </c>
      <c r="B13" s="142">
        <v>100000</v>
      </c>
      <c r="C13" s="142">
        <v>502</v>
      </c>
      <c r="D13" s="142">
        <v>507</v>
      </c>
      <c r="E13" s="142">
        <v>500</v>
      </c>
      <c r="F13" s="142">
        <v>500</v>
      </c>
      <c r="G13" s="142">
        <v>50227000</v>
      </c>
      <c r="H13" s="142">
        <v>49560000</v>
      </c>
      <c r="I13" s="142">
        <v>-1.33</v>
      </c>
      <c r="J13" s="142">
        <v>-667000</v>
      </c>
      <c r="K13" s="142">
        <v>0</v>
      </c>
      <c r="L13" s="142">
        <v>-167000</v>
      </c>
    </row>
    <row r="14" spans="1:12" ht="18.75" x14ac:dyDescent="0.3">
      <c r="A14" s="142" t="s">
        <v>22</v>
      </c>
      <c r="B14" s="142">
        <v>2000</v>
      </c>
      <c r="C14" s="142">
        <v>10199</v>
      </c>
      <c r="D14" s="142">
        <v>10289</v>
      </c>
      <c r="E14" s="142">
        <v>20770</v>
      </c>
      <c r="F14" s="142">
        <v>21025</v>
      </c>
      <c r="G14" s="142">
        <v>20398844</v>
      </c>
      <c r="H14" s="142">
        <v>41679960</v>
      </c>
      <c r="I14" s="142">
        <v>104.33</v>
      </c>
      <c r="J14" s="142">
        <v>21281116</v>
      </c>
      <c r="K14" s="142">
        <v>21518240</v>
      </c>
      <c r="L14" s="142">
        <v>44299356</v>
      </c>
    </row>
    <row r="15" spans="1:12" ht="18.75" x14ac:dyDescent="0.3">
      <c r="A15" s="142" t="s">
        <v>26</v>
      </c>
      <c r="B15" s="142">
        <v>7000</v>
      </c>
      <c r="C15" s="142">
        <v>2103</v>
      </c>
      <c r="D15" s="142">
        <v>2122</v>
      </c>
      <c r="E15" s="142">
        <v>5586</v>
      </c>
      <c r="F15" s="142">
        <v>5590</v>
      </c>
      <c r="G15" s="142">
        <v>14720662</v>
      </c>
      <c r="H15" s="142">
        <v>38785656</v>
      </c>
      <c r="I15" s="142">
        <v>163.47999999999999</v>
      </c>
      <c r="J15" s="142">
        <v>24064994</v>
      </c>
      <c r="K15" s="142">
        <v>94924224</v>
      </c>
      <c r="L15" s="142">
        <v>118989218</v>
      </c>
    </row>
    <row r="16" spans="1:12" ht="18.75" x14ac:dyDescent="0.3">
      <c r="A16" s="142" t="s">
        <v>31</v>
      </c>
      <c r="B16" s="142">
        <v>7000</v>
      </c>
      <c r="C16" s="142">
        <v>2300</v>
      </c>
      <c r="D16" s="142">
        <v>2321</v>
      </c>
      <c r="E16" s="142">
        <v>5500</v>
      </c>
      <c r="F16" s="142">
        <v>5500</v>
      </c>
      <c r="G16" s="142">
        <v>16100578</v>
      </c>
      <c r="H16" s="142">
        <v>38161200</v>
      </c>
      <c r="I16" s="142">
        <v>137.02000000000001</v>
      </c>
      <c r="J16" s="142">
        <v>22060622</v>
      </c>
      <c r="K16" s="142">
        <v>3855220</v>
      </c>
      <c r="L16" s="142">
        <v>25915842</v>
      </c>
    </row>
    <row r="17" spans="1:12" ht="18.75" x14ac:dyDescent="0.3">
      <c r="A17" s="142" t="s">
        <v>29</v>
      </c>
      <c r="B17" s="142">
        <v>1500</v>
      </c>
      <c r="C17" s="142">
        <v>25376</v>
      </c>
      <c r="D17" s="142">
        <v>25600</v>
      </c>
      <c r="E17" s="142">
        <v>23100</v>
      </c>
      <c r="F17" s="142">
        <v>23300</v>
      </c>
      <c r="G17" s="142">
        <v>38063528</v>
      </c>
      <c r="H17" s="142">
        <v>34642440</v>
      </c>
      <c r="I17" s="142">
        <v>-8.99</v>
      </c>
      <c r="J17" s="142">
        <v>-3421088</v>
      </c>
      <c r="K17" s="142">
        <v>15159361</v>
      </c>
      <c r="L17" s="142">
        <v>12788273</v>
      </c>
    </row>
    <row r="18" spans="1:12" ht="18.75" x14ac:dyDescent="0.3">
      <c r="A18" s="142" t="s">
        <v>526</v>
      </c>
      <c r="B18" s="142">
        <v>12000</v>
      </c>
      <c r="C18" s="142">
        <v>0</v>
      </c>
      <c r="D18" s="142">
        <v>0</v>
      </c>
      <c r="E18" s="142" t="s">
        <v>405</v>
      </c>
      <c r="F18" s="142">
        <v>9000</v>
      </c>
      <c r="G18" s="142">
        <v>0</v>
      </c>
      <c r="H18" s="142">
        <f>F18*B18</f>
        <v>108000000</v>
      </c>
      <c r="I18" s="142">
        <v>0</v>
      </c>
      <c r="J18" s="142">
        <v>0</v>
      </c>
      <c r="K18" s="142">
        <v>0</v>
      </c>
      <c r="L18" s="142">
        <v>0</v>
      </c>
    </row>
    <row r="19" spans="1:12" ht="18.75" x14ac:dyDescent="0.3">
      <c r="A19" s="142" t="s">
        <v>34</v>
      </c>
      <c r="B19" s="142">
        <v>17</v>
      </c>
      <c r="C19" s="142" t="s">
        <v>35</v>
      </c>
      <c r="D19" s="142" t="s">
        <v>546</v>
      </c>
      <c r="E19" s="142" t="s">
        <v>37</v>
      </c>
      <c r="F19" s="142" t="s">
        <v>547</v>
      </c>
      <c r="G19" s="142" t="s">
        <v>39</v>
      </c>
      <c r="H19" s="142">
        <f>SUM(H2:H18)</f>
        <v>3160253307</v>
      </c>
      <c r="I19" s="142" t="s">
        <v>40</v>
      </c>
      <c r="J19" s="142" t="s">
        <v>548</v>
      </c>
      <c r="K19" s="142"/>
      <c r="L19" s="142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3246348968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86095661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3318900028</v>
      </c>
      <c r="H41" s="11">
        <f>G41-B43</f>
        <v>831066582</v>
      </c>
      <c r="I41" s="5">
        <f>H41/B43</f>
        <v>0.3340523391291364</v>
      </c>
      <c r="J41" s="13">
        <f>G41+J40</f>
        <v>3318900028</v>
      </c>
      <c r="K41" s="11">
        <f>H41+J40</f>
        <v>831066582</v>
      </c>
      <c r="L41" s="5">
        <f>K41/B43</f>
        <v>0.3340523391291364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4698900028</v>
      </c>
      <c r="H42" s="12">
        <f>G42-B43</f>
        <v>2211066582</v>
      </c>
      <c r="I42" s="8">
        <f>H42/B43</f>
        <v>0.88875185175880944</v>
      </c>
      <c r="J42" s="13">
        <f>G42+J40</f>
        <v>4698900028</v>
      </c>
      <c r="K42" s="12">
        <f>H42+J40</f>
        <v>2211066582</v>
      </c>
      <c r="L42" s="8">
        <f>K42/B43</f>
        <v>0.88875185175880944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5.1925234061523787E-2</v>
      </c>
      <c r="J43" s="6"/>
      <c r="K43" s="4" t="s">
        <v>50</v>
      </c>
      <c r="L43" s="5">
        <f ca="1">K41/VLOOKUP(MID(CELL("filename",A$1),FIND("]",CELL("filename",A$1))+1,255),Base!A:H,8,FALSE)*30</f>
        <v>5.1925234061523787E-2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0.13814795623193929</v>
      </c>
      <c r="J44" s="6"/>
      <c r="K44" s="7"/>
      <c r="L44" s="8">
        <f ca="1">K42/VLOOKUP(MID(CELL("filename",A$1),FIND("]",CELL("filename",A$1))+1,255),Base!A:H,8,FALSE)*30</f>
        <v>0.13814795623193929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L44"/>
  <sheetViews>
    <sheetView rightToLeft="1" topLeftCell="A4" workbookViewId="0">
      <selection activeCell="F18" sqref="F18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45" t="s">
        <v>0</v>
      </c>
      <c r="B1" s="145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</row>
    <row r="2" spans="1:12" ht="18.75" x14ac:dyDescent="0.3">
      <c r="A2" s="144" t="s">
        <v>12</v>
      </c>
      <c r="B2" s="144">
        <v>95666</v>
      </c>
      <c r="C2" s="144">
        <v>2298</v>
      </c>
      <c r="D2" s="144">
        <v>2319</v>
      </c>
      <c r="E2" s="144">
        <v>8508</v>
      </c>
      <c r="F2" s="144">
        <v>8952</v>
      </c>
      <c r="G2" s="144">
        <v>219843232</v>
      </c>
      <c r="H2" s="144">
        <v>848865694</v>
      </c>
      <c r="I2" s="144">
        <v>286.12</v>
      </c>
      <c r="J2" s="144">
        <v>629022462</v>
      </c>
      <c r="K2" s="144">
        <v>718491648</v>
      </c>
      <c r="L2" s="144">
        <v>1394114110</v>
      </c>
    </row>
    <row r="3" spans="1:12" ht="18.75" x14ac:dyDescent="0.3">
      <c r="A3" s="144" t="s">
        <v>14</v>
      </c>
      <c r="B3" s="144">
        <v>10000</v>
      </c>
      <c r="C3" s="144">
        <v>19535</v>
      </c>
      <c r="D3" s="144">
        <v>19707</v>
      </c>
      <c r="E3" s="144">
        <v>31426</v>
      </c>
      <c r="F3" s="144">
        <v>32062</v>
      </c>
      <c r="G3" s="144">
        <v>195353872</v>
      </c>
      <c r="H3" s="144">
        <v>317798544</v>
      </c>
      <c r="I3" s="144">
        <v>62.68</v>
      </c>
      <c r="J3" s="144">
        <v>122444672</v>
      </c>
      <c r="K3" s="144">
        <v>0</v>
      </c>
      <c r="L3" s="144">
        <v>122444672</v>
      </c>
    </row>
    <row r="4" spans="1:12" ht="18.75" x14ac:dyDescent="0.3">
      <c r="A4" s="144" t="s">
        <v>226</v>
      </c>
      <c r="B4" s="144">
        <v>1600</v>
      </c>
      <c r="C4" s="144">
        <v>245345</v>
      </c>
      <c r="D4" s="144">
        <v>245736</v>
      </c>
      <c r="E4" s="144">
        <v>194670</v>
      </c>
      <c r="F4" s="144">
        <v>196490</v>
      </c>
      <c r="G4" s="144">
        <v>392552672</v>
      </c>
      <c r="H4" s="144">
        <v>313883186</v>
      </c>
      <c r="I4" s="144">
        <v>-20.04</v>
      </c>
      <c r="J4" s="144">
        <v>-78669486</v>
      </c>
      <c r="K4" s="144">
        <v>-14485157</v>
      </c>
      <c r="L4" s="144">
        <v>-93154643</v>
      </c>
    </row>
    <row r="5" spans="1:12" ht="18.75" x14ac:dyDescent="0.3">
      <c r="A5" s="144" t="s">
        <v>13</v>
      </c>
      <c r="B5" s="144">
        <v>50000</v>
      </c>
      <c r="C5" s="144">
        <v>1999</v>
      </c>
      <c r="D5" s="144">
        <v>2017</v>
      </c>
      <c r="E5" s="144">
        <v>5451</v>
      </c>
      <c r="F5" s="144">
        <v>5451</v>
      </c>
      <c r="G5" s="144">
        <v>99938792</v>
      </c>
      <c r="H5" s="144">
        <v>270151560</v>
      </c>
      <c r="I5" s="144">
        <v>170.32</v>
      </c>
      <c r="J5" s="144">
        <v>170212768</v>
      </c>
      <c r="K5" s="144">
        <v>440100384</v>
      </c>
      <c r="L5" s="144">
        <v>610313152</v>
      </c>
    </row>
    <row r="6" spans="1:12" ht="18.75" x14ac:dyDescent="0.3">
      <c r="A6" s="144" t="s">
        <v>90</v>
      </c>
      <c r="B6" s="144">
        <v>7000</v>
      </c>
      <c r="C6" s="144">
        <v>12987</v>
      </c>
      <c r="D6" s="144">
        <v>13102</v>
      </c>
      <c r="E6" s="144">
        <v>36250</v>
      </c>
      <c r="F6" s="144">
        <v>37140</v>
      </c>
      <c r="G6" s="144">
        <v>90907328</v>
      </c>
      <c r="H6" s="144">
        <v>257692176</v>
      </c>
      <c r="I6" s="144">
        <v>183.47</v>
      </c>
      <c r="J6" s="144">
        <v>166784848</v>
      </c>
      <c r="K6" s="144">
        <v>28708712</v>
      </c>
      <c r="L6" s="144">
        <v>195493560</v>
      </c>
    </row>
    <row r="7" spans="1:12" ht="18.75" x14ac:dyDescent="0.3">
      <c r="A7" s="144" t="s">
        <v>15</v>
      </c>
      <c r="B7" s="144">
        <v>25000</v>
      </c>
      <c r="C7" s="144">
        <v>2537</v>
      </c>
      <c r="D7" s="144">
        <v>2560</v>
      </c>
      <c r="E7" s="144">
        <v>9800</v>
      </c>
      <c r="F7" s="144">
        <v>9890</v>
      </c>
      <c r="G7" s="144">
        <v>63421108</v>
      </c>
      <c r="H7" s="144">
        <v>245074200</v>
      </c>
      <c r="I7" s="144">
        <v>286.42</v>
      </c>
      <c r="J7" s="144">
        <v>181653092</v>
      </c>
      <c r="K7" s="144">
        <v>190849920</v>
      </c>
      <c r="L7" s="144">
        <v>373453012</v>
      </c>
    </row>
    <row r="8" spans="1:12" ht="18.75" x14ac:dyDescent="0.3">
      <c r="A8" s="144" t="s">
        <v>231</v>
      </c>
      <c r="B8" s="144">
        <v>2800</v>
      </c>
      <c r="C8" s="144">
        <v>70009</v>
      </c>
      <c r="D8" s="144">
        <v>70121</v>
      </c>
      <c r="E8" s="144">
        <v>72185</v>
      </c>
      <c r="F8" s="144">
        <v>73117</v>
      </c>
      <c r="G8" s="144">
        <v>196025200</v>
      </c>
      <c r="H8" s="144">
        <v>204401469</v>
      </c>
      <c r="I8" s="144">
        <v>4.2699999999999996</v>
      </c>
      <c r="J8" s="144">
        <v>8376269</v>
      </c>
      <c r="K8" s="144">
        <v>0</v>
      </c>
      <c r="L8" s="144">
        <v>8376269</v>
      </c>
    </row>
    <row r="9" spans="1:12" ht="18.75" x14ac:dyDescent="0.3">
      <c r="A9" s="144" t="s">
        <v>27</v>
      </c>
      <c r="B9" s="144">
        <v>6000</v>
      </c>
      <c r="C9" s="144">
        <v>8220</v>
      </c>
      <c r="D9" s="144">
        <v>8293</v>
      </c>
      <c r="E9" s="144">
        <v>17034</v>
      </c>
      <c r="F9" s="144">
        <v>17423</v>
      </c>
      <c r="G9" s="144">
        <v>49317428</v>
      </c>
      <c r="H9" s="144">
        <v>103618066</v>
      </c>
      <c r="I9" s="144">
        <v>110.1</v>
      </c>
      <c r="J9" s="144">
        <v>54300638</v>
      </c>
      <c r="K9" s="144">
        <v>52684232</v>
      </c>
      <c r="L9" s="144">
        <v>110674870</v>
      </c>
    </row>
    <row r="10" spans="1:12" ht="18.75" x14ac:dyDescent="0.3">
      <c r="A10" s="144" t="s">
        <v>77</v>
      </c>
      <c r="B10" s="144">
        <v>6000</v>
      </c>
      <c r="C10" s="144">
        <v>11243</v>
      </c>
      <c r="D10" s="144">
        <v>11342</v>
      </c>
      <c r="E10" s="144">
        <v>12501</v>
      </c>
      <c r="F10" s="144">
        <v>12919</v>
      </c>
      <c r="G10" s="144">
        <v>67455472</v>
      </c>
      <c r="H10" s="144">
        <v>76831877</v>
      </c>
      <c r="I10" s="144">
        <v>13.9</v>
      </c>
      <c r="J10" s="144">
        <v>9376405</v>
      </c>
      <c r="K10" s="144">
        <v>993854</v>
      </c>
      <c r="L10" s="144">
        <v>38330259</v>
      </c>
    </row>
    <row r="11" spans="1:12" ht="18.75" x14ac:dyDescent="0.3">
      <c r="A11" s="144" t="s">
        <v>16</v>
      </c>
      <c r="B11" s="144">
        <v>4000</v>
      </c>
      <c r="C11" s="144">
        <v>2752</v>
      </c>
      <c r="D11" s="144">
        <v>2777</v>
      </c>
      <c r="E11" s="144">
        <v>18100</v>
      </c>
      <c r="F11" s="144">
        <v>17620</v>
      </c>
      <c r="G11" s="144">
        <v>11008047</v>
      </c>
      <c r="H11" s="144">
        <v>69859776</v>
      </c>
      <c r="I11" s="144">
        <v>534.62</v>
      </c>
      <c r="J11" s="144">
        <v>58851729</v>
      </c>
      <c r="K11" s="144">
        <v>54390804</v>
      </c>
      <c r="L11" s="144">
        <v>114992533</v>
      </c>
    </row>
    <row r="12" spans="1:12" ht="18.75" x14ac:dyDescent="0.3">
      <c r="A12" s="144" t="s">
        <v>17</v>
      </c>
      <c r="B12" s="144">
        <v>4000</v>
      </c>
      <c r="C12" s="144">
        <v>2118</v>
      </c>
      <c r="D12" s="144">
        <v>2137</v>
      </c>
      <c r="E12" s="144">
        <v>16320</v>
      </c>
      <c r="F12" s="144">
        <v>17120</v>
      </c>
      <c r="G12" s="144">
        <v>8470021</v>
      </c>
      <c r="H12" s="144">
        <v>67877376</v>
      </c>
      <c r="I12" s="144">
        <v>701.38</v>
      </c>
      <c r="J12" s="144">
        <v>59407355</v>
      </c>
      <c r="K12" s="144">
        <v>90905312</v>
      </c>
      <c r="L12" s="144">
        <v>150312667</v>
      </c>
    </row>
    <row r="13" spans="1:12" ht="18.75" x14ac:dyDescent="0.3">
      <c r="A13" s="144" t="s">
        <v>18</v>
      </c>
      <c r="B13" s="144">
        <v>100000</v>
      </c>
      <c r="C13" s="144">
        <v>502</v>
      </c>
      <c r="D13" s="144">
        <v>507</v>
      </c>
      <c r="E13" s="144">
        <v>500</v>
      </c>
      <c r="F13" s="144">
        <v>500</v>
      </c>
      <c r="G13" s="144">
        <v>50227000</v>
      </c>
      <c r="H13" s="144">
        <v>49560000</v>
      </c>
      <c r="I13" s="144">
        <v>-1.33</v>
      </c>
      <c r="J13" s="144">
        <v>-667000</v>
      </c>
      <c r="K13" s="144">
        <v>0</v>
      </c>
      <c r="L13" s="144">
        <v>-167000</v>
      </c>
    </row>
    <row r="14" spans="1:12" ht="18.75" x14ac:dyDescent="0.3">
      <c r="A14" s="144" t="s">
        <v>22</v>
      </c>
      <c r="B14" s="144">
        <v>2000</v>
      </c>
      <c r="C14" s="144">
        <v>10199</v>
      </c>
      <c r="D14" s="144">
        <v>10289</v>
      </c>
      <c r="E14" s="144">
        <v>19974</v>
      </c>
      <c r="F14" s="144">
        <v>20004</v>
      </c>
      <c r="G14" s="144">
        <v>20398844</v>
      </c>
      <c r="H14" s="144">
        <v>39655930</v>
      </c>
      <c r="I14" s="144">
        <v>94.4</v>
      </c>
      <c r="J14" s="144">
        <v>19257086</v>
      </c>
      <c r="K14" s="144">
        <v>21518240</v>
      </c>
      <c r="L14" s="144">
        <v>42275326</v>
      </c>
    </row>
    <row r="15" spans="1:12" ht="18.75" x14ac:dyDescent="0.3">
      <c r="A15" s="144" t="s">
        <v>26</v>
      </c>
      <c r="B15" s="144">
        <v>7000</v>
      </c>
      <c r="C15" s="144">
        <v>2103</v>
      </c>
      <c r="D15" s="144">
        <v>2122</v>
      </c>
      <c r="E15" s="144">
        <v>5586</v>
      </c>
      <c r="F15" s="144">
        <v>5590</v>
      </c>
      <c r="G15" s="144">
        <v>14720662</v>
      </c>
      <c r="H15" s="144">
        <v>38785656</v>
      </c>
      <c r="I15" s="144">
        <v>163.47999999999999</v>
      </c>
      <c r="J15" s="144">
        <v>24064994</v>
      </c>
      <c r="K15" s="144">
        <v>94924224</v>
      </c>
      <c r="L15" s="144">
        <v>118989218</v>
      </c>
    </row>
    <row r="16" spans="1:12" ht="18.75" x14ac:dyDescent="0.3">
      <c r="A16" s="144" t="s">
        <v>31</v>
      </c>
      <c r="B16" s="144">
        <v>7000</v>
      </c>
      <c r="C16" s="144">
        <v>2300</v>
      </c>
      <c r="D16" s="144">
        <v>2321</v>
      </c>
      <c r="E16" s="144">
        <v>5610</v>
      </c>
      <c r="F16" s="144">
        <v>5501</v>
      </c>
      <c r="G16" s="144">
        <v>16100578</v>
      </c>
      <c r="H16" s="144">
        <v>38168138</v>
      </c>
      <c r="I16" s="144">
        <v>137.06</v>
      </c>
      <c r="J16" s="144">
        <v>22067560</v>
      </c>
      <c r="K16" s="144">
        <v>3855220</v>
      </c>
      <c r="L16" s="144">
        <v>25922780</v>
      </c>
    </row>
    <row r="17" spans="1:12" ht="18.75" x14ac:dyDescent="0.3">
      <c r="A17" s="144" t="s">
        <v>29</v>
      </c>
      <c r="B17" s="144">
        <v>1500</v>
      </c>
      <c r="C17" s="144">
        <v>25376</v>
      </c>
      <c r="D17" s="144">
        <v>25600</v>
      </c>
      <c r="E17" s="144">
        <v>22140</v>
      </c>
      <c r="F17" s="144">
        <v>22550</v>
      </c>
      <c r="G17" s="144">
        <v>38063528</v>
      </c>
      <c r="H17" s="144">
        <v>33527340</v>
      </c>
      <c r="I17" s="144">
        <v>-11.92</v>
      </c>
      <c r="J17" s="144">
        <v>-4536188</v>
      </c>
      <c r="K17" s="144">
        <v>15159361</v>
      </c>
      <c r="L17" s="144">
        <v>11673173</v>
      </c>
    </row>
    <row r="18" spans="1:12" ht="18.75" x14ac:dyDescent="0.3">
      <c r="A18" s="144" t="s">
        <v>526</v>
      </c>
      <c r="B18" s="144">
        <v>12000</v>
      </c>
      <c r="C18" s="144">
        <v>0</v>
      </c>
      <c r="D18" s="144">
        <v>0</v>
      </c>
      <c r="E18" s="144" t="s">
        <v>405</v>
      </c>
      <c r="F18" s="144">
        <v>9000</v>
      </c>
      <c r="G18" s="144">
        <v>0</v>
      </c>
      <c r="H18" s="144">
        <f>F18*B18</f>
        <v>108000000</v>
      </c>
      <c r="I18" s="144">
        <v>0</v>
      </c>
      <c r="J18" s="144">
        <v>0</v>
      </c>
      <c r="K18" s="144">
        <v>0</v>
      </c>
      <c r="L18" s="144">
        <v>0</v>
      </c>
    </row>
    <row r="19" spans="1:12" ht="18.75" x14ac:dyDescent="0.3">
      <c r="A19" s="144" t="s">
        <v>34</v>
      </c>
      <c r="B19" s="144">
        <v>17</v>
      </c>
      <c r="C19" s="144" t="s">
        <v>35</v>
      </c>
      <c r="D19" s="144" t="s">
        <v>550</v>
      </c>
      <c r="E19" s="144" t="s">
        <v>37</v>
      </c>
      <c r="F19" s="144" t="s">
        <v>551</v>
      </c>
      <c r="G19" s="144" t="s">
        <v>39</v>
      </c>
      <c r="H19" s="144">
        <f>SUM(H2:H18)</f>
        <v>3083750988</v>
      </c>
      <c r="I19" s="144" t="s">
        <v>40</v>
      </c>
      <c r="J19" s="144" t="s">
        <v>552</v>
      </c>
      <c r="K19" s="144"/>
      <c r="L19" s="144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3169846649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86095661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3242397709</v>
      </c>
      <c r="H41" s="11">
        <f>G41-B43</f>
        <v>754564263</v>
      </c>
      <c r="I41" s="5">
        <f>H41/B43</f>
        <v>0.3033017600970061</v>
      </c>
      <c r="J41" s="13">
        <f>G41+J40</f>
        <v>3242397709</v>
      </c>
      <c r="K41" s="11">
        <f>H41+J40</f>
        <v>754564263</v>
      </c>
      <c r="L41" s="5">
        <f>K41/B43</f>
        <v>0.3033017600970061</v>
      </c>
    </row>
    <row r="42" spans="1:12" ht="19.5" thickBot="1" x14ac:dyDescent="0.35">
      <c r="A42" s="1" t="s">
        <v>48</v>
      </c>
      <c r="B42" s="9">
        <v>1380000000</v>
      </c>
      <c r="C42" s="1"/>
      <c r="D42" s="1"/>
      <c r="E42" s="1"/>
      <c r="F42" s="1"/>
      <c r="G42" s="10">
        <f>G41+B42</f>
        <v>4622397709</v>
      </c>
      <c r="H42" s="12">
        <f>G42-B43</f>
        <v>2134564263</v>
      </c>
      <c r="I42" s="8">
        <f>H42/B43</f>
        <v>0.85800127272667914</v>
      </c>
      <c r="J42" s="13">
        <f>G42+J40</f>
        <v>4622397709</v>
      </c>
      <c r="K42" s="12">
        <f>H42+J40</f>
        <v>2134564263</v>
      </c>
      <c r="L42" s="8">
        <f>K42/B43</f>
        <v>0.85800127272667914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4.6902334035619504E-2</v>
      </c>
      <c r="J43" s="6"/>
      <c r="K43" s="4" t="s">
        <v>50</v>
      </c>
      <c r="L43" s="5">
        <f ca="1">K41/VLOOKUP(MID(CELL("filename",A$1),FIND("]",CELL("filename",A$1))+1,255),Base!A:H,8,FALSE)*30</f>
        <v>4.6902334035619504E-2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0.13268060918453803</v>
      </c>
      <c r="J44" s="6"/>
      <c r="K44" s="7"/>
      <c r="L44" s="8">
        <f ca="1">K42/VLOOKUP(MID(CELL("filename",A$1),FIND("]",CELL("filename",A$1))+1,255),Base!A:H,8,FALSE)*30</f>
        <v>0.13268060918453803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L44"/>
  <sheetViews>
    <sheetView rightToLeft="1" workbookViewId="0">
      <selection activeCell="F18" sqref="F18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47" t="s">
        <v>0</v>
      </c>
      <c r="B1" s="147" t="s">
        <v>1</v>
      </c>
      <c r="C1" s="147" t="s">
        <v>2</v>
      </c>
      <c r="D1" s="147" t="s">
        <v>3</v>
      </c>
      <c r="E1" s="147" t="s">
        <v>4</v>
      </c>
      <c r="F1" s="147" t="s">
        <v>5</v>
      </c>
      <c r="G1" s="147" t="s">
        <v>6</v>
      </c>
      <c r="H1" s="147" t="s">
        <v>7</v>
      </c>
      <c r="I1" s="147" t="s">
        <v>8</v>
      </c>
      <c r="J1" s="147" t="s">
        <v>9</v>
      </c>
      <c r="K1" s="147" t="s">
        <v>10</v>
      </c>
      <c r="L1" s="147" t="s">
        <v>11</v>
      </c>
    </row>
    <row r="2" spans="1:12" ht="18.75" x14ac:dyDescent="0.3">
      <c r="A2" s="146" t="s">
        <v>12</v>
      </c>
      <c r="B2" s="146">
        <v>95666</v>
      </c>
      <c r="C2" s="146">
        <v>2298</v>
      </c>
      <c r="D2" s="146">
        <v>2319</v>
      </c>
      <c r="E2" s="146">
        <v>8505</v>
      </c>
      <c r="F2" s="146">
        <v>8952</v>
      </c>
      <c r="G2" s="146">
        <v>219843232</v>
      </c>
      <c r="H2" s="146">
        <v>848865694</v>
      </c>
      <c r="I2" s="146">
        <v>286.12</v>
      </c>
      <c r="J2" s="146">
        <v>629022462</v>
      </c>
      <c r="K2" s="146">
        <v>718491648</v>
      </c>
      <c r="L2" s="146">
        <v>1394114110</v>
      </c>
    </row>
    <row r="3" spans="1:12" ht="18.75" x14ac:dyDescent="0.3">
      <c r="A3" s="146" t="s">
        <v>14</v>
      </c>
      <c r="B3" s="146">
        <v>10000</v>
      </c>
      <c r="C3" s="146">
        <v>19535</v>
      </c>
      <c r="D3" s="146">
        <v>19707</v>
      </c>
      <c r="E3" s="146">
        <v>31421</v>
      </c>
      <c r="F3" s="146">
        <v>32062</v>
      </c>
      <c r="G3" s="146">
        <v>195353872</v>
      </c>
      <c r="H3" s="146">
        <v>317798544</v>
      </c>
      <c r="I3" s="146">
        <v>62.68</v>
      </c>
      <c r="J3" s="146">
        <v>122444672</v>
      </c>
      <c r="K3" s="146">
        <v>0</v>
      </c>
      <c r="L3" s="146">
        <v>122444672</v>
      </c>
    </row>
    <row r="4" spans="1:12" ht="18.75" x14ac:dyDescent="0.3">
      <c r="A4" s="146" t="s">
        <v>226</v>
      </c>
      <c r="B4" s="146">
        <v>1600</v>
      </c>
      <c r="C4" s="146">
        <v>245345</v>
      </c>
      <c r="D4" s="146">
        <v>245736</v>
      </c>
      <c r="E4" s="146">
        <v>176850</v>
      </c>
      <c r="F4" s="146">
        <v>178500</v>
      </c>
      <c r="G4" s="146">
        <v>392552672</v>
      </c>
      <c r="H4" s="146">
        <v>285145039</v>
      </c>
      <c r="I4" s="146">
        <v>-27.36</v>
      </c>
      <c r="J4" s="146">
        <v>-107407633</v>
      </c>
      <c r="K4" s="146">
        <v>-14485157</v>
      </c>
      <c r="L4" s="146">
        <v>-121892790</v>
      </c>
    </row>
    <row r="5" spans="1:12" ht="18.75" x14ac:dyDescent="0.3">
      <c r="A5" s="146" t="s">
        <v>13</v>
      </c>
      <c r="B5" s="146">
        <v>50000</v>
      </c>
      <c r="C5" s="146">
        <v>1999</v>
      </c>
      <c r="D5" s="146">
        <v>2017</v>
      </c>
      <c r="E5" s="146">
        <v>5179</v>
      </c>
      <c r="F5" s="146">
        <v>5203</v>
      </c>
      <c r="G5" s="146">
        <v>99938792</v>
      </c>
      <c r="H5" s="146">
        <v>257860680</v>
      </c>
      <c r="I5" s="146">
        <v>158.02000000000001</v>
      </c>
      <c r="J5" s="146">
        <v>157921888</v>
      </c>
      <c r="K5" s="146">
        <v>440100384</v>
      </c>
      <c r="L5" s="146">
        <v>598022272</v>
      </c>
    </row>
    <row r="6" spans="1:12" ht="18.75" x14ac:dyDescent="0.3">
      <c r="A6" s="146" t="s">
        <v>90</v>
      </c>
      <c r="B6" s="146">
        <v>7000</v>
      </c>
      <c r="C6" s="146">
        <v>12987</v>
      </c>
      <c r="D6" s="146">
        <v>13102</v>
      </c>
      <c r="E6" s="146">
        <v>36250</v>
      </c>
      <c r="F6" s="146">
        <v>37140</v>
      </c>
      <c r="G6" s="146">
        <v>90907328</v>
      </c>
      <c r="H6" s="146">
        <v>257692176</v>
      </c>
      <c r="I6" s="146">
        <v>183.47</v>
      </c>
      <c r="J6" s="146">
        <v>166784848</v>
      </c>
      <c r="K6" s="146">
        <v>28708712</v>
      </c>
      <c r="L6" s="146">
        <v>195493560</v>
      </c>
    </row>
    <row r="7" spans="1:12" ht="18.75" x14ac:dyDescent="0.3">
      <c r="A7" s="146" t="s">
        <v>15</v>
      </c>
      <c r="B7" s="146">
        <v>25000</v>
      </c>
      <c r="C7" s="146">
        <v>2537</v>
      </c>
      <c r="D7" s="146">
        <v>2560</v>
      </c>
      <c r="E7" s="146">
        <v>9400</v>
      </c>
      <c r="F7" s="146">
        <v>9710</v>
      </c>
      <c r="G7" s="146">
        <v>63421108</v>
      </c>
      <c r="H7" s="146">
        <v>240613800</v>
      </c>
      <c r="I7" s="146">
        <v>279.39</v>
      </c>
      <c r="J7" s="146">
        <v>177192692</v>
      </c>
      <c r="K7" s="146">
        <v>190849920</v>
      </c>
      <c r="L7" s="146">
        <v>368992612</v>
      </c>
    </row>
    <row r="8" spans="1:12" ht="18.75" x14ac:dyDescent="0.3">
      <c r="A8" s="146" t="s">
        <v>231</v>
      </c>
      <c r="B8" s="146">
        <v>2800</v>
      </c>
      <c r="C8" s="146">
        <v>70009</v>
      </c>
      <c r="D8" s="146">
        <v>70121</v>
      </c>
      <c r="E8" s="146">
        <v>69501</v>
      </c>
      <c r="F8" s="146">
        <v>70064</v>
      </c>
      <c r="G8" s="146">
        <v>196025200</v>
      </c>
      <c r="H8" s="146">
        <v>195866687</v>
      </c>
      <c r="I8" s="146">
        <v>-0.08</v>
      </c>
      <c r="J8" s="146">
        <v>-158513</v>
      </c>
      <c r="K8" s="146">
        <v>0</v>
      </c>
      <c r="L8" s="146">
        <v>-158513</v>
      </c>
    </row>
    <row r="9" spans="1:12" ht="18.75" x14ac:dyDescent="0.3">
      <c r="A9" s="146" t="s">
        <v>27</v>
      </c>
      <c r="B9" s="146">
        <v>6000</v>
      </c>
      <c r="C9" s="146">
        <v>8220</v>
      </c>
      <c r="D9" s="146">
        <v>8293</v>
      </c>
      <c r="E9" s="146">
        <v>16552</v>
      </c>
      <c r="F9" s="146">
        <v>17195</v>
      </c>
      <c r="G9" s="146">
        <v>49317428</v>
      </c>
      <c r="H9" s="146">
        <v>102262104</v>
      </c>
      <c r="I9" s="146">
        <v>107.35</v>
      </c>
      <c r="J9" s="146">
        <v>52944676</v>
      </c>
      <c r="K9" s="146">
        <v>52684232</v>
      </c>
      <c r="L9" s="146">
        <v>109318908</v>
      </c>
    </row>
    <row r="10" spans="1:12" ht="18.75" x14ac:dyDescent="0.3">
      <c r="A10" s="146" t="s">
        <v>77</v>
      </c>
      <c r="B10" s="146">
        <v>6000</v>
      </c>
      <c r="C10" s="146">
        <v>11243</v>
      </c>
      <c r="D10" s="146">
        <v>11342</v>
      </c>
      <c r="E10" s="146">
        <v>12274</v>
      </c>
      <c r="F10" s="146">
        <v>12701</v>
      </c>
      <c r="G10" s="146">
        <v>67455472</v>
      </c>
      <c r="H10" s="146">
        <v>75535387</v>
      </c>
      <c r="I10" s="146">
        <v>11.98</v>
      </c>
      <c r="J10" s="146">
        <v>8079915</v>
      </c>
      <c r="K10" s="146">
        <v>993854</v>
      </c>
      <c r="L10" s="146">
        <v>37033769</v>
      </c>
    </row>
    <row r="11" spans="1:12" ht="18.75" x14ac:dyDescent="0.3">
      <c r="A11" s="146" t="s">
        <v>17</v>
      </c>
      <c r="B11" s="146">
        <v>4000</v>
      </c>
      <c r="C11" s="146">
        <v>2118</v>
      </c>
      <c r="D11" s="146">
        <v>2137</v>
      </c>
      <c r="E11" s="146">
        <v>16320</v>
      </c>
      <c r="F11" s="146">
        <v>17120</v>
      </c>
      <c r="G11" s="146">
        <v>8470021</v>
      </c>
      <c r="H11" s="146">
        <v>67877376</v>
      </c>
      <c r="I11" s="146">
        <v>701.38</v>
      </c>
      <c r="J11" s="146">
        <v>59407355</v>
      </c>
      <c r="K11" s="146">
        <v>90905312</v>
      </c>
      <c r="L11" s="146">
        <v>150312667</v>
      </c>
    </row>
    <row r="12" spans="1:12" ht="18.75" x14ac:dyDescent="0.3">
      <c r="A12" s="146" t="s">
        <v>16</v>
      </c>
      <c r="B12" s="146">
        <v>4000</v>
      </c>
      <c r="C12" s="146">
        <v>2752</v>
      </c>
      <c r="D12" s="146">
        <v>2777</v>
      </c>
      <c r="E12" s="146">
        <v>16740</v>
      </c>
      <c r="F12" s="146">
        <v>16740</v>
      </c>
      <c r="G12" s="146">
        <v>11008047</v>
      </c>
      <c r="H12" s="146">
        <v>66370752</v>
      </c>
      <c r="I12" s="146">
        <v>502.93</v>
      </c>
      <c r="J12" s="146">
        <v>55362705</v>
      </c>
      <c r="K12" s="146">
        <v>54390804</v>
      </c>
      <c r="L12" s="146">
        <v>111503509</v>
      </c>
    </row>
    <row r="13" spans="1:12" ht="18.75" x14ac:dyDescent="0.3">
      <c r="A13" s="146" t="s">
        <v>18</v>
      </c>
      <c r="B13" s="146">
        <v>100000</v>
      </c>
      <c r="C13" s="146">
        <v>502</v>
      </c>
      <c r="D13" s="146">
        <v>507</v>
      </c>
      <c r="E13" s="146">
        <v>500</v>
      </c>
      <c r="F13" s="146">
        <v>500</v>
      </c>
      <c r="G13" s="146">
        <v>50227000</v>
      </c>
      <c r="H13" s="146">
        <v>49560000</v>
      </c>
      <c r="I13" s="146">
        <v>-1.33</v>
      </c>
      <c r="J13" s="146">
        <v>-667000</v>
      </c>
      <c r="K13" s="146">
        <v>0</v>
      </c>
      <c r="L13" s="146">
        <v>-167000</v>
      </c>
    </row>
    <row r="14" spans="1:12" ht="18.75" x14ac:dyDescent="0.3">
      <c r="A14" s="146" t="s">
        <v>26</v>
      </c>
      <c r="B14" s="146">
        <v>7000</v>
      </c>
      <c r="C14" s="146">
        <v>2103</v>
      </c>
      <c r="D14" s="146">
        <v>2122</v>
      </c>
      <c r="E14" s="146">
        <v>5586</v>
      </c>
      <c r="F14" s="146">
        <v>5590</v>
      </c>
      <c r="G14" s="146">
        <v>14720662</v>
      </c>
      <c r="H14" s="146">
        <v>38785656</v>
      </c>
      <c r="I14" s="146">
        <v>163.47999999999999</v>
      </c>
      <c r="J14" s="146">
        <v>24064994</v>
      </c>
      <c r="K14" s="146">
        <v>94924224</v>
      </c>
      <c r="L14" s="146">
        <v>118989218</v>
      </c>
    </row>
    <row r="15" spans="1:12" ht="18.75" x14ac:dyDescent="0.3">
      <c r="A15" s="146" t="s">
        <v>22</v>
      </c>
      <c r="B15" s="146">
        <v>2000</v>
      </c>
      <c r="C15" s="146">
        <v>10199</v>
      </c>
      <c r="D15" s="146">
        <v>10289</v>
      </c>
      <c r="E15" s="146">
        <v>19004</v>
      </c>
      <c r="F15" s="146">
        <v>19004</v>
      </c>
      <c r="G15" s="146">
        <v>20398844</v>
      </c>
      <c r="H15" s="146">
        <v>37673530</v>
      </c>
      <c r="I15" s="146">
        <v>84.68</v>
      </c>
      <c r="J15" s="146">
        <v>17274686</v>
      </c>
      <c r="K15" s="146">
        <v>21518240</v>
      </c>
      <c r="L15" s="146">
        <v>40292926</v>
      </c>
    </row>
    <row r="16" spans="1:12" ht="18.75" x14ac:dyDescent="0.3">
      <c r="A16" s="146" t="s">
        <v>29</v>
      </c>
      <c r="B16" s="146">
        <v>1500</v>
      </c>
      <c r="C16" s="146">
        <v>25376</v>
      </c>
      <c r="D16" s="146">
        <v>25600</v>
      </c>
      <c r="E16" s="146">
        <v>21430</v>
      </c>
      <c r="F16" s="146">
        <v>22070</v>
      </c>
      <c r="G16" s="146">
        <v>38063528</v>
      </c>
      <c r="H16" s="146">
        <v>32813676</v>
      </c>
      <c r="I16" s="146">
        <v>-13.79</v>
      </c>
      <c r="J16" s="146">
        <v>-5249852</v>
      </c>
      <c r="K16" s="146">
        <v>15159361</v>
      </c>
      <c r="L16" s="146">
        <v>10959509</v>
      </c>
    </row>
    <row r="17" spans="1:12" ht="18.75" x14ac:dyDescent="0.3">
      <c r="A17" s="146" t="s">
        <v>31</v>
      </c>
      <c r="B17" s="146">
        <v>5000</v>
      </c>
      <c r="C17" s="146">
        <v>2300</v>
      </c>
      <c r="D17" s="146">
        <v>2321</v>
      </c>
      <c r="E17" s="146">
        <v>5611</v>
      </c>
      <c r="F17" s="146">
        <v>5587</v>
      </c>
      <c r="G17" s="146">
        <v>11500413</v>
      </c>
      <c r="H17" s="146">
        <v>27689172</v>
      </c>
      <c r="I17" s="146">
        <v>140.77000000000001</v>
      </c>
      <c r="J17" s="146">
        <v>16188759</v>
      </c>
      <c r="K17" s="146">
        <v>10378305</v>
      </c>
      <c r="L17" s="146">
        <v>26567064</v>
      </c>
    </row>
    <row r="18" spans="1:12" ht="18.75" x14ac:dyDescent="0.3">
      <c r="A18" s="146" t="s">
        <v>526</v>
      </c>
      <c r="B18" s="146">
        <v>12000</v>
      </c>
      <c r="C18" s="146">
        <v>0</v>
      </c>
      <c r="D18" s="146">
        <v>0</v>
      </c>
      <c r="E18" s="146" t="s">
        <v>405</v>
      </c>
      <c r="F18" s="146">
        <v>9000</v>
      </c>
      <c r="G18" s="146">
        <v>0</v>
      </c>
      <c r="H18" s="146">
        <f>F18*B18</f>
        <v>108000000</v>
      </c>
      <c r="I18" s="146">
        <v>0</v>
      </c>
      <c r="J18" s="146">
        <v>0</v>
      </c>
      <c r="K18" s="146">
        <v>0</v>
      </c>
      <c r="L18" s="146">
        <v>0</v>
      </c>
    </row>
    <row r="19" spans="1:12" ht="18.75" x14ac:dyDescent="0.3">
      <c r="A19" s="146" t="s">
        <v>34</v>
      </c>
      <c r="B19" s="146">
        <v>17</v>
      </c>
      <c r="C19" s="146" t="s">
        <v>35</v>
      </c>
      <c r="D19" s="146" t="s">
        <v>557</v>
      </c>
      <c r="E19" s="146" t="s">
        <v>37</v>
      </c>
      <c r="F19" s="146" t="s">
        <v>558</v>
      </c>
      <c r="G19" s="146" t="s">
        <v>39</v>
      </c>
      <c r="H19" s="146">
        <f>SUM(H2:H18)</f>
        <v>3010410273</v>
      </c>
      <c r="I19" s="146" t="s">
        <v>40</v>
      </c>
      <c r="J19" s="146" t="s">
        <v>559</v>
      </c>
      <c r="K19" s="146"/>
      <c r="L19" s="146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3047629185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37218912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3120180245</v>
      </c>
      <c r="H41" s="11">
        <f>G41-B43</f>
        <v>632346799</v>
      </c>
      <c r="I41" s="5">
        <f>H41/B43</f>
        <v>0.25417569653495203</v>
      </c>
      <c r="J41" s="13">
        <f>G41+J40</f>
        <v>3120180245</v>
      </c>
      <c r="K41" s="11">
        <f>H41+J40</f>
        <v>632346799</v>
      </c>
      <c r="L41" s="5">
        <f>K41/B43</f>
        <v>0.25417569653495203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4560180245</v>
      </c>
      <c r="H42" s="12">
        <f>G42-B43</f>
        <v>2072346799</v>
      </c>
      <c r="I42" s="8">
        <f>H42/B43</f>
        <v>0.83299257927895864</v>
      </c>
      <c r="J42" s="13">
        <f>G42+J40</f>
        <v>4560180245</v>
      </c>
      <c r="K42" s="12">
        <f>H42+J40</f>
        <v>2072346799</v>
      </c>
      <c r="L42" s="8">
        <f>K42/B43</f>
        <v>0.83299257927895864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3.9103953313069546E-2</v>
      </c>
      <c r="J43" s="6"/>
      <c r="K43" s="4" t="s">
        <v>50</v>
      </c>
      <c r="L43" s="5">
        <f ca="1">K41/VLOOKUP(MID(CELL("filename",A$1),FIND("]",CELL("filename",A$1))+1,255),Base!A:H,8,FALSE)*30</f>
        <v>3.9103953313069546E-2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0.12815270450445518</v>
      </c>
      <c r="J44" s="6"/>
      <c r="K44" s="7"/>
      <c r="L44" s="8">
        <f ca="1">K42/VLOOKUP(MID(CELL("filename",A$1),FIND("]",CELL("filename",A$1))+1,255),Base!A:H,8,FALSE)*30</f>
        <v>0.12815270450445518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L44"/>
  <sheetViews>
    <sheetView rightToLeft="1" workbookViewId="0">
      <selection activeCell="F10" sqref="F10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49" t="s">
        <v>0</v>
      </c>
      <c r="B1" s="149" t="s">
        <v>1</v>
      </c>
      <c r="C1" s="149" t="s">
        <v>2</v>
      </c>
      <c r="D1" s="149" t="s">
        <v>3</v>
      </c>
      <c r="E1" s="149" t="s">
        <v>4</v>
      </c>
      <c r="F1" s="149" t="s">
        <v>5</v>
      </c>
      <c r="G1" s="149" t="s">
        <v>6</v>
      </c>
      <c r="H1" s="149" t="s">
        <v>7</v>
      </c>
      <c r="I1" s="149" t="s">
        <v>8</v>
      </c>
      <c r="J1" s="149" t="s">
        <v>9</v>
      </c>
      <c r="K1" s="149" t="s">
        <v>10</v>
      </c>
      <c r="L1" s="149" t="s">
        <v>11</v>
      </c>
    </row>
    <row r="2" spans="1:12" ht="18.75" x14ac:dyDescent="0.3">
      <c r="A2" s="148" t="s">
        <v>12</v>
      </c>
      <c r="B2" s="148">
        <v>95666</v>
      </c>
      <c r="C2" s="148">
        <v>2298</v>
      </c>
      <c r="D2" s="148">
        <v>2319</v>
      </c>
      <c r="E2" s="148">
        <v>8505</v>
      </c>
      <c r="F2" s="148">
        <v>8932</v>
      </c>
      <c r="G2" s="148">
        <v>219843232</v>
      </c>
      <c r="H2" s="148">
        <v>846969211</v>
      </c>
      <c r="I2" s="148">
        <v>285.26</v>
      </c>
      <c r="J2" s="148">
        <v>627125979</v>
      </c>
      <c r="K2" s="148">
        <v>718491648</v>
      </c>
      <c r="L2" s="148">
        <v>1392217627</v>
      </c>
    </row>
    <row r="3" spans="1:12" ht="18.75" x14ac:dyDescent="0.3">
      <c r="A3" s="148" t="s">
        <v>14</v>
      </c>
      <c r="B3" s="148">
        <v>10000</v>
      </c>
      <c r="C3" s="148">
        <v>19535</v>
      </c>
      <c r="D3" s="148">
        <v>19707</v>
      </c>
      <c r="E3" s="148">
        <v>30780</v>
      </c>
      <c r="F3" s="148">
        <v>32048</v>
      </c>
      <c r="G3" s="148">
        <v>195353872</v>
      </c>
      <c r="H3" s="148">
        <v>317659776</v>
      </c>
      <c r="I3" s="148">
        <v>62.61</v>
      </c>
      <c r="J3" s="148">
        <v>122305904</v>
      </c>
      <c r="K3" s="148">
        <v>0</v>
      </c>
      <c r="L3" s="148">
        <v>122305904</v>
      </c>
    </row>
    <row r="4" spans="1:12" ht="18.75" x14ac:dyDescent="0.3">
      <c r="A4" s="148" t="s">
        <v>226</v>
      </c>
      <c r="B4" s="148">
        <v>1600</v>
      </c>
      <c r="C4" s="148">
        <v>245345</v>
      </c>
      <c r="D4" s="148">
        <v>245736</v>
      </c>
      <c r="E4" s="148">
        <v>196350</v>
      </c>
      <c r="F4" s="148">
        <v>189240</v>
      </c>
      <c r="G4" s="148">
        <v>392552672</v>
      </c>
      <c r="H4" s="148">
        <v>302301665</v>
      </c>
      <c r="I4" s="148">
        <v>-22.99</v>
      </c>
      <c r="J4" s="148">
        <v>-90251007</v>
      </c>
      <c r="K4" s="148">
        <v>-14485157</v>
      </c>
      <c r="L4" s="148">
        <v>-104736164</v>
      </c>
    </row>
    <row r="5" spans="1:12" ht="18.75" x14ac:dyDescent="0.3">
      <c r="A5" s="148" t="s">
        <v>90</v>
      </c>
      <c r="B5" s="148">
        <v>7000</v>
      </c>
      <c r="C5" s="148">
        <v>12987</v>
      </c>
      <c r="D5" s="148">
        <v>13102</v>
      </c>
      <c r="E5" s="148">
        <v>36250</v>
      </c>
      <c r="F5" s="148">
        <v>37140</v>
      </c>
      <c r="G5" s="148">
        <v>90907328</v>
      </c>
      <c r="H5" s="148">
        <v>257692176</v>
      </c>
      <c r="I5" s="148">
        <v>183.47</v>
      </c>
      <c r="J5" s="148">
        <v>166784848</v>
      </c>
      <c r="K5" s="148">
        <v>28708712</v>
      </c>
      <c r="L5" s="148">
        <v>195493560</v>
      </c>
    </row>
    <row r="6" spans="1:12" ht="18.75" x14ac:dyDescent="0.3">
      <c r="A6" s="148" t="s">
        <v>13</v>
      </c>
      <c r="B6" s="148">
        <v>50000</v>
      </c>
      <c r="C6" s="148">
        <v>1999</v>
      </c>
      <c r="D6" s="148">
        <v>2017</v>
      </c>
      <c r="E6" s="148">
        <v>4980</v>
      </c>
      <c r="F6" s="148">
        <v>4960</v>
      </c>
      <c r="G6" s="148">
        <v>99938792</v>
      </c>
      <c r="H6" s="148">
        <v>245817600</v>
      </c>
      <c r="I6" s="148">
        <v>145.97</v>
      </c>
      <c r="J6" s="148">
        <v>145878808</v>
      </c>
      <c r="K6" s="148">
        <v>440100384</v>
      </c>
      <c r="L6" s="148">
        <v>585979192</v>
      </c>
    </row>
    <row r="7" spans="1:12" ht="18.75" x14ac:dyDescent="0.3">
      <c r="A7" s="148" t="s">
        <v>15</v>
      </c>
      <c r="B7" s="148">
        <v>25000</v>
      </c>
      <c r="C7" s="148">
        <v>2537</v>
      </c>
      <c r="D7" s="148">
        <v>2560</v>
      </c>
      <c r="E7" s="148">
        <v>9450</v>
      </c>
      <c r="F7" s="148">
        <v>9300</v>
      </c>
      <c r="G7" s="148">
        <v>63421108</v>
      </c>
      <c r="H7" s="148">
        <v>230454000</v>
      </c>
      <c r="I7" s="148">
        <v>263.37</v>
      </c>
      <c r="J7" s="148">
        <v>167032892</v>
      </c>
      <c r="K7" s="148">
        <v>190849920</v>
      </c>
      <c r="L7" s="148">
        <v>358832812</v>
      </c>
    </row>
    <row r="8" spans="1:12" ht="18.75" x14ac:dyDescent="0.3">
      <c r="A8" s="148" t="s">
        <v>231</v>
      </c>
      <c r="B8" s="148">
        <v>2800</v>
      </c>
      <c r="C8" s="148">
        <v>70009</v>
      </c>
      <c r="D8" s="148">
        <v>70121</v>
      </c>
      <c r="E8" s="148">
        <v>75800</v>
      </c>
      <c r="F8" s="148">
        <v>73072</v>
      </c>
      <c r="G8" s="148">
        <v>196025200</v>
      </c>
      <c r="H8" s="148">
        <v>204275670</v>
      </c>
      <c r="I8" s="148">
        <v>4.21</v>
      </c>
      <c r="J8" s="148">
        <v>8250470</v>
      </c>
      <c r="K8" s="148">
        <v>0</v>
      </c>
      <c r="L8" s="148">
        <v>8250470</v>
      </c>
    </row>
    <row r="9" spans="1:12" ht="18.75" x14ac:dyDescent="0.3">
      <c r="A9" s="148" t="s">
        <v>16</v>
      </c>
      <c r="B9" s="148">
        <v>11500</v>
      </c>
      <c r="C9" s="148">
        <v>12287</v>
      </c>
      <c r="D9" s="148">
        <v>12396</v>
      </c>
      <c r="E9" s="148">
        <v>17570</v>
      </c>
      <c r="F9" s="148">
        <v>16930</v>
      </c>
      <c r="G9" s="148">
        <v>141304912</v>
      </c>
      <c r="H9" s="148">
        <v>192981684</v>
      </c>
      <c r="I9" s="148">
        <v>36.57</v>
      </c>
      <c r="J9" s="148">
        <v>51676772</v>
      </c>
      <c r="K9" s="148">
        <v>54390804</v>
      </c>
      <c r="L9" s="148">
        <v>107817576</v>
      </c>
    </row>
    <row r="10" spans="1:12" ht="18.75" x14ac:dyDescent="0.3">
      <c r="A10" s="148" t="s">
        <v>526</v>
      </c>
      <c r="B10" s="148">
        <v>12000</v>
      </c>
      <c r="C10" s="148">
        <v>0</v>
      </c>
      <c r="D10" s="148">
        <v>0</v>
      </c>
      <c r="E10" s="148" t="s">
        <v>405</v>
      </c>
      <c r="F10" s="148">
        <v>9000</v>
      </c>
      <c r="G10" s="148">
        <v>0</v>
      </c>
      <c r="H10" s="148">
        <f>F10*B10</f>
        <v>108000000</v>
      </c>
      <c r="I10" s="148">
        <v>0</v>
      </c>
      <c r="J10" s="148">
        <v>0</v>
      </c>
      <c r="K10" s="148">
        <v>0</v>
      </c>
      <c r="L10" s="148">
        <v>0</v>
      </c>
    </row>
    <row r="11" spans="1:12" ht="18.75" x14ac:dyDescent="0.3">
      <c r="A11" s="148" t="s">
        <v>77</v>
      </c>
      <c r="B11" s="148">
        <v>6000</v>
      </c>
      <c r="C11" s="148">
        <v>11243</v>
      </c>
      <c r="D11" s="148">
        <v>11342</v>
      </c>
      <c r="E11" s="148">
        <v>12091</v>
      </c>
      <c r="F11" s="148">
        <v>12202</v>
      </c>
      <c r="G11" s="148">
        <v>67455472</v>
      </c>
      <c r="H11" s="148">
        <v>72567734</v>
      </c>
      <c r="I11" s="148">
        <v>7.58</v>
      </c>
      <c r="J11" s="148">
        <v>5112262</v>
      </c>
      <c r="K11" s="148">
        <v>993854</v>
      </c>
      <c r="L11" s="148">
        <v>34066116</v>
      </c>
    </row>
    <row r="12" spans="1:12" ht="18.75" x14ac:dyDescent="0.3">
      <c r="A12" s="148" t="s">
        <v>17</v>
      </c>
      <c r="B12" s="148">
        <v>4000</v>
      </c>
      <c r="C12" s="148">
        <v>2118</v>
      </c>
      <c r="D12" s="148">
        <v>2137</v>
      </c>
      <c r="E12" s="148">
        <v>16320</v>
      </c>
      <c r="F12" s="148">
        <v>17120</v>
      </c>
      <c r="G12" s="148">
        <v>8470021</v>
      </c>
      <c r="H12" s="148">
        <v>67877376</v>
      </c>
      <c r="I12" s="148">
        <v>701.38</v>
      </c>
      <c r="J12" s="148">
        <v>59407355</v>
      </c>
      <c r="K12" s="148">
        <v>90905312</v>
      </c>
      <c r="L12" s="148">
        <v>150312667</v>
      </c>
    </row>
    <row r="13" spans="1:12" ht="18.75" x14ac:dyDescent="0.3">
      <c r="A13" s="148" t="s">
        <v>18</v>
      </c>
      <c r="B13" s="148">
        <v>100000</v>
      </c>
      <c r="C13" s="148">
        <v>502</v>
      </c>
      <c r="D13" s="148">
        <v>507</v>
      </c>
      <c r="E13" s="148">
        <v>500</v>
      </c>
      <c r="F13" s="148">
        <v>500</v>
      </c>
      <c r="G13" s="148">
        <v>50227000</v>
      </c>
      <c r="H13" s="148">
        <v>49560000</v>
      </c>
      <c r="I13" s="148">
        <v>-1.33</v>
      </c>
      <c r="J13" s="148">
        <v>-667000</v>
      </c>
      <c r="K13" s="148">
        <v>0</v>
      </c>
      <c r="L13" s="148">
        <v>-167000</v>
      </c>
    </row>
    <row r="14" spans="1:12" ht="18.75" x14ac:dyDescent="0.3">
      <c r="A14" s="148" t="s">
        <v>26</v>
      </c>
      <c r="B14" s="148">
        <v>7000</v>
      </c>
      <c r="C14" s="148">
        <v>2103</v>
      </c>
      <c r="D14" s="148">
        <v>2122</v>
      </c>
      <c r="E14" s="148">
        <v>5586</v>
      </c>
      <c r="F14" s="148">
        <v>5590</v>
      </c>
      <c r="G14" s="148">
        <v>14720662</v>
      </c>
      <c r="H14" s="148">
        <v>38785656</v>
      </c>
      <c r="I14" s="148">
        <v>163.47999999999999</v>
      </c>
      <c r="J14" s="148">
        <v>24064994</v>
      </c>
      <c r="K14" s="148">
        <v>94924224</v>
      </c>
      <c r="L14" s="148">
        <v>118989218</v>
      </c>
    </row>
    <row r="15" spans="1:12" ht="18.75" x14ac:dyDescent="0.3">
      <c r="A15" s="148" t="s">
        <v>22</v>
      </c>
      <c r="B15" s="148">
        <v>2000</v>
      </c>
      <c r="C15" s="148">
        <v>10199</v>
      </c>
      <c r="D15" s="148">
        <v>10289</v>
      </c>
      <c r="E15" s="148">
        <v>18080</v>
      </c>
      <c r="F15" s="148">
        <v>18216</v>
      </c>
      <c r="G15" s="148">
        <v>20398844</v>
      </c>
      <c r="H15" s="148">
        <v>36111398</v>
      </c>
      <c r="I15" s="148">
        <v>77.03</v>
      </c>
      <c r="J15" s="148">
        <v>15712554</v>
      </c>
      <c r="K15" s="148">
        <v>21518240</v>
      </c>
      <c r="L15" s="148">
        <v>38730794</v>
      </c>
    </row>
    <row r="16" spans="1:12" ht="18.75" x14ac:dyDescent="0.3">
      <c r="A16" s="148" t="s">
        <v>29</v>
      </c>
      <c r="B16" s="148">
        <v>1500</v>
      </c>
      <c r="C16" s="148">
        <v>25376</v>
      </c>
      <c r="D16" s="148">
        <v>25600</v>
      </c>
      <c r="E16" s="148">
        <v>21300</v>
      </c>
      <c r="F16" s="148">
        <v>21060</v>
      </c>
      <c r="G16" s="148">
        <v>38063528</v>
      </c>
      <c r="H16" s="148">
        <v>31312008</v>
      </c>
      <c r="I16" s="148">
        <v>-17.739999999999998</v>
      </c>
      <c r="J16" s="148">
        <v>-6751520</v>
      </c>
      <c r="K16" s="148">
        <v>15159361</v>
      </c>
      <c r="L16" s="148">
        <v>9457841</v>
      </c>
    </row>
    <row r="17" spans="1:12" ht="18.75" x14ac:dyDescent="0.3">
      <c r="A17" s="148" t="s">
        <v>31</v>
      </c>
      <c r="B17" s="148">
        <v>5000</v>
      </c>
      <c r="C17" s="148">
        <v>2300</v>
      </c>
      <c r="D17" s="148">
        <v>2321</v>
      </c>
      <c r="E17" s="148">
        <v>5698</v>
      </c>
      <c r="F17" s="148">
        <v>5619</v>
      </c>
      <c r="G17" s="148">
        <v>11500413</v>
      </c>
      <c r="H17" s="148">
        <v>27847764</v>
      </c>
      <c r="I17" s="148">
        <v>142.15</v>
      </c>
      <c r="J17" s="148">
        <v>16347351</v>
      </c>
      <c r="K17" s="148">
        <v>10378305</v>
      </c>
      <c r="L17" s="148">
        <v>26725656</v>
      </c>
    </row>
    <row r="18" spans="1:12" ht="18.75" x14ac:dyDescent="0.3">
      <c r="A18" s="148" t="s">
        <v>34</v>
      </c>
      <c r="B18" s="148">
        <v>16</v>
      </c>
      <c r="C18" s="148" t="s">
        <v>35</v>
      </c>
      <c r="D18" s="148" t="s">
        <v>51</v>
      </c>
      <c r="E18" s="148" t="s">
        <v>37</v>
      </c>
      <c r="F18" s="148" t="s">
        <v>560</v>
      </c>
      <c r="G18" s="148" t="s">
        <v>39</v>
      </c>
      <c r="H18" s="148">
        <f>SUM(H2:H17)</f>
        <v>3030213718</v>
      </c>
      <c r="I18" s="148" t="s">
        <v>40</v>
      </c>
      <c r="J18" s="148" t="s">
        <v>561</v>
      </c>
      <c r="K18" s="148"/>
      <c r="L18" s="14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3038297639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8083921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3110848699</v>
      </c>
      <c r="H41" s="11">
        <f>G41-B43</f>
        <v>623015253</v>
      </c>
      <c r="I41" s="5">
        <f>H41/B43</f>
        <v>0.25042482405793653</v>
      </c>
      <c r="J41" s="13">
        <f>G41+J40</f>
        <v>3110848699</v>
      </c>
      <c r="K41" s="11">
        <f>H41+J40</f>
        <v>623015253</v>
      </c>
      <c r="L41" s="5">
        <f>K41/B43</f>
        <v>0.25042482405793653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4550848699</v>
      </c>
      <c r="H42" s="12">
        <f>G42-B43</f>
        <v>2063015253</v>
      </c>
      <c r="I42" s="8">
        <f>H42/B43</f>
        <v>0.8292417068019432</v>
      </c>
      <c r="J42" s="13">
        <f>G42+J40</f>
        <v>4550848699</v>
      </c>
      <c r="K42" s="12">
        <f>H42+J40</f>
        <v>2063015253</v>
      </c>
      <c r="L42" s="8">
        <f>K42/B43</f>
        <v>0.8292417068019432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3.8330330212949473E-2</v>
      </c>
      <c r="J43" s="6"/>
      <c r="K43" s="4" t="s">
        <v>50</v>
      </c>
      <c r="L43" s="5">
        <f ca="1">K41/VLOOKUP(MID(CELL("filename",A$1),FIND("]",CELL("filename",A$1))+1,255),Base!A:H,8,FALSE)*30</f>
        <v>3.8330330212949473E-2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0.12692475104111375</v>
      </c>
      <c r="J44" s="6"/>
      <c r="K44" s="7"/>
      <c r="L44" s="8">
        <f ca="1">K42/VLOOKUP(MID(CELL("filename",A$1),FIND("]",CELL("filename",A$1))+1,255),Base!A:H,8,FALSE)*30</f>
        <v>0.12692475104111375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</row>
    <row r="2" spans="1:12" ht="18.75" x14ac:dyDescent="0.3">
      <c r="A2" s="150" t="s">
        <v>12</v>
      </c>
      <c r="B2" s="150">
        <v>96500</v>
      </c>
      <c r="C2" s="150">
        <v>2352</v>
      </c>
      <c r="D2" s="150">
        <v>2373</v>
      </c>
      <c r="E2" s="150">
        <v>8486</v>
      </c>
      <c r="F2" s="150">
        <v>8925</v>
      </c>
      <c r="G2" s="150">
        <v>226946144</v>
      </c>
      <c r="H2" s="150">
        <v>853683390</v>
      </c>
      <c r="I2" s="150">
        <v>276.16000000000003</v>
      </c>
      <c r="J2" s="150">
        <v>626737246</v>
      </c>
      <c r="K2" s="150">
        <v>718491648</v>
      </c>
      <c r="L2" s="150">
        <v>1391828894</v>
      </c>
    </row>
    <row r="3" spans="1:12" ht="18.75" x14ac:dyDescent="0.3">
      <c r="A3" s="150" t="s">
        <v>226</v>
      </c>
      <c r="B3" s="150">
        <v>1600</v>
      </c>
      <c r="C3" s="150">
        <v>245345</v>
      </c>
      <c r="D3" s="150">
        <v>245736</v>
      </c>
      <c r="E3" s="150">
        <v>206790</v>
      </c>
      <c r="F3" s="150">
        <v>201020</v>
      </c>
      <c r="G3" s="150">
        <v>392552672</v>
      </c>
      <c r="H3" s="150">
        <v>321119640</v>
      </c>
      <c r="I3" s="150">
        <v>-18.2</v>
      </c>
      <c r="J3" s="150">
        <v>-71433032</v>
      </c>
      <c r="K3" s="150">
        <v>-14485157</v>
      </c>
      <c r="L3" s="150">
        <v>-85918189</v>
      </c>
    </row>
    <row r="4" spans="1:12" ht="18.75" x14ac:dyDescent="0.3">
      <c r="A4" s="150" t="s">
        <v>14</v>
      </c>
      <c r="B4" s="150">
        <v>10000</v>
      </c>
      <c r="C4" s="150">
        <v>19535</v>
      </c>
      <c r="D4" s="150">
        <v>19707</v>
      </c>
      <c r="E4" s="150">
        <v>30780</v>
      </c>
      <c r="F4" s="150">
        <v>32048</v>
      </c>
      <c r="G4" s="150">
        <v>195353872</v>
      </c>
      <c r="H4" s="150">
        <v>317659776</v>
      </c>
      <c r="I4" s="150">
        <v>62.61</v>
      </c>
      <c r="J4" s="150">
        <v>122305904</v>
      </c>
      <c r="K4" s="150">
        <v>0</v>
      </c>
      <c r="L4" s="150">
        <v>122305904</v>
      </c>
    </row>
    <row r="5" spans="1:12" ht="18.75" x14ac:dyDescent="0.3">
      <c r="A5" s="150" t="s">
        <v>90</v>
      </c>
      <c r="B5" s="150">
        <v>7000</v>
      </c>
      <c r="C5" s="150">
        <v>12987</v>
      </c>
      <c r="D5" s="150">
        <v>13102</v>
      </c>
      <c r="E5" s="150">
        <v>36250</v>
      </c>
      <c r="F5" s="150">
        <v>37140</v>
      </c>
      <c r="G5" s="150">
        <v>90907328</v>
      </c>
      <c r="H5" s="150">
        <v>257692176</v>
      </c>
      <c r="I5" s="150">
        <v>183.47</v>
      </c>
      <c r="J5" s="150">
        <v>166784848</v>
      </c>
      <c r="K5" s="150">
        <v>28708712</v>
      </c>
      <c r="L5" s="150">
        <v>195493560</v>
      </c>
    </row>
    <row r="6" spans="1:12" ht="18.75" x14ac:dyDescent="0.3">
      <c r="A6" s="150" t="s">
        <v>13</v>
      </c>
      <c r="B6" s="150">
        <v>50000</v>
      </c>
      <c r="C6" s="150">
        <v>1999</v>
      </c>
      <c r="D6" s="150">
        <v>2017</v>
      </c>
      <c r="E6" s="150">
        <v>5146</v>
      </c>
      <c r="F6" s="150">
        <v>5017</v>
      </c>
      <c r="G6" s="150">
        <v>99938792</v>
      </c>
      <c r="H6" s="150">
        <v>248642520</v>
      </c>
      <c r="I6" s="150">
        <v>148.79</v>
      </c>
      <c r="J6" s="150">
        <v>148703728</v>
      </c>
      <c r="K6" s="150">
        <v>440100384</v>
      </c>
      <c r="L6" s="150">
        <v>588804112</v>
      </c>
    </row>
    <row r="7" spans="1:12" ht="18.75" x14ac:dyDescent="0.3">
      <c r="A7" s="150" t="s">
        <v>15</v>
      </c>
      <c r="B7" s="150">
        <v>25000</v>
      </c>
      <c r="C7" s="150">
        <v>2537</v>
      </c>
      <c r="D7" s="150">
        <v>2560</v>
      </c>
      <c r="E7" s="150">
        <v>9500</v>
      </c>
      <c r="F7" s="150">
        <v>9340</v>
      </c>
      <c r="G7" s="150">
        <v>63421108</v>
      </c>
      <c r="H7" s="150">
        <v>231445200</v>
      </c>
      <c r="I7" s="150">
        <v>264.93</v>
      </c>
      <c r="J7" s="150">
        <v>168024092</v>
      </c>
      <c r="K7" s="150">
        <v>190849920</v>
      </c>
      <c r="L7" s="150">
        <v>359824012</v>
      </c>
    </row>
    <row r="8" spans="1:12" ht="18.75" x14ac:dyDescent="0.3">
      <c r="A8" s="150" t="s">
        <v>231</v>
      </c>
      <c r="B8" s="150">
        <v>2800</v>
      </c>
      <c r="C8" s="150">
        <v>70009</v>
      </c>
      <c r="D8" s="150">
        <v>70121</v>
      </c>
      <c r="E8" s="150">
        <v>75990</v>
      </c>
      <c r="F8" s="150">
        <v>75224</v>
      </c>
      <c r="G8" s="150">
        <v>196025200</v>
      </c>
      <c r="H8" s="150">
        <v>210291671</v>
      </c>
      <c r="I8" s="150">
        <v>7.28</v>
      </c>
      <c r="J8" s="150">
        <v>14266471</v>
      </c>
      <c r="K8" s="150">
        <v>0</v>
      </c>
      <c r="L8" s="150">
        <v>14266471</v>
      </c>
    </row>
    <row r="9" spans="1:12" ht="18.75" x14ac:dyDescent="0.3">
      <c r="A9" s="150" t="s">
        <v>16</v>
      </c>
      <c r="B9" s="150">
        <v>11500</v>
      </c>
      <c r="C9" s="150">
        <v>12287</v>
      </c>
      <c r="D9" s="150">
        <v>12396</v>
      </c>
      <c r="E9" s="150">
        <v>17770</v>
      </c>
      <c r="F9" s="150">
        <v>17680</v>
      </c>
      <c r="G9" s="150">
        <v>141304912</v>
      </c>
      <c r="H9" s="150">
        <v>201530784</v>
      </c>
      <c r="I9" s="150">
        <v>42.62</v>
      </c>
      <c r="J9" s="150">
        <v>60225872</v>
      </c>
      <c r="K9" s="150">
        <v>54390804</v>
      </c>
      <c r="L9" s="150">
        <v>116366676</v>
      </c>
    </row>
    <row r="10" spans="1:12" ht="18.75" x14ac:dyDescent="0.3">
      <c r="A10" s="150" t="s">
        <v>526</v>
      </c>
      <c r="B10" s="150">
        <v>12000</v>
      </c>
      <c r="C10" s="150">
        <v>0</v>
      </c>
      <c r="D10" s="150">
        <v>0</v>
      </c>
      <c r="E10" s="150">
        <v>8789</v>
      </c>
      <c r="F10" s="150">
        <v>8881</v>
      </c>
      <c r="G10" s="150">
        <v>0</v>
      </c>
      <c r="H10" s="150">
        <v>105634166</v>
      </c>
      <c r="I10" s="150">
        <v>0</v>
      </c>
      <c r="J10" s="150">
        <v>0</v>
      </c>
      <c r="K10" s="150">
        <v>0</v>
      </c>
      <c r="L10" s="150">
        <v>0</v>
      </c>
    </row>
    <row r="11" spans="1:12" ht="18.75" x14ac:dyDescent="0.3">
      <c r="A11" s="150" t="s">
        <v>77</v>
      </c>
      <c r="B11" s="150">
        <v>6000</v>
      </c>
      <c r="C11" s="150">
        <v>11243</v>
      </c>
      <c r="D11" s="150">
        <v>11342</v>
      </c>
      <c r="E11" s="150">
        <v>11592</v>
      </c>
      <c r="F11" s="150">
        <v>11808</v>
      </c>
      <c r="G11" s="150">
        <v>67455472</v>
      </c>
      <c r="H11" s="150">
        <v>70224538</v>
      </c>
      <c r="I11" s="150">
        <v>4.1100000000000003</v>
      </c>
      <c r="J11" s="150">
        <v>2769066</v>
      </c>
      <c r="K11" s="150">
        <v>993854</v>
      </c>
      <c r="L11" s="150">
        <v>31722920</v>
      </c>
    </row>
    <row r="12" spans="1:12" ht="18.75" x14ac:dyDescent="0.3">
      <c r="A12" s="150" t="s">
        <v>17</v>
      </c>
      <c r="B12" s="150">
        <v>4000</v>
      </c>
      <c r="C12" s="150">
        <v>2118</v>
      </c>
      <c r="D12" s="150">
        <v>2137</v>
      </c>
      <c r="E12" s="150">
        <v>16320</v>
      </c>
      <c r="F12" s="150">
        <v>17120</v>
      </c>
      <c r="G12" s="150">
        <v>8470021</v>
      </c>
      <c r="H12" s="150">
        <v>67877376</v>
      </c>
      <c r="I12" s="150">
        <v>701.38</v>
      </c>
      <c r="J12" s="150">
        <v>59407355</v>
      </c>
      <c r="K12" s="150">
        <v>90905312</v>
      </c>
      <c r="L12" s="150">
        <v>150312667</v>
      </c>
    </row>
    <row r="13" spans="1:12" ht="18.75" x14ac:dyDescent="0.3">
      <c r="A13" s="150" t="s">
        <v>18</v>
      </c>
      <c r="B13" s="150">
        <v>100000</v>
      </c>
      <c r="C13" s="150">
        <v>502</v>
      </c>
      <c r="D13" s="150">
        <v>507</v>
      </c>
      <c r="E13" s="150">
        <v>500</v>
      </c>
      <c r="F13" s="150">
        <v>500</v>
      </c>
      <c r="G13" s="150">
        <v>50227000</v>
      </c>
      <c r="H13" s="150">
        <v>49560000</v>
      </c>
      <c r="I13" s="150">
        <v>-1.33</v>
      </c>
      <c r="J13" s="150">
        <v>-667000</v>
      </c>
      <c r="K13" s="150">
        <v>0</v>
      </c>
      <c r="L13" s="150">
        <v>-167000</v>
      </c>
    </row>
    <row r="14" spans="1:12" ht="18.75" x14ac:dyDescent="0.3">
      <c r="A14" s="150" t="s">
        <v>26</v>
      </c>
      <c r="B14" s="150">
        <v>7000</v>
      </c>
      <c r="C14" s="150">
        <v>2103</v>
      </c>
      <c r="D14" s="150">
        <v>2122</v>
      </c>
      <c r="E14" s="150">
        <v>5586</v>
      </c>
      <c r="F14" s="150">
        <v>5590</v>
      </c>
      <c r="G14" s="150">
        <v>14720662</v>
      </c>
      <c r="H14" s="150">
        <v>38785656</v>
      </c>
      <c r="I14" s="150">
        <v>163.47999999999999</v>
      </c>
      <c r="J14" s="150">
        <v>24064994</v>
      </c>
      <c r="K14" s="150">
        <v>94924224</v>
      </c>
      <c r="L14" s="150">
        <v>118989218</v>
      </c>
    </row>
    <row r="15" spans="1:12" ht="18.75" x14ac:dyDescent="0.3">
      <c r="A15" s="150" t="s">
        <v>22</v>
      </c>
      <c r="B15" s="150">
        <v>2000</v>
      </c>
      <c r="C15" s="150">
        <v>10199</v>
      </c>
      <c r="D15" s="150">
        <v>10289</v>
      </c>
      <c r="E15" s="150">
        <v>18632</v>
      </c>
      <c r="F15" s="150">
        <v>18222</v>
      </c>
      <c r="G15" s="150">
        <v>20398844</v>
      </c>
      <c r="H15" s="150">
        <v>36123293</v>
      </c>
      <c r="I15" s="150">
        <v>77.09</v>
      </c>
      <c r="J15" s="150">
        <v>15724449</v>
      </c>
      <c r="K15" s="150">
        <v>21518240</v>
      </c>
      <c r="L15" s="150">
        <v>38742689</v>
      </c>
    </row>
    <row r="16" spans="1:12" ht="18.75" x14ac:dyDescent="0.3">
      <c r="A16" s="150" t="s">
        <v>29</v>
      </c>
      <c r="B16" s="150">
        <v>1500</v>
      </c>
      <c r="C16" s="150">
        <v>25376</v>
      </c>
      <c r="D16" s="150">
        <v>25600</v>
      </c>
      <c r="E16" s="150">
        <v>21390</v>
      </c>
      <c r="F16" s="150">
        <v>21010</v>
      </c>
      <c r="G16" s="150">
        <v>38063528</v>
      </c>
      <c r="H16" s="150">
        <v>31237668</v>
      </c>
      <c r="I16" s="150">
        <v>-17.93</v>
      </c>
      <c r="J16" s="150">
        <v>-6825860</v>
      </c>
      <c r="K16" s="150">
        <v>15159361</v>
      </c>
      <c r="L16" s="150">
        <v>9383501</v>
      </c>
    </row>
    <row r="17" spans="1:12" ht="18.75" x14ac:dyDescent="0.3">
      <c r="A17" s="150" t="s">
        <v>31</v>
      </c>
      <c r="B17" s="150">
        <v>5000</v>
      </c>
      <c r="C17" s="150">
        <v>2300</v>
      </c>
      <c r="D17" s="150">
        <v>2321</v>
      </c>
      <c r="E17" s="150">
        <v>5698</v>
      </c>
      <c r="F17" s="150">
        <v>5619</v>
      </c>
      <c r="G17" s="150">
        <v>11500413</v>
      </c>
      <c r="H17" s="150">
        <v>27847764</v>
      </c>
      <c r="I17" s="150">
        <v>142.15</v>
      </c>
      <c r="J17" s="150">
        <v>16347351</v>
      </c>
      <c r="K17" s="150">
        <v>10378305</v>
      </c>
      <c r="L17" s="150">
        <v>26725656</v>
      </c>
    </row>
    <row r="18" spans="1:12" ht="18.75" x14ac:dyDescent="0.3">
      <c r="A18" s="150" t="s">
        <v>34</v>
      </c>
      <c r="B18" s="150">
        <v>16</v>
      </c>
      <c r="C18" s="150" t="s">
        <v>35</v>
      </c>
      <c r="D18" s="150" t="s">
        <v>51</v>
      </c>
      <c r="E18" s="150" t="s">
        <v>37</v>
      </c>
      <c r="F18" s="150" t="s">
        <v>562</v>
      </c>
      <c r="G18" s="150" t="s">
        <v>39</v>
      </c>
      <c r="H18" s="150">
        <f>SUM(H2:H17)</f>
        <v>3069355618</v>
      </c>
      <c r="I18" s="150" t="s">
        <v>40</v>
      </c>
      <c r="J18" s="150" t="s">
        <v>563</v>
      </c>
      <c r="K18" s="150"/>
      <c r="L18" s="150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3070336628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981010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3142887688</v>
      </c>
      <c r="H41" s="11">
        <f>G41-B43</f>
        <v>655054242</v>
      </c>
      <c r="I41" s="5">
        <f>H41/B43</f>
        <v>0.26330309332130425</v>
      </c>
      <c r="J41" s="13">
        <f>G41+J40</f>
        <v>3142887688</v>
      </c>
      <c r="K41" s="11">
        <f>H41+J40</f>
        <v>655054242</v>
      </c>
      <c r="L41" s="5">
        <f>K41/B43</f>
        <v>0.26330309332130425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4582887688</v>
      </c>
      <c r="H42" s="12">
        <f>G42-B43</f>
        <v>2095054242</v>
      </c>
      <c r="I42" s="8">
        <f>H42/B43</f>
        <v>0.84211997606531097</v>
      </c>
      <c r="J42" s="13">
        <f>G42+J40</f>
        <v>4582887688</v>
      </c>
      <c r="K42" s="12">
        <f>H42+J40</f>
        <v>2095054242</v>
      </c>
      <c r="L42" s="8">
        <f>K42/B43</f>
        <v>0.84211997606531097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4.0096917764665625E-2</v>
      </c>
      <c r="J43" s="6"/>
      <c r="K43" s="4" t="s">
        <v>50</v>
      </c>
      <c r="L43" s="5">
        <f ca="1">K41/VLOOKUP(MID(CELL("filename",A$1),FIND("]",CELL("filename",A$1))+1,255),Base!A:H,8,FALSE)*30</f>
        <v>4.0096917764665625E-2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0.12824162072060574</v>
      </c>
      <c r="J44" s="6"/>
      <c r="K44" s="7"/>
      <c r="L44" s="8">
        <f ca="1">K42/VLOOKUP(MID(CELL("filename",A$1),FIND("]",CELL("filename",A$1))+1,255),Base!A:H,8,FALSE)*30</f>
        <v>0.12824162072060574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3" t="s">
        <v>9</v>
      </c>
      <c r="K1" s="153" t="s">
        <v>10</v>
      </c>
      <c r="L1" s="153" t="s">
        <v>11</v>
      </c>
    </row>
    <row r="2" spans="1:12" ht="18.75" x14ac:dyDescent="0.3">
      <c r="A2" s="152" t="s">
        <v>12</v>
      </c>
      <c r="B2" s="152">
        <v>96500</v>
      </c>
      <c r="C2" s="152">
        <v>2352</v>
      </c>
      <c r="D2" s="152">
        <v>2373</v>
      </c>
      <c r="E2" s="152">
        <v>8479</v>
      </c>
      <c r="F2" s="152">
        <v>8909</v>
      </c>
      <c r="G2" s="152">
        <v>226946144</v>
      </c>
      <c r="H2" s="152">
        <v>852152977</v>
      </c>
      <c r="I2" s="152">
        <v>275.49</v>
      </c>
      <c r="J2" s="152">
        <v>625206833</v>
      </c>
      <c r="K2" s="152">
        <v>718491648</v>
      </c>
      <c r="L2" s="152">
        <v>1390298481</v>
      </c>
    </row>
    <row r="3" spans="1:12" ht="18.75" x14ac:dyDescent="0.3">
      <c r="A3" s="152" t="s">
        <v>226</v>
      </c>
      <c r="B3" s="152">
        <v>1600</v>
      </c>
      <c r="C3" s="152">
        <v>245345</v>
      </c>
      <c r="D3" s="152">
        <v>245736</v>
      </c>
      <c r="E3" s="152">
        <v>221120</v>
      </c>
      <c r="F3" s="152">
        <v>217490</v>
      </c>
      <c r="G3" s="152">
        <v>392552672</v>
      </c>
      <c r="H3" s="152">
        <v>347429661</v>
      </c>
      <c r="I3" s="152">
        <v>-11.49</v>
      </c>
      <c r="J3" s="152">
        <v>-45123011</v>
      </c>
      <c r="K3" s="152">
        <v>-14485157</v>
      </c>
      <c r="L3" s="152">
        <v>-59608168</v>
      </c>
    </row>
    <row r="4" spans="1:12" ht="18.75" x14ac:dyDescent="0.3">
      <c r="A4" s="152" t="s">
        <v>14</v>
      </c>
      <c r="B4" s="152">
        <v>10000</v>
      </c>
      <c r="C4" s="152">
        <v>19535</v>
      </c>
      <c r="D4" s="152">
        <v>19707</v>
      </c>
      <c r="E4" s="152">
        <v>31087</v>
      </c>
      <c r="F4" s="152">
        <v>32039</v>
      </c>
      <c r="G4" s="152">
        <v>195353872</v>
      </c>
      <c r="H4" s="152">
        <v>317570568</v>
      </c>
      <c r="I4" s="152">
        <v>62.56</v>
      </c>
      <c r="J4" s="152">
        <v>122216696</v>
      </c>
      <c r="K4" s="152">
        <v>0</v>
      </c>
      <c r="L4" s="152">
        <v>122216696</v>
      </c>
    </row>
    <row r="5" spans="1:12" ht="18.75" x14ac:dyDescent="0.3">
      <c r="A5" s="152" t="s">
        <v>13</v>
      </c>
      <c r="B5" s="152">
        <v>50000</v>
      </c>
      <c r="C5" s="152">
        <v>1999</v>
      </c>
      <c r="D5" s="152">
        <v>2017</v>
      </c>
      <c r="E5" s="152">
        <v>5267</v>
      </c>
      <c r="F5" s="152">
        <v>5244</v>
      </c>
      <c r="G5" s="152">
        <v>99938792</v>
      </c>
      <c r="H5" s="152">
        <v>259892640</v>
      </c>
      <c r="I5" s="152">
        <v>160.05000000000001</v>
      </c>
      <c r="J5" s="152">
        <v>159953848</v>
      </c>
      <c r="K5" s="152">
        <v>440100384</v>
      </c>
      <c r="L5" s="152">
        <v>600054232</v>
      </c>
    </row>
    <row r="6" spans="1:12" ht="18.75" x14ac:dyDescent="0.3">
      <c r="A6" s="152" t="s">
        <v>90</v>
      </c>
      <c r="B6" s="152">
        <v>7000</v>
      </c>
      <c r="C6" s="152">
        <v>12987</v>
      </c>
      <c r="D6" s="152">
        <v>13102</v>
      </c>
      <c r="E6" s="152">
        <v>36250</v>
      </c>
      <c r="F6" s="152">
        <v>37140</v>
      </c>
      <c r="G6" s="152">
        <v>90907328</v>
      </c>
      <c r="H6" s="152">
        <v>257692176</v>
      </c>
      <c r="I6" s="152">
        <v>183.47</v>
      </c>
      <c r="J6" s="152">
        <v>166784848</v>
      </c>
      <c r="K6" s="152">
        <v>28708712</v>
      </c>
      <c r="L6" s="152">
        <v>195493560</v>
      </c>
    </row>
    <row r="7" spans="1:12" ht="18.75" x14ac:dyDescent="0.3">
      <c r="A7" s="152" t="s">
        <v>15</v>
      </c>
      <c r="B7" s="152">
        <v>25000</v>
      </c>
      <c r="C7" s="152">
        <v>2537</v>
      </c>
      <c r="D7" s="152">
        <v>2560</v>
      </c>
      <c r="E7" s="152">
        <v>9800</v>
      </c>
      <c r="F7" s="152">
        <v>9770</v>
      </c>
      <c r="G7" s="152">
        <v>63421108</v>
      </c>
      <c r="H7" s="152">
        <v>242100600</v>
      </c>
      <c r="I7" s="152">
        <v>281.74</v>
      </c>
      <c r="J7" s="152">
        <v>178679492</v>
      </c>
      <c r="K7" s="152">
        <v>190849920</v>
      </c>
      <c r="L7" s="152">
        <v>370479412</v>
      </c>
    </row>
    <row r="8" spans="1:12" ht="18.75" x14ac:dyDescent="0.3">
      <c r="A8" s="152" t="s">
        <v>16</v>
      </c>
      <c r="B8" s="152">
        <v>11500</v>
      </c>
      <c r="C8" s="152">
        <v>12287</v>
      </c>
      <c r="D8" s="152">
        <v>12396</v>
      </c>
      <c r="E8" s="152">
        <v>18560</v>
      </c>
      <c r="F8" s="152">
        <v>18560</v>
      </c>
      <c r="G8" s="152">
        <v>141304912</v>
      </c>
      <c r="H8" s="152">
        <v>211561728</v>
      </c>
      <c r="I8" s="152">
        <v>49.72</v>
      </c>
      <c r="J8" s="152">
        <v>70256816</v>
      </c>
      <c r="K8" s="152">
        <v>54390804</v>
      </c>
      <c r="L8" s="152">
        <v>126397620</v>
      </c>
    </row>
    <row r="9" spans="1:12" ht="18.75" x14ac:dyDescent="0.3">
      <c r="A9" s="152" t="s">
        <v>231</v>
      </c>
      <c r="B9" s="152">
        <v>2000</v>
      </c>
      <c r="C9" s="152">
        <v>70009</v>
      </c>
      <c r="D9" s="152">
        <v>70121</v>
      </c>
      <c r="E9" s="152">
        <v>79496</v>
      </c>
      <c r="F9" s="152">
        <v>78528</v>
      </c>
      <c r="G9" s="152">
        <v>140018000</v>
      </c>
      <c r="H9" s="152">
        <v>156805810</v>
      </c>
      <c r="I9" s="152">
        <v>11.99</v>
      </c>
      <c r="J9" s="152">
        <v>16787810</v>
      </c>
      <c r="K9" s="152">
        <v>7240905</v>
      </c>
      <c r="L9" s="152">
        <v>24028715</v>
      </c>
    </row>
    <row r="10" spans="1:12" ht="18.75" x14ac:dyDescent="0.3">
      <c r="A10" s="152" t="s">
        <v>526</v>
      </c>
      <c r="B10" s="152">
        <v>12000</v>
      </c>
      <c r="C10" s="152">
        <v>0</v>
      </c>
      <c r="D10" s="152">
        <v>0</v>
      </c>
      <c r="E10" s="152">
        <v>8555</v>
      </c>
      <c r="F10" s="152">
        <v>8673</v>
      </c>
      <c r="G10" s="152">
        <v>0</v>
      </c>
      <c r="H10" s="152">
        <v>103160131</v>
      </c>
      <c r="I10" s="152">
        <v>0</v>
      </c>
      <c r="J10" s="152">
        <v>0</v>
      </c>
      <c r="K10" s="152">
        <v>0</v>
      </c>
      <c r="L10" s="152">
        <v>0</v>
      </c>
    </row>
    <row r="11" spans="1:12" ht="18.75" x14ac:dyDescent="0.3">
      <c r="A11" s="152" t="s">
        <v>77</v>
      </c>
      <c r="B11" s="152">
        <v>6000</v>
      </c>
      <c r="C11" s="152">
        <v>11243</v>
      </c>
      <c r="D11" s="152">
        <v>11342</v>
      </c>
      <c r="E11" s="152">
        <v>11330</v>
      </c>
      <c r="F11" s="152">
        <v>11455</v>
      </c>
      <c r="G11" s="152">
        <v>67455472</v>
      </c>
      <c r="H11" s="152">
        <v>68125176</v>
      </c>
      <c r="I11" s="152">
        <v>0.99</v>
      </c>
      <c r="J11" s="152">
        <v>669704</v>
      </c>
      <c r="K11" s="152">
        <v>993854</v>
      </c>
      <c r="L11" s="152">
        <v>29623558</v>
      </c>
    </row>
    <row r="12" spans="1:12" ht="18.75" x14ac:dyDescent="0.3">
      <c r="A12" s="152" t="s">
        <v>17</v>
      </c>
      <c r="B12" s="152">
        <v>4000</v>
      </c>
      <c r="C12" s="152">
        <v>2118</v>
      </c>
      <c r="D12" s="152">
        <v>2137</v>
      </c>
      <c r="E12" s="152">
        <v>16320</v>
      </c>
      <c r="F12" s="152">
        <v>17120</v>
      </c>
      <c r="G12" s="152">
        <v>8470021</v>
      </c>
      <c r="H12" s="152">
        <v>67877376</v>
      </c>
      <c r="I12" s="152">
        <v>701.38</v>
      </c>
      <c r="J12" s="152">
        <v>59407355</v>
      </c>
      <c r="K12" s="152">
        <v>90905312</v>
      </c>
      <c r="L12" s="152">
        <v>150312667</v>
      </c>
    </row>
    <row r="13" spans="1:12" ht="18.75" x14ac:dyDescent="0.3">
      <c r="A13" s="152" t="s">
        <v>18</v>
      </c>
      <c r="B13" s="152">
        <v>100000</v>
      </c>
      <c r="C13" s="152">
        <v>502</v>
      </c>
      <c r="D13" s="152">
        <v>507</v>
      </c>
      <c r="E13" s="152">
        <v>500</v>
      </c>
      <c r="F13" s="152">
        <v>500</v>
      </c>
      <c r="G13" s="152">
        <v>50227000</v>
      </c>
      <c r="H13" s="152">
        <v>49560000</v>
      </c>
      <c r="I13" s="152">
        <v>-1.33</v>
      </c>
      <c r="J13" s="152">
        <v>-667000</v>
      </c>
      <c r="K13" s="152">
        <v>0</v>
      </c>
      <c r="L13" s="152">
        <v>-167000</v>
      </c>
    </row>
    <row r="14" spans="1:12" ht="18.75" x14ac:dyDescent="0.3">
      <c r="A14" s="152" t="s">
        <v>26</v>
      </c>
      <c r="B14" s="152">
        <v>7000</v>
      </c>
      <c r="C14" s="152">
        <v>2103</v>
      </c>
      <c r="D14" s="152">
        <v>2122</v>
      </c>
      <c r="E14" s="152">
        <v>5586</v>
      </c>
      <c r="F14" s="152">
        <v>5590</v>
      </c>
      <c r="G14" s="152">
        <v>14720662</v>
      </c>
      <c r="H14" s="152">
        <v>38785656</v>
      </c>
      <c r="I14" s="152">
        <v>163.47999999999999</v>
      </c>
      <c r="J14" s="152">
        <v>24064994</v>
      </c>
      <c r="K14" s="152">
        <v>94924224</v>
      </c>
      <c r="L14" s="152">
        <v>118989218</v>
      </c>
    </row>
    <row r="15" spans="1:12" ht="18.75" x14ac:dyDescent="0.3">
      <c r="A15" s="152" t="s">
        <v>22</v>
      </c>
      <c r="B15" s="152">
        <v>2000</v>
      </c>
      <c r="C15" s="152">
        <v>10199</v>
      </c>
      <c r="D15" s="152">
        <v>10289</v>
      </c>
      <c r="E15" s="152">
        <v>19133</v>
      </c>
      <c r="F15" s="152">
        <v>19079</v>
      </c>
      <c r="G15" s="152">
        <v>20398844</v>
      </c>
      <c r="H15" s="152">
        <v>37822210</v>
      </c>
      <c r="I15" s="152">
        <v>85.41</v>
      </c>
      <c r="J15" s="152">
        <v>17423366</v>
      </c>
      <c r="K15" s="152">
        <v>21518240</v>
      </c>
      <c r="L15" s="152">
        <v>40441606</v>
      </c>
    </row>
    <row r="16" spans="1:12" ht="18.75" x14ac:dyDescent="0.3">
      <c r="A16" s="152" t="s">
        <v>29</v>
      </c>
      <c r="B16" s="152">
        <v>1500</v>
      </c>
      <c r="C16" s="152">
        <v>25376</v>
      </c>
      <c r="D16" s="152">
        <v>25600</v>
      </c>
      <c r="E16" s="152">
        <v>22060</v>
      </c>
      <c r="F16" s="152">
        <v>22000</v>
      </c>
      <c r="G16" s="152">
        <v>38063528</v>
      </c>
      <c r="H16" s="152">
        <v>32709600</v>
      </c>
      <c r="I16" s="152">
        <v>-14.07</v>
      </c>
      <c r="J16" s="152">
        <v>-5353928</v>
      </c>
      <c r="K16" s="152">
        <v>15159361</v>
      </c>
      <c r="L16" s="152">
        <v>10855433</v>
      </c>
    </row>
    <row r="17" spans="1:12" ht="18.75" x14ac:dyDescent="0.3">
      <c r="A17" s="152" t="s">
        <v>31</v>
      </c>
      <c r="B17" s="152">
        <v>5000</v>
      </c>
      <c r="C17" s="152">
        <v>2300</v>
      </c>
      <c r="D17" s="152">
        <v>2321</v>
      </c>
      <c r="E17" s="152">
        <v>5787</v>
      </c>
      <c r="F17" s="152">
        <v>5636</v>
      </c>
      <c r="G17" s="152">
        <v>11500413</v>
      </c>
      <c r="H17" s="152">
        <v>27932016</v>
      </c>
      <c r="I17" s="152">
        <v>142.88</v>
      </c>
      <c r="J17" s="152">
        <v>16431603</v>
      </c>
      <c r="K17" s="152">
        <v>10378305</v>
      </c>
      <c r="L17" s="152">
        <v>26809908</v>
      </c>
    </row>
    <row r="18" spans="1:12" ht="18.75" x14ac:dyDescent="0.3">
      <c r="A18" s="152" t="s">
        <v>34</v>
      </c>
      <c r="B18" s="152">
        <v>16</v>
      </c>
      <c r="C18" s="152" t="s">
        <v>35</v>
      </c>
      <c r="D18" s="152" t="s">
        <v>564</v>
      </c>
      <c r="E18" s="152" t="s">
        <v>37</v>
      </c>
      <c r="F18" s="152" t="s">
        <v>565</v>
      </c>
      <c r="G18" s="152" t="s">
        <v>39</v>
      </c>
      <c r="H18" s="152">
        <f>SUM(H2:H17)</f>
        <v>3071178325</v>
      </c>
      <c r="I18" s="152" t="s">
        <v>40</v>
      </c>
      <c r="J18" s="152" t="s">
        <v>566</v>
      </c>
      <c r="K18" s="152"/>
      <c r="L18" s="152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3135407328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64229003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3207958388</v>
      </c>
      <c r="H41" s="11">
        <f>G41-B43</f>
        <v>720124942</v>
      </c>
      <c r="I41" s="5">
        <f>H41/B43</f>
        <v>0.28945866257961705</v>
      </c>
      <c r="J41" s="13">
        <f>G41+J40</f>
        <v>3207958388</v>
      </c>
      <c r="K41" s="11">
        <f>H41+J40</f>
        <v>720124942</v>
      </c>
      <c r="L41" s="5">
        <f>K41/B43</f>
        <v>0.28945866257961705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4647958388</v>
      </c>
      <c r="H42" s="12">
        <f>G42-B43</f>
        <v>2160124942</v>
      </c>
      <c r="I42" s="8">
        <f>H42/B43</f>
        <v>0.86827554532362372</v>
      </c>
      <c r="J42" s="13">
        <f>G42+J40</f>
        <v>4647958388</v>
      </c>
      <c r="K42" s="12">
        <f>H42+J40</f>
        <v>2160124942</v>
      </c>
      <c r="L42" s="8">
        <f>K42/B43</f>
        <v>0.86827554532362372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4.3418799386942562E-2</v>
      </c>
      <c r="J43" s="6"/>
      <c r="K43" s="4" t="s">
        <v>50</v>
      </c>
      <c r="L43" s="5">
        <f ca="1">K41/VLOOKUP(MID(CELL("filename",A$1),FIND("]",CELL("filename",A$1))+1,255),Base!A:H,8,FALSE)*30</f>
        <v>4.3418799386942562E-2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0.13024133179854355</v>
      </c>
      <c r="J44" s="6"/>
      <c r="K44" s="7"/>
      <c r="L44" s="8">
        <f ca="1">K42/VLOOKUP(MID(CELL("filename",A$1),FIND("]",CELL("filename",A$1))+1,255),Base!A:H,8,FALSE)*30</f>
        <v>0.13024133179854355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9.8554687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7820</v>
      </c>
      <c r="F2" s="46">
        <v>7991</v>
      </c>
      <c r="G2" s="46">
        <v>369116512</v>
      </c>
      <c r="H2" s="46">
        <v>1519312848</v>
      </c>
      <c r="I2" s="46">
        <v>311.61</v>
      </c>
      <c r="J2" s="46">
        <v>1150196336</v>
      </c>
      <c r="K2" s="46">
        <v>35150128</v>
      </c>
      <c r="L2" s="46">
        <v>1192346464</v>
      </c>
    </row>
    <row r="3" spans="1:12" ht="18.75" x14ac:dyDescent="0.3">
      <c r="A3" s="46" t="s">
        <v>13</v>
      </c>
      <c r="B3" s="46">
        <v>130000</v>
      </c>
      <c r="C3" s="46">
        <v>1999</v>
      </c>
      <c r="D3" s="46">
        <v>2019</v>
      </c>
      <c r="E3" s="46">
        <v>3460</v>
      </c>
      <c r="F3" s="46">
        <v>3513</v>
      </c>
      <c r="G3" s="46">
        <v>259840864</v>
      </c>
      <c r="H3" s="46">
        <v>452237273</v>
      </c>
      <c r="I3" s="46">
        <v>74.040000000000006</v>
      </c>
      <c r="J3" s="46">
        <v>192396409</v>
      </c>
      <c r="K3" s="46">
        <v>73452744</v>
      </c>
      <c r="L3" s="46">
        <v>265849153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20574</v>
      </c>
      <c r="F4" s="46">
        <v>20510</v>
      </c>
      <c r="G4" s="46">
        <v>195353872</v>
      </c>
      <c r="H4" s="46">
        <v>203100275</v>
      </c>
      <c r="I4" s="46">
        <v>3.97</v>
      </c>
      <c r="J4" s="46">
        <v>7746403</v>
      </c>
      <c r="K4" s="46">
        <v>0</v>
      </c>
      <c r="L4" s="46">
        <v>7746403</v>
      </c>
    </row>
    <row r="5" spans="1:12" ht="18.75" x14ac:dyDescent="0.3">
      <c r="A5" s="46" t="s">
        <v>15</v>
      </c>
      <c r="B5" s="46">
        <v>40000</v>
      </c>
      <c r="C5" s="46">
        <v>2528</v>
      </c>
      <c r="D5" s="46">
        <v>2553</v>
      </c>
      <c r="E5" s="46">
        <v>4730</v>
      </c>
      <c r="F5" s="46">
        <v>4739</v>
      </c>
      <c r="G5" s="46">
        <v>101137632</v>
      </c>
      <c r="H5" s="46">
        <v>187711790</v>
      </c>
      <c r="I5" s="46">
        <v>85.6</v>
      </c>
      <c r="J5" s="46">
        <v>86574158</v>
      </c>
      <c r="K5" s="46">
        <v>55065504</v>
      </c>
      <c r="L5" s="46">
        <v>141639662</v>
      </c>
    </row>
    <row r="6" spans="1:12" ht="18.75" x14ac:dyDescent="0.3">
      <c r="A6" s="46" t="s">
        <v>22</v>
      </c>
      <c r="B6" s="46">
        <v>6000</v>
      </c>
      <c r="C6" s="46">
        <v>10199</v>
      </c>
      <c r="D6" s="46">
        <v>10299</v>
      </c>
      <c r="E6" s="46">
        <v>11930</v>
      </c>
      <c r="F6" s="46">
        <v>11926</v>
      </c>
      <c r="G6" s="46">
        <v>61196528</v>
      </c>
      <c r="H6" s="46">
        <v>70858329</v>
      </c>
      <c r="I6" s="46">
        <v>15.79</v>
      </c>
      <c r="J6" s="46">
        <v>9661801</v>
      </c>
      <c r="K6" s="46">
        <v>0</v>
      </c>
      <c r="L6" s="46">
        <v>9661801</v>
      </c>
    </row>
    <row r="7" spans="1:12" ht="18.75" x14ac:dyDescent="0.3">
      <c r="A7" s="46" t="s">
        <v>17</v>
      </c>
      <c r="B7" s="46">
        <v>12000</v>
      </c>
      <c r="C7" s="46">
        <v>2118</v>
      </c>
      <c r="D7" s="46">
        <v>2139</v>
      </c>
      <c r="E7" s="46">
        <v>4600</v>
      </c>
      <c r="F7" s="46">
        <v>4645</v>
      </c>
      <c r="G7" s="46">
        <v>25410064</v>
      </c>
      <c r="H7" s="46">
        <v>55196535</v>
      </c>
      <c r="I7" s="46">
        <v>117.22</v>
      </c>
      <c r="J7" s="46">
        <v>29786471</v>
      </c>
      <c r="K7" s="46">
        <v>40696476</v>
      </c>
      <c r="L7" s="46">
        <v>70482947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16</v>
      </c>
      <c r="B9" s="46">
        <v>8000</v>
      </c>
      <c r="C9" s="46">
        <v>2958</v>
      </c>
      <c r="D9" s="46">
        <v>2987</v>
      </c>
      <c r="E9" s="46">
        <v>5087</v>
      </c>
      <c r="F9" s="46">
        <v>5175</v>
      </c>
      <c r="G9" s="46">
        <v>23665300</v>
      </c>
      <c r="H9" s="46">
        <v>40996350</v>
      </c>
      <c r="I9" s="46">
        <v>73.23</v>
      </c>
      <c r="J9" s="46">
        <v>17331050</v>
      </c>
      <c r="K9" s="46">
        <v>17437852</v>
      </c>
      <c r="L9" s="46">
        <v>34768902</v>
      </c>
    </row>
    <row r="10" spans="1:12" ht="18.75" x14ac:dyDescent="0.3">
      <c r="A10" s="46" t="s">
        <v>21</v>
      </c>
      <c r="B10" s="46">
        <v>2000</v>
      </c>
      <c r="C10" s="46">
        <v>16843</v>
      </c>
      <c r="D10" s="46">
        <v>17008</v>
      </c>
      <c r="E10" s="46">
        <v>20360</v>
      </c>
      <c r="F10" s="46">
        <v>20501</v>
      </c>
      <c r="G10" s="46">
        <v>33685576</v>
      </c>
      <c r="H10" s="46">
        <v>40602231</v>
      </c>
      <c r="I10" s="46">
        <v>20.53</v>
      </c>
      <c r="J10" s="46">
        <v>6916655</v>
      </c>
      <c r="K10" s="46">
        <v>160642</v>
      </c>
      <c r="L10" s="46">
        <v>7077297</v>
      </c>
    </row>
    <row r="11" spans="1:12" ht="18.75" x14ac:dyDescent="0.3">
      <c r="A11" s="46" t="s">
        <v>20</v>
      </c>
      <c r="B11" s="46">
        <v>700</v>
      </c>
      <c r="C11" s="46">
        <v>31876</v>
      </c>
      <c r="D11" s="46">
        <v>32187</v>
      </c>
      <c r="E11" s="46">
        <v>50301</v>
      </c>
      <c r="F11" s="46">
        <v>50168</v>
      </c>
      <c r="G11" s="46">
        <v>22313432</v>
      </c>
      <c r="H11" s="46">
        <v>34775203</v>
      </c>
      <c r="I11" s="46">
        <v>55.85</v>
      </c>
      <c r="J11" s="46">
        <v>12461771</v>
      </c>
      <c r="K11" s="46">
        <v>7887736</v>
      </c>
      <c r="L11" s="46">
        <v>20349507</v>
      </c>
    </row>
    <row r="12" spans="1:12" ht="18.75" x14ac:dyDescent="0.3">
      <c r="A12" s="46" t="s">
        <v>25</v>
      </c>
      <c r="B12" s="46">
        <v>400</v>
      </c>
      <c r="C12" s="46">
        <v>23400</v>
      </c>
      <c r="D12" s="46">
        <v>23629</v>
      </c>
      <c r="E12" s="46">
        <v>44260</v>
      </c>
      <c r="F12" s="46">
        <v>44518</v>
      </c>
      <c r="G12" s="46">
        <v>9360158</v>
      </c>
      <c r="H12" s="46">
        <v>17633580</v>
      </c>
      <c r="I12" s="46">
        <v>88.39</v>
      </c>
      <c r="J12" s="46">
        <v>8273422</v>
      </c>
      <c r="K12" s="46">
        <v>29429624</v>
      </c>
      <c r="L12" s="46">
        <v>37703046</v>
      </c>
    </row>
    <row r="13" spans="1:12" ht="18.75" x14ac:dyDescent="0.3">
      <c r="A13" s="46" t="s">
        <v>24</v>
      </c>
      <c r="B13" s="46">
        <v>3000</v>
      </c>
      <c r="C13" s="46">
        <v>5031</v>
      </c>
      <c r="D13" s="46">
        <v>5081</v>
      </c>
      <c r="E13" s="46">
        <v>5513</v>
      </c>
      <c r="F13" s="46">
        <v>5577</v>
      </c>
      <c r="G13" s="46">
        <v>15091829</v>
      </c>
      <c r="H13" s="46">
        <v>16567873</v>
      </c>
      <c r="I13" s="46">
        <v>9.7799999999999994</v>
      </c>
      <c r="J13" s="46">
        <v>1476044</v>
      </c>
      <c r="K13" s="46">
        <v>-7422173</v>
      </c>
      <c r="L13" s="46">
        <v>-5596129</v>
      </c>
    </row>
    <row r="14" spans="1:12" ht="18.75" x14ac:dyDescent="0.3">
      <c r="A14" s="46" t="s">
        <v>31</v>
      </c>
      <c r="B14" s="46">
        <v>5000</v>
      </c>
      <c r="C14" s="46">
        <v>2195</v>
      </c>
      <c r="D14" s="46">
        <v>2217</v>
      </c>
      <c r="E14" s="46">
        <v>2604</v>
      </c>
      <c r="F14" s="46">
        <v>2601</v>
      </c>
      <c r="G14" s="46">
        <v>10977424</v>
      </c>
      <c r="H14" s="46">
        <v>12878201</v>
      </c>
      <c r="I14" s="46">
        <v>17.32</v>
      </c>
      <c r="J14" s="46">
        <v>1900777</v>
      </c>
      <c r="K14" s="46">
        <v>3855220</v>
      </c>
      <c r="L14" s="46">
        <v>5755997</v>
      </c>
    </row>
    <row r="15" spans="1:12" ht="18.75" x14ac:dyDescent="0.3">
      <c r="A15" s="46" t="s">
        <v>27</v>
      </c>
      <c r="B15" s="46">
        <v>1337</v>
      </c>
      <c r="C15" s="46">
        <v>4400</v>
      </c>
      <c r="D15" s="46">
        <v>4443</v>
      </c>
      <c r="E15" s="46">
        <v>8666</v>
      </c>
      <c r="F15" s="46">
        <v>8978</v>
      </c>
      <c r="G15" s="46">
        <v>5882644</v>
      </c>
      <c r="H15" s="46">
        <v>11886551</v>
      </c>
      <c r="I15" s="46">
        <v>102.06</v>
      </c>
      <c r="J15" s="46">
        <v>6003907</v>
      </c>
      <c r="K15" s="46">
        <v>0</v>
      </c>
      <c r="L15" s="46">
        <v>6003907</v>
      </c>
    </row>
    <row r="16" spans="1:12" ht="18.75" x14ac:dyDescent="0.3">
      <c r="A16" s="46" t="s">
        <v>77</v>
      </c>
      <c r="B16" s="46">
        <v>811</v>
      </c>
      <c r="C16" s="46">
        <v>12054</v>
      </c>
      <c r="D16" s="46">
        <v>12172</v>
      </c>
      <c r="E16" s="46">
        <v>13407</v>
      </c>
      <c r="F16" s="46">
        <v>13407</v>
      </c>
      <c r="G16" s="46">
        <v>9776181</v>
      </c>
      <c r="H16" s="46">
        <v>10767064</v>
      </c>
      <c r="I16" s="46">
        <v>10.14</v>
      </c>
      <c r="J16" s="46">
        <v>990883</v>
      </c>
      <c r="K16" s="46">
        <v>0</v>
      </c>
      <c r="L16" s="46">
        <v>990883</v>
      </c>
    </row>
    <row r="17" spans="1:12" ht="18.75" x14ac:dyDescent="0.3">
      <c r="A17" s="46" t="s">
        <v>26</v>
      </c>
      <c r="B17" s="46">
        <v>3000</v>
      </c>
      <c r="C17" s="46">
        <v>916</v>
      </c>
      <c r="D17" s="46">
        <v>925</v>
      </c>
      <c r="E17" s="46">
        <v>3100</v>
      </c>
      <c r="F17" s="46">
        <v>3113</v>
      </c>
      <c r="G17" s="46">
        <v>2746548</v>
      </c>
      <c r="H17" s="46">
        <v>9247945</v>
      </c>
      <c r="I17" s="46">
        <v>236.71</v>
      </c>
      <c r="J17" s="46">
        <v>6501397</v>
      </c>
      <c r="K17" s="46">
        <v>94924224</v>
      </c>
      <c r="L17" s="46">
        <v>101425621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4189</v>
      </c>
      <c r="F18" s="46">
        <v>4251</v>
      </c>
      <c r="G18" s="46">
        <v>5202503</v>
      </c>
      <c r="H18" s="46">
        <v>8419106</v>
      </c>
      <c r="I18" s="46">
        <v>61.83</v>
      </c>
      <c r="J18" s="46">
        <v>3216603</v>
      </c>
      <c r="K18" s="46">
        <v>337142</v>
      </c>
      <c r="L18" s="46">
        <v>3553745</v>
      </c>
    </row>
    <row r="19" spans="1:12" ht="18.75" x14ac:dyDescent="0.3">
      <c r="A19" s="46" t="s">
        <v>29</v>
      </c>
      <c r="B19" s="46">
        <v>200</v>
      </c>
      <c r="C19" s="46">
        <v>13181</v>
      </c>
      <c r="D19" s="46">
        <v>13310</v>
      </c>
      <c r="E19" s="46">
        <v>27601</v>
      </c>
      <c r="F19" s="46">
        <v>27624</v>
      </c>
      <c r="G19" s="46">
        <v>2636173</v>
      </c>
      <c r="H19" s="46">
        <v>5470933</v>
      </c>
      <c r="I19" s="46">
        <v>107.53</v>
      </c>
      <c r="J19" s="46">
        <v>2834760</v>
      </c>
      <c r="K19" s="46">
        <v>0</v>
      </c>
      <c r="L19" s="46">
        <v>2834760</v>
      </c>
    </row>
    <row r="20" spans="1:12" ht="18.75" x14ac:dyDescent="0.3">
      <c r="A20" s="46" t="s">
        <v>32</v>
      </c>
      <c r="B20" s="46">
        <v>37</v>
      </c>
      <c r="C20" s="46">
        <v>23607</v>
      </c>
      <c r="D20" s="46">
        <v>23838</v>
      </c>
      <c r="E20" s="46">
        <v>31450</v>
      </c>
      <c r="F20" s="46">
        <v>30703</v>
      </c>
      <c r="G20" s="46">
        <v>873445</v>
      </c>
      <c r="H20" s="46">
        <v>1124935</v>
      </c>
      <c r="I20" s="46">
        <v>28.79</v>
      </c>
      <c r="J20" s="46">
        <v>251490</v>
      </c>
      <c r="K20" s="46">
        <v>0</v>
      </c>
      <c r="L20" s="46">
        <v>251490</v>
      </c>
    </row>
    <row r="21" spans="1:12" ht="18.75" x14ac:dyDescent="0.3">
      <c r="A21" s="46" t="s">
        <v>33</v>
      </c>
      <c r="B21" s="46">
        <v>21</v>
      </c>
      <c r="C21" s="46">
        <v>19990</v>
      </c>
      <c r="D21" s="46">
        <v>20185</v>
      </c>
      <c r="E21" s="46">
        <v>24378</v>
      </c>
      <c r="F21" s="46">
        <v>23497</v>
      </c>
      <c r="G21" s="46">
        <v>419795</v>
      </c>
      <c r="H21" s="46">
        <v>488626</v>
      </c>
      <c r="I21" s="46">
        <v>16.399999999999999</v>
      </c>
      <c r="J21" s="46">
        <v>68831</v>
      </c>
      <c r="K21" s="46">
        <v>0</v>
      </c>
      <c r="L21" s="46">
        <v>68831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84</v>
      </c>
      <c r="E22" s="46" t="s">
        <v>37</v>
      </c>
      <c r="F22" s="46" t="s">
        <v>85</v>
      </c>
      <c r="G22" s="46" t="s">
        <v>39</v>
      </c>
      <c r="H22" s="46">
        <f>SUM(H2:H21)</f>
        <v>2748788148</v>
      </c>
      <c r="I22" s="46" t="s">
        <v>40</v>
      </c>
      <c r="J22" s="46" t="s">
        <v>86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3092543003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343754855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B41+H22+D41+F41</f>
        <v>3125494063</v>
      </c>
      <c r="H41" s="11">
        <f>G41-B43</f>
        <v>637660617</v>
      </c>
      <c r="I41" s="5">
        <f>H41/B43</f>
        <v>0.25631161845872219</v>
      </c>
      <c r="J41" s="13">
        <f>G41+J40</f>
        <v>3125494063</v>
      </c>
      <c r="K41" s="11">
        <f>H41+J40</f>
        <v>637660617</v>
      </c>
      <c r="L41" s="5">
        <f>K41/B43</f>
        <v>0.25631161845872219</v>
      </c>
    </row>
    <row r="42" spans="1:12" ht="19.5" thickBot="1" x14ac:dyDescent="0.35">
      <c r="A42" s="1" t="s">
        <v>48</v>
      </c>
      <c r="B42" s="9">
        <v>30000000</v>
      </c>
      <c r="C42" s="1"/>
      <c r="D42" s="1"/>
      <c r="E42" s="1"/>
      <c r="F42" s="1"/>
      <c r="G42" s="10">
        <f>G41+B42</f>
        <v>3155494063</v>
      </c>
      <c r="H42" s="12">
        <f>G42-B43</f>
        <v>667660617</v>
      </c>
      <c r="I42" s="8">
        <f>H42/B43</f>
        <v>0.26837030351588897</v>
      </c>
      <c r="J42" s="13">
        <f>G42+J40</f>
        <v>3155494063</v>
      </c>
      <c r="K42" s="12">
        <f>H42+J40</f>
        <v>667660617</v>
      </c>
      <c r="L42" s="8">
        <f>K42/B43</f>
        <v>0.26837030351588897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0.28479068717635797</v>
      </c>
      <c r="J43" s="6"/>
      <c r="K43" s="4" t="s">
        <v>50</v>
      </c>
      <c r="L43" s="5">
        <f ca="1">K41/VLOOKUP(MID(CELL("filename",A$1),FIND("]",CELL("filename",A$1))+1,255),Base!A:H,8,FALSE)*30</f>
        <v>0.28479068717635797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0.29818922612876553</v>
      </c>
      <c r="J44" s="6"/>
      <c r="K44" s="7"/>
      <c r="L44" s="8">
        <f ca="1">K42/VLOOKUP(MID(CELL("filename",A$1),FIND("]",CELL("filename",A$1))+1,255),Base!A:H,8,FALSE)*30</f>
        <v>0.29818922612876553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L44"/>
  <sheetViews>
    <sheetView rightToLeft="1" workbookViewId="0">
      <selection activeCell="B42" sqref="B42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55" t="s">
        <v>0</v>
      </c>
      <c r="B1" s="155" t="s">
        <v>1</v>
      </c>
      <c r="C1" s="155" t="s">
        <v>2</v>
      </c>
      <c r="D1" s="155" t="s">
        <v>3</v>
      </c>
      <c r="E1" s="155" t="s">
        <v>4</v>
      </c>
      <c r="F1" s="155" t="s">
        <v>5</v>
      </c>
      <c r="G1" s="155" t="s">
        <v>6</v>
      </c>
      <c r="H1" s="155" t="s">
        <v>7</v>
      </c>
      <c r="I1" s="155" t="s">
        <v>8</v>
      </c>
      <c r="J1" s="155" t="s">
        <v>9</v>
      </c>
      <c r="K1" s="155" t="s">
        <v>10</v>
      </c>
      <c r="L1" s="155" t="s">
        <v>11</v>
      </c>
    </row>
    <row r="2" spans="1:12" ht="18.75" x14ac:dyDescent="0.3">
      <c r="A2" s="154" t="s">
        <v>12</v>
      </c>
      <c r="B2" s="154">
        <v>96500</v>
      </c>
      <c r="C2" s="154">
        <v>2352</v>
      </c>
      <c r="D2" s="154">
        <v>2373</v>
      </c>
      <c r="E2" s="154">
        <v>8464</v>
      </c>
      <c r="F2" s="154">
        <v>8881</v>
      </c>
      <c r="G2" s="154">
        <v>226946144</v>
      </c>
      <c r="H2" s="154">
        <v>849474755</v>
      </c>
      <c r="I2" s="154">
        <v>274.31</v>
      </c>
      <c r="J2" s="154">
        <v>622528611</v>
      </c>
      <c r="K2" s="154">
        <v>718491648</v>
      </c>
      <c r="L2" s="154">
        <v>1387620259</v>
      </c>
    </row>
    <row r="3" spans="1:12" ht="18.75" x14ac:dyDescent="0.3">
      <c r="A3" s="154" t="s">
        <v>226</v>
      </c>
      <c r="B3" s="154">
        <v>1600</v>
      </c>
      <c r="C3" s="154">
        <v>245345</v>
      </c>
      <c r="D3" s="154">
        <v>245736</v>
      </c>
      <c r="E3" s="154">
        <v>200100</v>
      </c>
      <c r="F3" s="154">
        <v>206850</v>
      </c>
      <c r="G3" s="154">
        <v>392552672</v>
      </c>
      <c r="H3" s="154">
        <v>330432781</v>
      </c>
      <c r="I3" s="154">
        <v>-15.82</v>
      </c>
      <c r="J3" s="154">
        <v>-62119891</v>
      </c>
      <c r="K3" s="154">
        <v>-14485157</v>
      </c>
      <c r="L3" s="154">
        <v>-76605048</v>
      </c>
    </row>
    <row r="4" spans="1:12" ht="18.75" x14ac:dyDescent="0.3">
      <c r="A4" s="154" t="s">
        <v>14</v>
      </c>
      <c r="B4" s="154">
        <v>10000</v>
      </c>
      <c r="C4" s="154">
        <v>19535</v>
      </c>
      <c r="D4" s="154">
        <v>19707</v>
      </c>
      <c r="E4" s="154">
        <v>31078</v>
      </c>
      <c r="F4" s="154">
        <v>32029</v>
      </c>
      <c r="G4" s="154">
        <v>195353872</v>
      </c>
      <c r="H4" s="154">
        <v>317471448</v>
      </c>
      <c r="I4" s="154">
        <v>62.51</v>
      </c>
      <c r="J4" s="154">
        <v>122117576</v>
      </c>
      <c r="K4" s="154">
        <v>0</v>
      </c>
      <c r="L4" s="154">
        <v>122117576</v>
      </c>
    </row>
    <row r="5" spans="1:12" ht="18.75" x14ac:dyDescent="0.3">
      <c r="A5" s="154" t="s">
        <v>13</v>
      </c>
      <c r="B5" s="154">
        <v>50000</v>
      </c>
      <c r="C5" s="154">
        <v>1999</v>
      </c>
      <c r="D5" s="154">
        <v>2017</v>
      </c>
      <c r="E5" s="154">
        <v>5410</v>
      </c>
      <c r="F5" s="154">
        <v>5464</v>
      </c>
      <c r="G5" s="154">
        <v>99938792</v>
      </c>
      <c r="H5" s="154">
        <v>270795840</v>
      </c>
      <c r="I5" s="154">
        <v>170.96</v>
      </c>
      <c r="J5" s="154">
        <v>170857048</v>
      </c>
      <c r="K5" s="154">
        <v>440100384</v>
      </c>
      <c r="L5" s="154">
        <v>610957432</v>
      </c>
    </row>
    <row r="6" spans="1:12" ht="18.75" x14ac:dyDescent="0.3">
      <c r="A6" s="154" t="s">
        <v>90</v>
      </c>
      <c r="B6" s="154">
        <v>7000</v>
      </c>
      <c r="C6" s="154">
        <v>12987</v>
      </c>
      <c r="D6" s="154">
        <v>13102</v>
      </c>
      <c r="E6" s="154">
        <v>36250</v>
      </c>
      <c r="F6" s="154">
        <v>37140</v>
      </c>
      <c r="G6" s="154">
        <v>90907328</v>
      </c>
      <c r="H6" s="154">
        <v>257692176</v>
      </c>
      <c r="I6" s="154">
        <v>183.47</v>
      </c>
      <c r="J6" s="154">
        <v>166784848</v>
      </c>
      <c r="K6" s="154">
        <v>28708712</v>
      </c>
      <c r="L6" s="154">
        <v>195493560</v>
      </c>
    </row>
    <row r="7" spans="1:12" ht="18.75" x14ac:dyDescent="0.3">
      <c r="A7" s="154" t="s">
        <v>15</v>
      </c>
      <c r="B7" s="154">
        <v>25000</v>
      </c>
      <c r="C7" s="154">
        <v>2537</v>
      </c>
      <c r="D7" s="154">
        <v>2560</v>
      </c>
      <c r="E7" s="154">
        <v>9800</v>
      </c>
      <c r="F7" s="154">
        <v>9820</v>
      </c>
      <c r="G7" s="154">
        <v>63421108</v>
      </c>
      <c r="H7" s="154">
        <v>243339600</v>
      </c>
      <c r="I7" s="154">
        <v>283.69</v>
      </c>
      <c r="J7" s="154">
        <v>179918492</v>
      </c>
      <c r="K7" s="154">
        <v>190849920</v>
      </c>
      <c r="L7" s="154">
        <v>371718412</v>
      </c>
    </row>
    <row r="8" spans="1:12" ht="18.75" x14ac:dyDescent="0.3">
      <c r="A8" s="154" t="s">
        <v>16</v>
      </c>
      <c r="B8" s="154">
        <v>11500</v>
      </c>
      <c r="C8" s="154">
        <v>12287</v>
      </c>
      <c r="D8" s="154">
        <v>12396</v>
      </c>
      <c r="E8" s="154">
        <v>18040</v>
      </c>
      <c r="F8" s="154">
        <v>18920</v>
      </c>
      <c r="G8" s="154">
        <v>141304912</v>
      </c>
      <c r="H8" s="154">
        <v>215665296</v>
      </c>
      <c r="I8" s="154">
        <v>52.62</v>
      </c>
      <c r="J8" s="154">
        <v>74360384</v>
      </c>
      <c r="K8" s="154">
        <v>54390804</v>
      </c>
      <c r="L8" s="154">
        <v>130501188</v>
      </c>
    </row>
    <row r="9" spans="1:12" ht="18.75" x14ac:dyDescent="0.3">
      <c r="A9" s="154" t="s">
        <v>231</v>
      </c>
      <c r="B9" s="154">
        <v>2000</v>
      </c>
      <c r="C9" s="154">
        <v>70009</v>
      </c>
      <c r="D9" s="154">
        <v>70121</v>
      </c>
      <c r="E9" s="154">
        <v>73200</v>
      </c>
      <c r="F9" s="154">
        <v>75216</v>
      </c>
      <c r="G9" s="154">
        <v>140018000</v>
      </c>
      <c r="H9" s="154">
        <v>150192362</v>
      </c>
      <c r="I9" s="154">
        <v>7.27</v>
      </c>
      <c r="J9" s="154">
        <v>10174362</v>
      </c>
      <c r="K9" s="154">
        <v>7240905</v>
      </c>
      <c r="L9" s="154">
        <v>17415267</v>
      </c>
    </row>
    <row r="10" spans="1:12" ht="18.75" x14ac:dyDescent="0.3">
      <c r="A10" s="154" t="s">
        <v>526</v>
      </c>
      <c r="B10" s="154">
        <v>12000</v>
      </c>
      <c r="C10" s="154">
        <v>0</v>
      </c>
      <c r="D10" s="154">
        <v>0</v>
      </c>
      <c r="E10" s="154">
        <v>8240</v>
      </c>
      <c r="F10" s="154">
        <v>8259</v>
      </c>
      <c r="G10" s="154">
        <v>0</v>
      </c>
      <c r="H10" s="154">
        <v>98235850</v>
      </c>
      <c r="I10" s="154">
        <v>0</v>
      </c>
      <c r="J10" s="154">
        <v>0</v>
      </c>
      <c r="K10" s="154">
        <v>0</v>
      </c>
      <c r="L10" s="154">
        <v>0</v>
      </c>
    </row>
    <row r="11" spans="1:12" ht="18.75" x14ac:dyDescent="0.3">
      <c r="A11" s="154" t="s">
        <v>17</v>
      </c>
      <c r="B11" s="154">
        <v>4000</v>
      </c>
      <c r="C11" s="154">
        <v>2118</v>
      </c>
      <c r="D11" s="154">
        <v>2137</v>
      </c>
      <c r="E11" s="154">
        <v>16320</v>
      </c>
      <c r="F11" s="154">
        <v>17120</v>
      </c>
      <c r="G11" s="154">
        <v>8470021</v>
      </c>
      <c r="H11" s="154">
        <v>67877376</v>
      </c>
      <c r="I11" s="154">
        <v>701.38</v>
      </c>
      <c r="J11" s="154">
        <v>59407355</v>
      </c>
      <c r="K11" s="154">
        <v>90905312</v>
      </c>
      <c r="L11" s="154">
        <v>150312667</v>
      </c>
    </row>
    <row r="12" spans="1:12" ht="18.75" x14ac:dyDescent="0.3">
      <c r="A12" s="154" t="s">
        <v>77</v>
      </c>
      <c r="B12" s="154">
        <v>6000</v>
      </c>
      <c r="C12" s="154">
        <v>11243</v>
      </c>
      <c r="D12" s="154">
        <v>11342</v>
      </c>
      <c r="E12" s="154">
        <v>10883</v>
      </c>
      <c r="F12" s="154">
        <v>10936</v>
      </c>
      <c r="G12" s="154">
        <v>67455472</v>
      </c>
      <c r="H12" s="154">
        <v>65038579</v>
      </c>
      <c r="I12" s="154">
        <v>-3.58</v>
      </c>
      <c r="J12" s="154">
        <v>-2416893</v>
      </c>
      <c r="K12" s="154">
        <v>993854</v>
      </c>
      <c r="L12" s="154">
        <v>26536961</v>
      </c>
    </row>
    <row r="13" spans="1:12" ht="18.75" x14ac:dyDescent="0.3">
      <c r="A13" s="154" t="s">
        <v>18</v>
      </c>
      <c r="B13" s="154">
        <v>100000</v>
      </c>
      <c r="C13" s="154">
        <v>502</v>
      </c>
      <c r="D13" s="154">
        <v>507</v>
      </c>
      <c r="E13" s="154">
        <v>500</v>
      </c>
      <c r="F13" s="154">
        <v>500</v>
      </c>
      <c r="G13" s="154">
        <v>50227000</v>
      </c>
      <c r="H13" s="154">
        <v>49560000</v>
      </c>
      <c r="I13" s="154">
        <v>-1.33</v>
      </c>
      <c r="J13" s="154">
        <v>-667000</v>
      </c>
      <c r="K13" s="154">
        <v>0</v>
      </c>
      <c r="L13" s="154">
        <v>-167000</v>
      </c>
    </row>
    <row r="14" spans="1:12" ht="18.75" x14ac:dyDescent="0.3">
      <c r="A14" s="154" t="s">
        <v>29</v>
      </c>
      <c r="B14" s="154">
        <v>2000</v>
      </c>
      <c r="C14" s="154">
        <v>24377</v>
      </c>
      <c r="D14" s="154">
        <v>24592</v>
      </c>
      <c r="E14" s="154">
        <v>21150</v>
      </c>
      <c r="F14" s="154">
        <v>21760</v>
      </c>
      <c r="G14" s="154">
        <v>48753060</v>
      </c>
      <c r="H14" s="154">
        <v>43137024</v>
      </c>
      <c r="I14" s="154">
        <v>-11.52</v>
      </c>
      <c r="J14" s="154">
        <v>-5616036</v>
      </c>
      <c r="K14" s="154">
        <v>15159361</v>
      </c>
      <c r="L14" s="154">
        <v>10593325</v>
      </c>
    </row>
    <row r="15" spans="1:12" ht="18.75" x14ac:dyDescent="0.3">
      <c r="A15" s="154" t="s">
        <v>26</v>
      </c>
      <c r="B15" s="154">
        <v>7000</v>
      </c>
      <c r="C15" s="154">
        <v>2103</v>
      </c>
      <c r="D15" s="154">
        <v>2122</v>
      </c>
      <c r="E15" s="154">
        <v>5586</v>
      </c>
      <c r="F15" s="154">
        <v>5590</v>
      </c>
      <c r="G15" s="154">
        <v>14720662</v>
      </c>
      <c r="H15" s="154">
        <v>38785656</v>
      </c>
      <c r="I15" s="154">
        <v>163.47999999999999</v>
      </c>
      <c r="J15" s="154">
        <v>24064994</v>
      </c>
      <c r="K15" s="154">
        <v>94924224</v>
      </c>
      <c r="L15" s="154">
        <v>118989218</v>
      </c>
    </row>
    <row r="16" spans="1:12" ht="18.75" x14ac:dyDescent="0.3">
      <c r="A16" s="154" t="s">
        <v>22</v>
      </c>
      <c r="B16" s="154">
        <v>2000</v>
      </c>
      <c r="C16" s="154">
        <v>10199</v>
      </c>
      <c r="D16" s="154">
        <v>10289</v>
      </c>
      <c r="E16" s="154">
        <v>18126</v>
      </c>
      <c r="F16" s="154">
        <v>18380</v>
      </c>
      <c r="G16" s="154">
        <v>20398844</v>
      </c>
      <c r="H16" s="154">
        <v>36436512</v>
      </c>
      <c r="I16" s="154">
        <v>78.62</v>
      </c>
      <c r="J16" s="154">
        <v>16037668</v>
      </c>
      <c r="K16" s="154">
        <v>21518240</v>
      </c>
      <c r="L16" s="154">
        <v>39055908</v>
      </c>
    </row>
    <row r="17" spans="1:12" ht="18.75" x14ac:dyDescent="0.3">
      <c r="A17" s="154" t="s">
        <v>31</v>
      </c>
      <c r="B17" s="154">
        <v>5000</v>
      </c>
      <c r="C17" s="154">
        <v>2300</v>
      </c>
      <c r="D17" s="154">
        <v>2321</v>
      </c>
      <c r="E17" s="154">
        <v>5805</v>
      </c>
      <c r="F17" s="154">
        <v>5739</v>
      </c>
      <c r="G17" s="154">
        <v>11500413</v>
      </c>
      <c r="H17" s="154">
        <v>28442484</v>
      </c>
      <c r="I17" s="154">
        <v>147.32</v>
      </c>
      <c r="J17" s="154">
        <v>16942071</v>
      </c>
      <c r="K17" s="154">
        <v>10378305</v>
      </c>
      <c r="L17" s="154">
        <v>27320376</v>
      </c>
    </row>
    <row r="18" spans="1:12" ht="18.75" x14ac:dyDescent="0.3">
      <c r="A18" s="154" t="s">
        <v>34</v>
      </c>
      <c r="B18" s="154">
        <v>16</v>
      </c>
      <c r="C18" s="154" t="s">
        <v>35</v>
      </c>
      <c r="D18" s="154" t="s">
        <v>568</v>
      </c>
      <c r="E18" s="154" t="s">
        <v>37</v>
      </c>
      <c r="F18" s="154" t="s">
        <v>569</v>
      </c>
      <c r="G18" s="154" t="s">
        <v>39</v>
      </c>
      <c r="H18" s="154">
        <f>SUM(H2:H17)</f>
        <v>3062577739</v>
      </c>
      <c r="I18" s="154" t="s">
        <v>40</v>
      </c>
      <c r="J18" s="154" t="s">
        <v>570</v>
      </c>
      <c r="K18" s="154"/>
      <c r="L18" s="154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3118531492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55953753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3191082552</v>
      </c>
      <c r="H41" s="11">
        <f>G41-B43</f>
        <v>703249106</v>
      </c>
      <c r="I41" s="5">
        <f>H41/B43</f>
        <v>0.28267531619960384</v>
      </c>
      <c r="J41" s="13">
        <f>G41+J40</f>
        <v>3191082552</v>
      </c>
      <c r="K41" s="11">
        <f>H41+J40</f>
        <v>703249106</v>
      </c>
      <c r="L41" s="5">
        <f>K41/B43</f>
        <v>0.28267531619960384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4631082552</v>
      </c>
      <c r="H42" s="12">
        <f>G42-B43</f>
        <v>2143249106</v>
      </c>
      <c r="I42" s="8">
        <f>H42/B43</f>
        <v>0.86149219894361051</v>
      </c>
      <c r="J42" s="13">
        <f>G42+J40</f>
        <v>4631082552</v>
      </c>
      <c r="K42" s="12">
        <f>H42+J40</f>
        <v>2143249106</v>
      </c>
      <c r="L42" s="8">
        <f>K42/B43</f>
        <v>0.86149219894361051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4.2190345701433409E-2</v>
      </c>
      <c r="J43" s="6"/>
      <c r="K43" s="4" t="s">
        <v>50</v>
      </c>
      <c r="L43" s="5">
        <f ca="1">K41/VLOOKUP(MID(CELL("filename",A$1),FIND("]",CELL("filename",A$1))+1,255),Base!A:H,8,FALSE)*30</f>
        <v>4.2190345701433409E-2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0.12858092521546424</v>
      </c>
      <c r="J44" s="6"/>
      <c r="K44" s="7"/>
      <c r="L44" s="8">
        <f ca="1">K42/VLOOKUP(MID(CELL("filename",A$1),FIND("]",CELL("filename",A$1))+1,255),Base!A:H,8,FALSE)*30</f>
        <v>0.12858092521546424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57" t="s">
        <v>0</v>
      </c>
      <c r="B1" s="157" t="s">
        <v>1</v>
      </c>
      <c r="C1" s="157" t="s">
        <v>2</v>
      </c>
      <c r="D1" s="157" t="s">
        <v>3</v>
      </c>
      <c r="E1" s="157" t="s">
        <v>4</v>
      </c>
      <c r="F1" s="157" t="s">
        <v>5</v>
      </c>
      <c r="G1" s="157" t="s">
        <v>6</v>
      </c>
      <c r="H1" s="157" t="s">
        <v>7</v>
      </c>
      <c r="I1" s="157" t="s">
        <v>8</v>
      </c>
      <c r="J1" s="157" t="s">
        <v>9</v>
      </c>
      <c r="K1" s="157" t="s">
        <v>10</v>
      </c>
      <c r="L1" s="157" t="s">
        <v>11</v>
      </c>
    </row>
    <row r="2" spans="1:12" ht="18.75" x14ac:dyDescent="0.3">
      <c r="A2" s="156" t="s">
        <v>12</v>
      </c>
      <c r="B2" s="156">
        <v>96500</v>
      </c>
      <c r="C2" s="156">
        <v>2352</v>
      </c>
      <c r="D2" s="156">
        <v>2373</v>
      </c>
      <c r="E2" s="156">
        <v>8437</v>
      </c>
      <c r="F2" s="156">
        <v>8867</v>
      </c>
      <c r="G2" s="156">
        <v>226946144</v>
      </c>
      <c r="H2" s="156">
        <v>848135644</v>
      </c>
      <c r="I2" s="156">
        <v>273.72000000000003</v>
      </c>
      <c r="J2" s="156">
        <v>621189500</v>
      </c>
      <c r="K2" s="156">
        <v>718491648</v>
      </c>
      <c r="L2" s="156">
        <v>1386281148</v>
      </c>
    </row>
    <row r="3" spans="1:12" ht="18.75" x14ac:dyDescent="0.3">
      <c r="A3" s="156" t="s">
        <v>226</v>
      </c>
      <c r="B3" s="156">
        <v>1600</v>
      </c>
      <c r="C3" s="156">
        <v>245345</v>
      </c>
      <c r="D3" s="156">
        <v>245736</v>
      </c>
      <c r="E3" s="156">
        <v>211130</v>
      </c>
      <c r="F3" s="156">
        <v>205490</v>
      </c>
      <c r="G3" s="156">
        <v>392552672</v>
      </c>
      <c r="H3" s="156">
        <v>328260247</v>
      </c>
      <c r="I3" s="156">
        <v>-16.38</v>
      </c>
      <c r="J3" s="156">
        <v>-64292425</v>
      </c>
      <c r="K3" s="156">
        <v>-14485157</v>
      </c>
      <c r="L3" s="156">
        <v>-78777582</v>
      </c>
    </row>
    <row r="4" spans="1:12" ht="18.75" x14ac:dyDescent="0.3">
      <c r="A4" s="156" t="s">
        <v>14</v>
      </c>
      <c r="B4" s="156">
        <v>10000</v>
      </c>
      <c r="C4" s="156">
        <v>19535</v>
      </c>
      <c r="D4" s="156">
        <v>19707</v>
      </c>
      <c r="E4" s="156">
        <v>31069</v>
      </c>
      <c r="F4" s="156">
        <v>32023</v>
      </c>
      <c r="G4" s="156">
        <v>195353872</v>
      </c>
      <c r="H4" s="156">
        <v>317411976</v>
      </c>
      <c r="I4" s="156">
        <v>62.48</v>
      </c>
      <c r="J4" s="156">
        <v>122058104</v>
      </c>
      <c r="K4" s="156">
        <v>0</v>
      </c>
      <c r="L4" s="156">
        <v>122058104</v>
      </c>
    </row>
    <row r="5" spans="1:12" ht="18.75" x14ac:dyDescent="0.3">
      <c r="A5" s="156" t="s">
        <v>13</v>
      </c>
      <c r="B5" s="156">
        <v>50000</v>
      </c>
      <c r="C5" s="156">
        <v>1999</v>
      </c>
      <c r="D5" s="156">
        <v>2017</v>
      </c>
      <c r="E5" s="156">
        <v>5579</v>
      </c>
      <c r="F5" s="156">
        <v>5533</v>
      </c>
      <c r="G5" s="156">
        <v>99938792</v>
      </c>
      <c r="H5" s="156">
        <v>274215480</v>
      </c>
      <c r="I5" s="156">
        <v>174.38</v>
      </c>
      <c r="J5" s="156">
        <v>174276688</v>
      </c>
      <c r="K5" s="156">
        <v>440100384</v>
      </c>
      <c r="L5" s="156">
        <v>614377072</v>
      </c>
    </row>
    <row r="6" spans="1:12" ht="18.75" x14ac:dyDescent="0.3">
      <c r="A6" s="156" t="s">
        <v>90</v>
      </c>
      <c r="B6" s="156">
        <v>7000</v>
      </c>
      <c r="C6" s="156">
        <v>12987</v>
      </c>
      <c r="D6" s="156">
        <v>13102</v>
      </c>
      <c r="E6" s="156">
        <v>36250</v>
      </c>
      <c r="F6" s="156">
        <v>37140</v>
      </c>
      <c r="G6" s="156">
        <v>90907328</v>
      </c>
      <c r="H6" s="156">
        <v>257692176</v>
      </c>
      <c r="I6" s="156">
        <v>183.47</v>
      </c>
      <c r="J6" s="156">
        <v>166784848</v>
      </c>
      <c r="K6" s="156">
        <v>28708712</v>
      </c>
      <c r="L6" s="156">
        <v>195493560</v>
      </c>
    </row>
    <row r="7" spans="1:12" ht="18.75" x14ac:dyDescent="0.3">
      <c r="A7" s="156" t="s">
        <v>15</v>
      </c>
      <c r="B7" s="156">
        <v>25000</v>
      </c>
      <c r="C7" s="156">
        <v>2537</v>
      </c>
      <c r="D7" s="156">
        <v>2560</v>
      </c>
      <c r="E7" s="156">
        <v>9900</v>
      </c>
      <c r="F7" s="156">
        <v>9770</v>
      </c>
      <c r="G7" s="156">
        <v>63421108</v>
      </c>
      <c r="H7" s="156">
        <v>242100600</v>
      </c>
      <c r="I7" s="156">
        <v>281.74</v>
      </c>
      <c r="J7" s="156">
        <v>178679492</v>
      </c>
      <c r="K7" s="156">
        <v>190849920</v>
      </c>
      <c r="L7" s="156">
        <v>370479412</v>
      </c>
    </row>
    <row r="8" spans="1:12" ht="18.75" x14ac:dyDescent="0.3">
      <c r="A8" s="156" t="s">
        <v>16</v>
      </c>
      <c r="B8" s="156">
        <v>11500</v>
      </c>
      <c r="C8" s="156">
        <v>12287</v>
      </c>
      <c r="D8" s="156">
        <v>12396</v>
      </c>
      <c r="E8" s="156">
        <v>17980</v>
      </c>
      <c r="F8" s="156">
        <v>18030</v>
      </c>
      <c r="G8" s="156">
        <v>141304912</v>
      </c>
      <c r="H8" s="156">
        <v>205520364</v>
      </c>
      <c r="I8" s="156">
        <v>45.44</v>
      </c>
      <c r="J8" s="156">
        <v>64215452</v>
      </c>
      <c r="K8" s="156">
        <v>54390804</v>
      </c>
      <c r="L8" s="156">
        <v>120356256</v>
      </c>
    </row>
    <row r="9" spans="1:12" ht="18.75" x14ac:dyDescent="0.3">
      <c r="A9" s="156" t="s">
        <v>231</v>
      </c>
      <c r="B9" s="156">
        <v>2000</v>
      </c>
      <c r="C9" s="156">
        <v>70009</v>
      </c>
      <c r="D9" s="156">
        <v>70121</v>
      </c>
      <c r="E9" s="156">
        <v>74650</v>
      </c>
      <c r="F9" s="156">
        <v>73687</v>
      </c>
      <c r="G9" s="156">
        <v>140018000</v>
      </c>
      <c r="H9" s="156">
        <v>147139233</v>
      </c>
      <c r="I9" s="156">
        <v>5.09</v>
      </c>
      <c r="J9" s="156">
        <v>7121233</v>
      </c>
      <c r="K9" s="156">
        <v>7240905</v>
      </c>
      <c r="L9" s="156">
        <v>14362138</v>
      </c>
    </row>
    <row r="10" spans="1:12" ht="18.75" x14ac:dyDescent="0.3">
      <c r="A10" s="156" t="s">
        <v>526</v>
      </c>
      <c r="B10" s="156">
        <v>12000</v>
      </c>
      <c r="C10" s="156">
        <v>0</v>
      </c>
      <c r="D10" s="156">
        <v>0</v>
      </c>
      <c r="E10" s="156">
        <v>7847</v>
      </c>
      <c r="F10" s="156">
        <v>7847</v>
      </c>
      <c r="G10" s="156">
        <v>0</v>
      </c>
      <c r="H10" s="156">
        <v>93335357</v>
      </c>
      <c r="I10" s="156">
        <v>0</v>
      </c>
      <c r="J10" s="156">
        <v>0</v>
      </c>
      <c r="K10" s="156">
        <v>0</v>
      </c>
      <c r="L10" s="156">
        <v>0</v>
      </c>
    </row>
    <row r="11" spans="1:12" ht="18.75" x14ac:dyDescent="0.3">
      <c r="A11" s="156" t="s">
        <v>17</v>
      </c>
      <c r="B11" s="156">
        <v>4000</v>
      </c>
      <c r="C11" s="156">
        <v>2118</v>
      </c>
      <c r="D11" s="156">
        <v>2137</v>
      </c>
      <c r="E11" s="156">
        <v>16320</v>
      </c>
      <c r="F11" s="156">
        <v>17120</v>
      </c>
      <c r="G11" s="156">
        <v>8470021</v>
      </c>
      <c r="H11" s="156">
        <v>67877376</v>
      </c>
      <c r="I11" s="156">
        <v>701.38</v>
      </c>
      <c r="J11" s="156">
        <v>59407355</v>
      </c>
      <c r="K11" s="156">
        <v>90905312</v>
      </c>
      <c r="L11" s="156">
        <v>150312667</v>
      </c>
    </row>
    <row r="12" spans="1:12" ht="18.75" x14ac:dyDescent="0.3">
      <c r="A12" s="156" t="s">
        <v>77</v>
      </c>
      <c r="B12" s="156">
        <v>6000</v>
      </c>
      <c r="C12" s="156">
        <v>11243</v>
      </c>
      <c r="D12" s="156">
        <v>11342</v>
      </c>
      <c r="E12" s="156">
        <v>10390</v>
      </c>
      <c r="F12" s="156">
        <v>10571</v>
      </c>
      <c r="G12" s="156">
        <v>67455472</v>
      </c>
      <c r="H12" s="156">
        <v>62867851</v>
      </c>
      <c r="I12" s="156">
        <v>-6.8</v>
      </c>
      <c r="J12" s="156">
        <v>-4587621</v>
      </c>
      <c r="K12" s="156">
        <v>993854</v>
      </c>
      <c r="L12" s="156">
        <v>24366233</v>
      </c>
    </row>
    <row r="13" spans="1:12" ht="18.75" x14ac:dyDescent="0.3">
      <c r="A13" s="156" t="s">
        <v>18</v>
      </c>
      <c r="B13" s="156">
        <v>100000</v>
      </c>
      <c r="C13" s="156">
        <v>502</v>
      </c>
      <c r="D13" s="156">
        <v>507</v>
      </c>
      <c r="E13" s="156">
        <v>500</v>
      </c>
      <c r="F13" s="156">
        <v>500</v>
      </c>
      <c r="G13" s="156">
        <v>50227000</v>
      </c>
      <c r="H13" s="156">
        <v>49560000</v>
      </c>
      <c r="I13" s="156">
        <v>-1.33</v>
      </c>
      <c r="J13" s="156">
        <v>-667000</v>
      </c>
      <c r="K13" s="156">
        <v>0</v>
      </c>
      <c r="L13" s="156">
        <v>-167000</v>
      </c>
    </row>
    <row r="14" spans="1:12" ht="18.75" x14ac:dyDescent="0.3">
      <c r="A14" s="156" t="s">
        <v>29</v>
      </c>
      <c r="B14" s="156">
        <v>2000</v>
      </c>
      <c r="C14" s="156">
        <v>24377</v>
      </c>
      <c r="D14" s="156">
        <v>24592</v>
      </c>
      <c r="E14" s="156">
        <v>22840</v>
      </c>
      <c r="F14" s="156">
        <v>22090</v>
      </c>
      <c r="G14" s="156">
        <v>48753060</v>
      </c>
      <c r="H14" s="156">
        <v>43791216</v>
      </c>
      <c r="I14" s="156">
        <v>-10.18</v>
      </c>
      <c r="J14" s="156">
        <v>-4961844</v>
      </c>
      <c r="K14" s="156">
        <v>15159361</v>
      </c>
      <c r="L14" s="156">
        <v>11247517</v>
      </c>
    </row>
    <row r="15" spans="1:12" ht="18.75" x14ac:dyDescent="0.3">
      <c r="A15" s="156" t="s">
        <v>26</v>
      </c>
      <c r="B15" s="156">
        <v>7000</v>
      </c>
      <c r="C15" s="156">
        <v>2103</v>
      </c>
      <c r="D15" s="156">
        <v>2122</v>
      </c>
      <c r="E15" s="156">
        <v>5586</v>
      </c>
      <c r="F15" s="156">
        <v>5590</v>
      </c>
      <c r="G15" s="156">
        <v>14720662</v>
      </c>
      <c r="H15" s="156">
        <v>38785656</v>
      </c>
      <c r="I15" s="156">
        <v>163.47999999999999</v>
      </c>
      <c r="J15" s="156">
        <v>24064994</v>
      </c>
      <c r="K15" s="156">
        <v>94924224</v>
      </c>
      <c r="L15" s="156">
        <v>118989218</v>
      </c>
    </row>
    <row r="16" spans="1:12" ht="18.75" x14ac:dyDescent="0.3">
      <c r="A16" s="156" t="s">
        <v>22</v>
      </c>
      <c r="B16" s="156">
        <v>2000</v>
      </c>
      <c r="C16" s="156">
        <v>10199</v>
      </c>
      <c r="D16" s="156">
        <v>10289</v>
      </c>
      <c r="E16" s="156">
        <v>18100</v>
      </c>
      <c r="F16" s="156">
        <v>17581</v>
      </c>
      <c r="G16" s="156">
        <v>20398844</v>
      </c>
      <c r="H16" s="156">
        <v>34852574</v>
      </c>
      <c r="I16" s="156">
        <v>70.86</v>
      </c>
      <c r="J16" s="156">
        <v>14453730</v>
      </c>
      <c r="K16" s="156">
        <v>21518240</v>
      </c>
      <c r="L16" s="156">
        <v>37471970</v>
      </c>
    </row>
    <row r="17" spans="1:12" ht="18.75" x14ac:dyDescent="0.3">
      <c r="A17" s="156" t="s">
        <v>31</v>
      </c>
      <c r="B17" s="156">
        <v>5000</v>
      </c>
      <c r="C17" s="156">
        <v>2300</v>
      </c>
      <c r="D17" s="156">
        <v>2321</v>
      </c>
      <c r="E17" s="156">
        <v>5911</v>
      </c>
      <c r="F17" s="156">
        <v>5805</v>
      </c>
      <c r="G17" s="156">
        <v>11500413</v>
      </c>
      <c r="H17" s="156">
        <v>28769580</v>
      </c>
      <c r="I17" s="156">
        <v>150.16</v>
      </c>
      <c r="J17" s="156">
        <v>17269167</v>
      </c>
      <c r="K17" s="156">
        <v>10378305</v>
      </c>
      <c r="L17" s="156">
        <v>27647472</v>
      </c>
    </row>
    <row r="18" spans="1:12" ht="18.75" x14ac:dyDescent="0.3">
      <c r="A18" s="156" t="s">
        <v>34</v>
      </c>
      <c r="B18" s="156">
        <v>16</v>
      </c>
      <c r="C18" s="156" t="s">
        <v>35</v>
      </c>
      <c r="D18" s="156" t="s">
        <v>51</v>
      </c>
      <c r="E18" s="156" t="s">
        <v>37</v>
      </c>
      <c r="F18" s="156" t="s">
        <v>572</v>
      </c>
      <c r="G18" s="156" t="s">
        <v>39</v>
      </c>
      <c r="H18" s="156">
        <f>SUM(H2:H17)</f>
        <v>3040315330</v>
      </c>
      <c r="I18" s="156" t="s">
        <v>40</v>
      </c>
      <c r="J18" s="156" t="s">
        <v>573</v>
      </c>
      <c r="K18" s="156"/>
      <c r="L18" s="156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3096269083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55953753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3168820143</v>
      </c>
      <c r="H41" s="11">
        <f>G41-B43</f>
        <v>680986697</v>
      </c>
      <c r="I41" s="5">
        <f>H41/B43</f>
        <v>0.27372680357477597</v>
      </c>
      <c r="J41" s="13">
        <f>G41+J40</f>
        <v>3168820143</v>
      </c>
      <c r="K41" s="11">
        <f>H41+J40</f>
        <v>680986697</v>
      </c>
      <c r="L41" s="5">
        <f>K41/B43</f>
        <v>0.27372680357477597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4608820143</v>
      </c>
      <c r="H42" s="12">
        <f>G42-B43</f>
        <v>2120986697</v>
      </c>
      <c r="I42" s="8">
        <f>H42/B43</f>
        <v>0.85254368631878263</v>
      </c>
      <c r="J42" s="13">
        <f>G42+J40</f>
        <v>4608820143</v>
      </c>
      <c r="K42" s="12">
        <f>H42+J40</f>
        <v>2120986697</v>
      </c>
      <c r="L42" s="8">
        <f>K42/B43</f>
        <v>0.85254368631878263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4.0652495580412271E-2</v>
      </c>
      <c r="J43" s="6"/>
      <c r="K43" s="4" t="s">
        <v>50</v>
      </c>
      <c r="L43" s="5">
        <f ca="1">K41/VLOOKUP(MID(CELL("filename",A$1),FIND("]",CELL("filename",A$1))+1,255),Base!A:H,8,FALSE)*30</f>
        <v>4.0652495580412271E-2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0.12661539895823504</v>
      </c>
      <c r="J44" s="6"/>
      <c r="K44" s="7"/>
      <c r="L44" s="8">
        <f ca="1">K42/VLOOKUP(MID(CELL("filename",A$1),FIND("]",CELL("filename",A$1))+1,255),Base!A:H,8,FALSE)*30</f>
        <v>0.12661539895823504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59" t="s">
        <v>0</v>
      </c>
      <c r="B1" s="159" t="s">
        <v>1</v>
      </c>
      <c r="C1" s="159" t="s">
        <v>2</v>
      </c>
      <c r="D1" s="159" t="s">
        <v>3</v>
      </c>
      <c r="E1" s="159" t="s">
        <v>4</v>
      </c>
      <c r="F1" s="159" t="s">
        <v>5</v>
      </c>
      <c r="G1" s="159" t="s">
        <v>6</v>
      </c>
      <c r="H1" s="159" t="s">
        <v>7</v>
      </c>
      <c r="I1" s="159" t="s">
        <v>8</v>
      </c>
      <c r="J1" s="159" t="s">
        <v>9</v>
      </c>
      <c r="K1" s="159" t="s">
        <v>10</v>
      </c>
      <c r="L1" s="159" t="s">
        <v>11</v>
      </c>
    </row>
    <row r="2" spans="1:12" ht="18.75" x14ac:dyDescent="0.3">
      <c r="A2" s="158" t="s">
        <v>12</v>
      </c>
      <c r="B2" s="158">
        <v>98000</v>
      </c>
      <c r="C2" s="158">
        <v>2445</v>
      </c>
      <c r="D2" s="158">
        <v>2467</v>
      </c>
      <c r="E2" s="158">
        <v>8424</v>
      </c>
      <c r="F2" s="158">
        <v>8703</v>
      </c>
      <c r="G2" s="158">
        <v>239627840</v>
      </c>
      <c r="H2" s="158">
        <v>845388533</v>
      </c>
      <c r="I2" s="158">
        <v>252.79</v>
      </c>
      <c r="J2" s="158">
        <v>605760693</v>
      </c>
      <c r="K2" s="158">
        <v>718491648</v>
      </c>
      <c r="L2" s="158">
        <v>1370852341</v>
      </c>
    </row>
    <row r="3" spans="1:12" ht="18.75" x14ac:dyDescent="0.3">
      <c r="A3" s="158" t="s">
        <v>226</v>
      </c>
      <c r="B3" s="158">
        <v>1500</v>
      </c>
      <c r="C3" s="158">
        <v>245345</v>
      </c>
      <c r="D3" s="158">
        <v>245736</v>
      </c>
      <c r="E3" s="158">
        <v>226000</v>
      </c>
      <c r="F3" s="158">
        <v>220800</v>
      </c>
      <c r="G3" s="158">
        <v>368018144</v>
      </c>
      <c r="H3" s="158">
        <v>330672398</v>
      </c>
      <c r="I3" s="158">
        <v>-10.15</v>
      </c>
      <c r="J3" s="158">
        <v>-37345746</v>
      </c>
      <c r="K3" s="158">
        <v>-17061768</v>
      </c>
      <c r="L3" s="158">
        <v>-54407514</v>
      </c>
    </row>
    <row r="4" spans="1:12" ht="18.75" x14ac:dyDescent="0.3">
      <c r="A4" s="158" t="s">
        <v>14</v>
      </c>
      <c r="B4" s="158">
        <v>10000</v>
      </c>
      <c r="C4" s="158">
        <v>19535</v>
      </c>
      <c r="D4" s="158">
        <v>19707</v>
      </c>
      <c r="E4" s="158">
        <v>31069</v>
      </c>
      <c r="F4" s="158">
        <v>32023</v>
      </c>
      <c r="G4" s="158">
        <v>195353872</v>
      </c>
      <c r="H4" s="158">
        <v>317411976</v>
      </c>
      <c r="I4" s="158">
        <v>62.48</v>
      </c>
      <c r="J4" s="158">
        <v>122058104</v>
      </c>
      <c r="K4" s="158">
        <v>0</v>
      </c>
      <c r="L4" s="158">
        <v>122058104</v>
      </c>
    </row>
    <row r="5" spans="1:12" ht="18.75" x14ac:dyDescent="0.3">
      <c r="A5" s="158" t="s">
        <v>13</v>
      </c>
      <c r="B5" s="158">
        <v>50000</v>
      </c>
      <c r="C5" s="158">
        <v>1999</v>
      </c>
      <c r="D5" s="158">
        <v>2017</v>
      </c>
      <c r="E5" s="158">
        <v>5809</v>
      </c>
      <c r="F5" s="158">
        <v>5807</v>
      </c>
      <c r="G5" s="158">
        <v>99938792</v>
      </c>
      <c r="H5" s="158">
        <v>287794920</v>
      </c>
      <c r="I5" s="158">
        <v>187.97</v>
      </c>
      <c r="J5" s="158">
        <v>187856128</v>
      </c>
      <c r="K5" s="158">
        <v>440100384</v>
      </c>
      <c r="L5" s="158">
        <v>627956512</v>
      </c>
    </row>
    <row r="6" spans="1:12" ht="18.75" x14ac:dyDescent="0.3">
      <c r="A6" s="158" t="s">
        <v>90</v>
      </c>
      <c r="B6" s="158">
        <v>7000</v>
      </c>
      <c r="C6" s="158">
        <v>12987</v>
      </c>
      <c r="D6" s="158">
        <v>13102</v>
      </c>
      <c r="E6" s="158">
        <v>36250</v>
      </c>
      <c r="F6" s="158">
        <v>37140</v>
      </c>
      <c r="G6" s="158">
        <v>90907328</v>
      </c>
      <c r="H6" s="158">
        <v>257692176</v>
      </c>
      <c r="I6" s="158">
        <v>183.47</v>
      </c>
      <c r="J6" s="158">
        <v>166784848</v>
      </c>
      <c r="K6" s="158">
        <v>28708712</v>
      </c>
      <c r="L6" s="158">
        <v>195493560</v>
      </c>
    </row>
    <row r="7" spans="1:12" ht="18.75" x14ac:dyDescent="0.3">
      <c r="A7" s="158" t="s">
        <v>15</v>
      </c>
      <c r="B7" s="158">
        <v>20000</v>
      </c>
      <c r="C7" s="158">
        <v>2537</v>
      </c>
      <c r="D7" s="158">
        <v>2560</v>
      </c>
      <c r="E7" s="158">
        <v>10250</v>
      </c>
      <c r="F7" s="158">
        <v>10230</v>
      </c>
      <c r="G7" s="158">
        <v>50736884</v>
      </c>
      <c r="H7" s="158">
        <v>202799520</v>
      </c>
      <c r="I7" s="158">
        <v>299.70999999999998</v>
      </c>
      <c r="J7" s="158">
        <v>152062636</v>
      </c>
      <c r="K7" s="158">
        <v>228964704</v>
      </c>
      <c r="L7" s="158">
        <v>381977340</v>
      </c>
    </row>
    <row r="8" spans="1:12" ht="18.75" x14ac:dyDescent="0.3">
      <c r="A8" s="158" t="s">
        <v>16</v>
      </c>
      <c r="B8" s="158">
        <v>11500</v>
      </c>
      <c r="C8" s="158">
        <v>12287</v>
      </c>
      <c r="D8" s="158">
        <v>12396</v>
      </c>
      <c r="E8" s="158">
        <v>17910</v>
      </c>
      <c r="F8" s="158">
        <v>17640</v>
      </c>
      <c r="G8" s="158">
        <v>141304912</v>
      </c>
      <c r="H8" s="158">
        <v>201074832</v>
      </c>
      <c r="I8" s="158">
        <v>42.3</v>
      </c>
      <c r="J8" s="158">
        <v>59769920</v>
      </c>
      <c r="K8" s="158">
        <v>54390804</v>
      </c>
      <c r="L8" s="158">
        <v>115910724</v>
      </c>
    </row>
    <row r="9" spans="1:12" ht="18.75" x14ac:dyDescent="0.3">
      <c r="A9" s="158" t="s">
        <v>231</v>
      </c>
      <c r="B9" s="158">
        <v>2000</v>
      </c>
      <c r="C9" s="158">
        <v>70009</v>
      </c>
      <c r="D9" s="158">
        <v>70121</v>
      </c>
      <c r="E9" s="158">
        <v>78000</v>
      </c>
      <c r="F9" s="158">
        <v>77803</v>
      </c>
      <c r="G9" s="158">
        <v>140018000</v>
      </c>
      <c r="H9" s="158">
        <v>155358120</v>
      </c>
      <c r="I9" s="158">
        <v>10.96</v>
      </c>
      <c r="J9" s="158">
        <v>15340120</v>
      </c>
      <c r="K9" s="158">
        <v>7240905</v>
      </c>
      <c r="L9" s="158">
        <v>22581025</v>
      </c>
    </row>
    <row r="10" spans="1:12" ht="18.75" x14ac:dyDescent="0.3">
      <c r="A10" s="158" t="s">
        <v>526</v>
      </c>
      <c r="B10" s="158">
        <v>12000</v>
      </c>
      <c r="C10" s="158">
        <v>0</v>
      </c>
      <c r="D10" s="158">
        <v>0</v>
      </c>
      <c r="E10" s="158">
        <v>7847</v>
      </c>
      <c r="F10" s="158">
        <v>7847</v>
      </c>
      <c r="G10" s="158">
        <v>0</v>
      </c>
      <c r="H10" s="158">
        <v>93335357</v>
      </c>
      <c r="I10" s="158">
        <v>0</v>
      </c>
      <c r="J10" s="158">
        <v>0</v>
      </c>
      <c r="K10" s="158">
        <v>0</v>
      </c>
      <c r="L10" s="158">
        <v>0</v>
      </c>
    </row>
    <row r="11" spans="1:12" ht="18.75" x14ac:dyDescent="0.3">
      <c r="A11" s="158" t="s">
        <v>17</v>
      </c>
      <c r="B11" s="158">
        <v>4000</v>
      </c>
      <c r="C11" s="158">
        <v>2118</v>
      </c>
      <c r="D11" s="158">
        <v>2137</v>
      </c>
      <c r="E11" s="158">
        <v>16320</v>
      </c>
      <c r="F11" s="158">
        <v>17120</v>
      </c>
      <c r="G11" s="158">
        <v>8470021</v>
      </c>
      <c r="H11" s="158">
        <v>67877376</v>
      </c>
      <c r="I11" s="158">
        <v>701.38</v>
      </c>
      <c r="J11" s="158">
        <v>59407355</v>
      </c>
      <c r="K11" s="158">
        <v>90905312</v>
      </c>
      <c r="L11" s="158">
        <v>150312667</v>
      </c>
    </row>
    <row r="12" spans="1:12" ht="18.75" x14ac:dyDescent="0.3">
      <c r="A12" s="158" t="s">
        <v>77</v>
      </c>
      <c r="B12" s="158">
        <v>6000</v>
      </c>
      <c r="C12" s="158">
        <v>11243</v>
      </c>
      <c r="D12" s="158">
        <v>11342</v>
      </c>
      <c r="E12" s="158">
        <v>10390</v>
      </c>
      <c r="F12" s="158">
        <v>10571</v>
      </c>
      <c r="G12" s="158">
        <v>67455472</v>
      </c>
      <c r="H12" s="158">
        <v>62867851</v>
      </c>
      <c r="I12" s="158">
        <v>-6.8</v>
      </c>
      <c r="J12" s="158">
        <v>-4587621</v>
      </c>
      <c r="K12" s="158">
        <v>993854</v>
      </c>
      <c r="L12" s="158">
        <v>24366233</v>
      </c>
    </row>
    <row r="13" spans="1:12" ht="18.75" x14ac:dyDescent="0.3">
      <c r="A13" s="158" t="s">
        <v>18</v>
      </c>
      <c r="B13" s="158">
        <v>100000</v>
      </c>
      <c r="C13" s="158">
        <v>502</v>
      </c>
      <c r="D13" s="158">
        <v>507</v>
      </c>
      <c r="E13" s="158">
        <v>500</v>
      </c>
      <c r="F13" s="158">
        <v>500</v>
      </c>
      <c r="G13" s="158">
        <v>50227000</v>
      </c>
      <c r="H13" s="158">
        <v>49560000</v>
      </c>
      <c r="I13" s="158">
        <v>-1.33</v>
      </c>
      <c r="J13" s="158">
        <v>-667000</v>
      </c>
      <c r="K13" s="158">
        <v>0</v>
      </c>
      <c r="L13" s="158">
        <v>-167000</v>
      </c>
    </row>
    <row r="14" spans="1:12" ht="18.75" x14ac:dyDescent="0.3">
      <c r="A14" s="158" t="s">
        <v>29</v>
      </c>
      <c r="B14" s="158">
        <v>2000</v>
      </c>
      <c r="C14" s="158">
        <v>24377</v>
      </c>
      <c r="D14" s="158">
        <v>24592</v>
      </c>
      <c r="E14" s="158">
        <v>23190</v>
      </c>
      <c r="F14" s="158">
        <v>23190</v>
      </c>
      <c r="G14" s="158">
        <v>48753060</v>
      </c>
      <c r="H14" s="158">
        <v>45971856</v>
      </c>
      <c r="I14" s="158">
        <v>-5.7</v>
      </c>
      <c r="J14" s="158">
        <v>-2781204</v>
      </c>
      <c r="K14" s="158">
        <v>15159361</v>
      </c>
      <c r="L14" s="158">
        <v>13428157</v>
      </c>
    </row>
    <row r="15" spans="1:12" ht="18.75" x14ac:dyDescent="0.3">
      <c r="A15" s="158" t="s">
        <v>26</v>
      </c>
      <c r="B15" s="158">
        <v>7000</v>
      </c>
      <c r="C15" s="158">
        <v>2103</v>
      </c>
      <c r="D15" s="158">
        <v>2122</v>
      </c>
      <c r="E15" s="158">
        <v>5586</v>
      </c>
      <c r="F15" s="158">
        <v>5590</v>
      </c>
      <c r="G15" s="158">
        <v>14720662</v>
      </c>
      <c r="H15" s="158">
        <v>38785656</v>
      </c>
      <c r="I15" s="158">
        <v>163.47999999999999</v>
      </c>
      <c r="J15" s="158">
        <v>24064994</v>
      </c>
      <c r="K15" s="158">
        <v>94924224</v>
      </c>
      <c r="L15" s="158">
        <v>118989218</v>
      </c>
    </row>
    <row r="16" spans="1:12" ht="18.75" x14ac:dyDescent="0.3">
      <c r="A16" s="158" t="s">
        <v>22</v>
      </c>
      <c r="B16" s="158">
        <v>2000</v>
      </c>
      <c r="C16" s="158">
        <v>10199</v>
      </c>
      <c r="D16" s="158">
        <v>10289</v>
      </c>
      <c r="E16" s="158">
        <v>18460</v>
      </c>
      <c r="F16" s="158">
        <v>18460</v>
      </c>
      <c r="G16" s="158">
        <v>20398844</v>
      </c>
      <c r="H16" s="158">
        <v>36595104</v>
      </c>
      <c r="I16" s="158">
        <v>79.400000000000006</v>
      </c>
      <c r="J16" s="158">
        <v>16196260</v>
      </c>
      <c r="K16" s="158">
        <v>21518240</v>
      </c>
      <c r="L16" s="158">
        <v>39214500</v>
      </c>
    </row>
    <row r="17" spans="1:12" ht="18.75" x14ac:dyDescent="0.3">
      <c r="A17" s="158" t="s">
        <v>31</v>
      </c>
      <c r="B17" s="158">
        <v>5000</v>
      </c>
      <c r="C17" s="158">
        <v>2300</v>
      </c>
      <c r="D17" s="158">
        <v>2321</v>
      </c>
      <c r="E17" s="158">
        <v>5911</v>
      </c>
      <c r="F17" s="158">
        <v>5805</v>
      </c>
      <c r="G17" s="158">
        <v>11500413</v>
      </c>
      <c r="H17" s="158">
        <v>28769580</v>
      </c>
      <c r="I17" s="158">
        <v>150.16</v>
      </c>
      <c r="J17" s="158">
        <v>17269167</v>
      </c>
      <c r="K17" s="158">
        <v>10378305</v>
      </c>
      <c r="L17" s="158">
        <v>27647472</v>
      </c>
    </row>
    <row r="18" spans="1:12" ht="18.75" x14ac:dyDescent="0.3">
      <c r="A18" s="158" t="s">
        <v>34</v>
      </c>
      <c r="B18" s="158">
        <v>16</v>
      </c>
      <c r="C18" s="158" t="s">
        <v>35</v>
      </c>
      <c r="D18" s="158" t="s">
        <v>577</v>
      </c>
      <c r="E18" s="158" t="s">
        <v>37</v>
      </c>
      <c r="F18" s="158" t="s">
        <v>578</v>
      </c>
      <c r="G18" s="158" t="s">
        <v>39</v>
      </c>
      <c r="H18" s="158">
        <f>SUM(H2:H17)</f>
        <v>3021955255</v>
      </c>
      <c r="I18" s="158" t="s">
        <v>40</v>
      </c>
      <c r="J18" s="158" t="s">
        <v>579</v>
      </c>
      <c r="K18" s="158"/>
      <c r="L18" s="15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3137984257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116029002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3210535317</v>
      </c>
      <c r="H41" s="11">
        <f>G41-B43</f>
        <v>722701871</v>
      </c>
      <c r="I41" s="5">
        <f>H41/B43</f>
        <v>0.29049447508713971</v>
      </c>
      <c r="J41" s="13">
        <f>G41+J40</f>
        <v>3210535317</v>
      </c>
      <c r="K41" s="11">
        <f>H41+J40</f>
        <v>722701871</v>
      </c>
      <c r="L41" s="5">
        <f>K41/B43</f>
        <v>0.29049447508713971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4650535317</v>
      </c>
      <c r="H42" s="12">
        <f>G42-B43</f>
        <v>2162701871</v>
      </c>
      <c r="I42" s="8">
        <f>H42/B43</f>
        <v>0.86931135783114644</v>
      </c>
      <c r="J42" s="13">
        <f>G42+J40</f>
        <v>4650535317</v>
      </c>
      <c r="K42" s="12">
        <f>H42+J40</f>
        <v>2162701871</v>
      </c>
      <c r="L42" s="8">
        <f>K42/B43</f>
        <v>0.86931135783114644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4.2930217993173363E-2</v>
      </c>
      <c r="J43" s="6"/>
      <c r="K43" s="4" t="s">
        <v>50</v>
      </c>
      <c r="L43" s="5">
        <f ca="1">K41/VLOOKUP(MID(CELL("filename",A$1),FIND("]",CELL("filename",A$1))+1,255),Base!A:H,8,FALSE)*30</f>
        <v>4.2930217993173363E-2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0.12846965879278024</v>
      </c>
      <c r="J44" s="6"/>
      <c r="K44" s="7"/>
      <c r="L44" s="8">
        <f ca="1">K42/VLOOKUP(MID(CELL("filename",A$1),FIND("]",CELL("filename",A$1))+1,255),Base!A:H,8,FALSE)*30</f>
        <v>0.12846965879278024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61" t="s">
        <v>0</v>
      </c>
      <c r="B1" s="161" t="s">
        <v>1</v>
      </c>
      <c r="C1" s="161" t="s">
        <v>2</v>
      </c>
      <c r="D1" s="161" t="s">
        <v>3</v>
      </c>
      <c r="E1" s="161" t="s">
        <v>4</v>
      </c>
      <c r="F1" s="161" t="s">
        <v>5</v>
      </c>
      <c r="G1" s="161" t="s">
        <v>6</v>
      </c>
      <c r="H1" s="161" t="s">
        <v>7</v>
      </c>
      <c r="I1" s="161" t="s">
        <v>8</v>
      </c>
      <c r="J1" s="161" t="s">
        <v>9</v>
      </c>
      <c r="K1" s="161" t="s">
        <v>10</v>
      </c>
      <c r="L1" s="161" t="s">
        <v>11</v>
      </c>
    </row>
    <row r="2" spans="1:12" ht="18.75" x14ac:dyDescent="0.3">
      <c r="A2" s="160" t="s">
        <v>12</v>
      </c>
      <c r="B2" s="160">
        <v>100000</v>
      </c>
      <c r="C2" s="160">
        <v>2564</v>
      </c>
      <c r="D2" s="160">
        <v>2587</v>
      </c>
      <c r="E2" s="160">
        <v>8268</v>
      </c>
      <c r="F2" s="160">
        <v>8335</v>
      </c>
      <c r="G2" s="160">
        <v>256378192</v>
      </c>
      <c r="H2" s="160">
        <v>826165200</v>
      </c>
      <c r="I2" s="160">
        <v>222.24</v>
      </c>
      <c r="J2" s="160">
        <v>569787008</v>
      </c>
      <c r="K2" s="160">
        <v>718491648</v>
      </c>
      <c r="L2" s="160">
        <v>1334878656</v>
      </c>
    </row>
    <row r="3" spans="1:12" ht="18.75" x14ac:dyDescent="0.3">
      <c r="A3" s="160" t="s">
        <v>226</v>
      </c>
      <c r="B3" s="160">
        <v>1500</v>
      </c>
      <c r="C3" s="160">
        <v>245345</v>
      </c>
      <c r="D3" s="160">
        <v>245736</v>
      </c>
      <c r="E3" s="160">
        <v>221440</v>
      </c>
      <c r="F3" s="160">
        <v>224820</v>
      </c>
      <c r="G3" s="160">
        <v>368018144</v>
      </c>
      <c r="H3" s="160">
        <v>336692793</v>
      </c>
      <c r="I3" s="160">
        <v>-8.51</v>
      </c>
      <c r="J3" s="160">
        <v>-31325351</v>
      </c>
      <c r="K3" s="160">
        <v>-17061768</v>
      </c>
      <c r="L3" s="160">
        <v>-48387119</v>
      </c>
    </row>
    <row r="4" spans="1:12" ht="18.75" x14ac:dyDescent="0.3">
      <c r="A4" s="160" t="s">
        <v>14</v>
      </c>
      <c r="B4" s="160">
        <v>10000</v>
      </c>
      <c r="C4" s="160">
        <v>19535</v>
      </c>
      <c r="D4" s="160">
        <v>19707</v>
      </c>
      <c r="E4" s="160">
        <v>31063</v>
      </c>
      <c r="F4" s="160">
        <v>31995</v>
      </c>
      <c r="G4" s="160">
        <v>195353872</v>
      </c>
      <c r="H4" s="160">
        <v>317134440</v>
      </c>
      <c r="I4" s="160">
        <v>62.34</v>
      </c>
      <c r="J4" s="160">
        <v>121780568</v>
      </c>
      <c r="K4" s="160">
        <v>0</v>
      </c>
      <c r="L4" s="160">
        <v>121780568</v>
      </c>
    </row>
    <row r="5" spans="1:12" ht="18.75" x14ac:dyDescent="0.3">
      <c r="A5" s="160" t="s">
        <v>13</v>
      </c>
      <c r="B5" s="160">
        <v>50000</v>
      </c>
      <c r="C5" s="160">
        <v>1999</v>
      </c>
      <c r="D5" s="160">
        <v>2017</v>
      </c>
      <c r="E5" s="160">
        <v>6097</v>
      </c>
      <c r="F5" s="160">
        <v>6097</v>
      </c>
      <c r="G5" s="160">
        <v>99938792</v>
      </c>
      <c r="H5" s="160">
        <v>302167320</v>
      </c>
      <c r="I5" s="160">
        <v>202.35</v>
      </c>
      <c r="J5" s="160">
        <v>202228528</v>
      </c>
      <c r="K5" s="160">
        <v>440100384</v>
      </c>
      <c r="L5" s="160">
        <v>642328912</v>
      </c>
    </row>
    <row r="6" spans="1:12" ht="18.75" x14ac:dyDescent="0.3">
      <c r="A6" s="160" t="s">
        <v>90</v>
      </c>
      <c r="B6" s="160">
        <v>7000</v>
      </c>
      <c r="C6" s="160">
        <v>12987</v>
      </c>
      <c r="D6" s="160">
        <v>13102</v>
      </c>
      <c r="E6" s="160">
        <v>36250</v>
      </c>
      <c r="F6" s="160">
        <v>37140</v>
      </c>
      <c r="G6" s="160">
        <v>90907328</v>
      </c>
      <c r="H6" s="160">
        <v>257692176</v>
      </c>
      <c r="I6" s="160">
        <v>183.47</v>
      </c>
      <c r="J6" s="160">
        <v>166784848</v>
      </c>
      <c r="K6" s="160">
        <v>28708712</v>
      </c>
      <c r="L6" s="160">
        <v>195493560</v>
      </c>
    </row>
    <row r="7" spans="1:12" ht="18.75" x14ac:dyDescent="0.3">
      <c r="A7" s="160" t="s">
        <v>15</v>
      </c>
      <c r="B7" s="160">
        <v>20000</v>
      </c>
      <c r="C7" s="160">
        <v>2537</v>
      </c>
      <c r="D7" s="160">
        <v>2560</v>
      </c>
      <c r="E7" s="160">
        <v>10650</v>
      </c>
      <c r="F7" s="160">
        <v>10400</v>
      </c>
      <c r="G7" s="160">
        <v>50736884</v>
      </c>
      <c r="H7" s="160">
        <v>206169600</v>
      </c>
      <c r="I7" s="160">
        <v>306.35000000000002</v>
      </c>
      <c r="J7" s="160">
        <v>155432716</v>
      </c>
      <c r="K7" s="160">
        <v>228964704</v>
      </c>
      <c r="L7" s="160">
        <v>385347420</v>
      </c>
    </row>
    <row r="8" spans="1:12" ht="18.75" x14ac:dyDescent="0.3">
      <c r="A8" s="160" t="s">
        <v>16</v>
      </c>
      <c r="B8" s="160">
        <v>11500</v>
      </c>
      <c r="C8" s="160">
        <v>12287</v>
      </c>
      <c r="D8" s="160">
        <v>12396</v>
      </c>
      <c r="E8" s="160">
        <v>17050</v>
      </c>
      <c r="F8" s="160">
        <v>17300</v>
      </c>
      <c r="G8" s="160">
        <v>141304912</v>
      </c>
      <c r="H8" s="160">
        <v>197199240</v>
      </c>
      <c r="I8" s="160">
        <v>39.56</v>
      </c>
      <c r="J8" s="160">
        <v>55894328</v>
      </c>
      <c r="K8" s="160">
        <v>54390804</v>
      </c>
      <c r="L8" s="160">
        <v>112035132</v>
      </c>
    </row>
    <row r="9" spans="1:12" ht="18.75" x14ac:dyDescent="0.3">
      <c r="A9" s="160" t="s">
        <v>231</v>
      </c>
      <c r="B9" s="160">
        <v>2000</v>
      </c>
      <c r="C9" s="160">
        <v>70009</v>
      </c>
      <c r="D9" s="160">
        <v>70121</v>
      </c>
      <c r="E9" s="160">
        <v>75505</v>
      </c>
      <c r="F9" s="160">
        <v>76240</v>
      </c>
      <c r="G9" s="160">
        <v>140018000</v>
      </c>
      <c r="H9" s="160">
        <v>152237099</v>
      </c>
      <c r="I9" s="160">
        <v>8.73</v>
      </c>
      <c r="J9" s="160">
        <v>12219099</v>
      </c>
      <c r="K9" s="160">
        <v>7240905</v>
      </c>
      <c r="L9" s="160">
        <v>19460004</v>
      </c>
    </row>
    <row r="10" spans="1:12" ht="18.75" x14ac:dyDescent="0.3">
      <c r="A10" s="160" t="s">
        <v>526</v>
      </c>
      <c r="B10" s="160">
        <v>12000</v>
      </c>
      <c r="C10" s="160">
        <v>0</v>
      </c>
      <c r="D10" s="160">
        <v>0</v>
      </c>
      <c r="E10" s="160">
        <v>8239</v>
      </c>
      <c r="F10" s="160">
        <v>8184</v>
      </c>
      <c r="G10" s="160">
        <v>0</v>
      </c>
      <c r="H10" s="160">
        <v>97343770</v>
      </c>
      <c r="I10" s="160">
        <v>0</v>
      </c>
      <c r="J10" s="160">
        <v>0</v>
      </c>
      <c r="K10" s="160">
        <v>0</v>
      </c>
      <c r="L10" s="160">
        <v>0</v>
      </c>
    </row>
    <row r="11" spans="1:12" ht="18.75" x14ac:dyDescent="0.3">
      <c r="A11" s="160" t="s">
        <v>17</v>
      </c>
      <c r="B11" s="160">
        <v>4000</v>
      </c>
      <c r="C11" s="160">
        <v>2118</v>
      </c>
      <c r="D11" s="160">
        <v>2137</v>
      </c>
      <c r="E11" s="160">
        <v>16320</v>
      </c>
      <c r="F11" s="160">
        <v>17120</v>
      </c>
      <c r="G11" s="160">
        <v>8470021</v>
      </c>
      <c r="H11" s="160">
        <v>67877376</v>
      </c>
      <c r="I11" s="160">
        <v>701.38</v>
      </c>
      <c r="J11" s="160">
        <v>59407355</v>
      </c>
      <c r="K11" s="160">
        <v>90905312</v>
      </c>
      <c r="L11" s="160">
        <v>150312667</v>
      </c>
    </row>
    <row r="12" spans="1:12" ht="18.75" x14ac:dyDescent="0.3">
      <c r="A12" s="160" t="s">
        <v>77</v>
      </c>
      <c r="B12" s="160">
        <v>6000</v>
      </c>
      <c r="C12" s="160">
        <v>11243</v>
      </c>
      <c r="D12" s="160">
        <v>11342</v>
      </c>
      <c r="E12" s="160">
        <v>11099</v>
      </c>
      <c r="F12" s="160">
        <v>11052</v>
      </c>
      <c r="G12" s="160">
        <v>67455472</v>
      </c>
      <c r="H12" s="160">
        <v>65728454</v>
      </c>
      <c r="I12" s="160">
        <v>-2.56</v>
      </c>
      <c r="J12" s="160">
        <v>-1727018</v>
      </c>
      <c r="K12" s="160">
        <v>993854</v>
      </c>
      <c r="L12" s="160">
        <v>27226836</v>
      </c>
    </row>
    <row r="13" spans="1:12" ht="18.75" x14ac:dyDescent="0.3">
      <c r="A13" s="160" t="s">
        <v>18</v>
      </c>
      <c r="B13" s="160">
        <v>100000</v>
      </c>
      <c r="C13" s="160">
        <v>502</v>
      </c>
      <c r="D13" s="160">
        <v>507</v>
      </c>
      <c r="E13" s="160">
        <v>500</v>
      </c>
      <c r="F13" s="160">
        <v>500</v>
      </c>
      <c r="G13" s="160">
        <v>50227000</v>
      </c>
      <c r="H13" s="160">
        <v>49560000</v>
      </c>
      <c r="I13" s="160">
        <v>-1.33</v>
      </c>
      <c r="J13" s="160">
        <v>-667000</v>
      </c>
      <c r="K13" s="160">
        <v>0</v>
      </c>
      <c r="L13" s="160">
        <v>-167000</v>
      </c>
    </row>
    <row r="14" spans="1:12" ht="18.75" x14ac:dyDescent="0.3">
      <c r="A14" s="160" t="s">
        <v>29</v>
      </c>
      <c r="B14" s="160">
        <v>2000</v>
      </c>
      <c r="C14" s="160">
        <v>24377</v>
      </c>
      <c r="D14" s="160">
        <v>24592</v>
      </c>
      <c r="E14" s="160">
        <v>24340</v>
      </c>
      <c r="F14" s="160">
        <v>24290</v>
      </c>
      <c r="G14" s="160">
        <v>48753060</v>
      </c>
      <c r="H14" s="160">
        <v>48152496</v>
      </c>
      <c r="I14" s="160">
        <v>-1.23</v>
      </c>
      <c r="J14" s="160">
        <v>-600564</v>
      </c>
      <c r="K14" s="160">
        <v>15159361</v>
      </c>
      <c r="L14" s="160">
        <v>15608797</v>
      </c>
    </row>
    <row r="15" spans="1:12" ht="18.75" x14ac:dyDescent="0.3">
      <c r="A15" s="160" t="s">
        <v>26</v>
      </c>
      <c r="B15" s="160">
        <v>7000</v>
      </c>
      <c r="C15" s="160">
        <v>2103</v>
      </c>
      <c r="D15" s="160">
        <v>2122</v>
      </c>
      <c r="E15" s="160">
        <v>5586</v>
      </c>
      <c r="F15" s="160">
        <v>5590</v>
      </c>
      <c r="G15" s="160">
        <v>14720662</v>
      </c>
      <c r="H15" s="160">
        <v>38785656</v>
      </c>
      <c r="I15" s="160">
        <v>163.47999999999999</v>
      </c>
      <c r="J15" s="160">
        <v>24064994</v>
      </c>
      <c r="K15" s="160">
        <v>94924224</v>
      </c>
      <c r="L15" s="160">
        <v>118989218</v>
      </c>
    </row>
    <row r="16" spans="1:12" ht="18.75" x14ac:dyDescent="0.3">
      <c r="A16" s="160" t="s">
        <v>22</v>
      </c>
      <c r="B16" s="160">
        <v>2000</v>
      </c>
      <c r="C16" s="160">
        <v>10199</v>
      </c>
      <c r="D16" s="160">
        <v>10289</v>
      </c>
      <c r="E16" s="160">
        <v>18550</v>
      </c>
      <c r="F16" s="160">
        <v>18690</v>
      </c>
      <c r="G16" s="160">
        <v>20398844</v>
      </c>
      <c r="H16" s="160">
        <v>37051056</v>
      </c>
      <c r="I16" s="160">
        <v>81.63</v>
      </c>
      <c r="J16" s="160">
        <v>16652212</v>
      </c>
      <c r="K16" s="160">
        <v>21518240</v>
      </c>
      <c r="L16" s="160">
        <v>39670452</v>
      </c>
    </row>
    <row r="17" spans="1:12" ht="18.75" x14ac:dyDescent="0.3">
      <c r="A17" s="160" t="s">
        <v>31</v>
      </c>
      <c r="B17" s="160">
        <v>5000</v>
      </c>
      <c r="C17" s="160">
        <v>2300</v>
      </c>
      <c r="D17" s="160">
        <v>2321</v>
      </c>
      <c r="E17" s="160">
        <v>5979</v>
      </c>
      <c r="F17" s="160">
        <v>5851</v>
      </c>
      <c r="G17" s="160">
        <v>11500413</v>
      </c>
      <c r="H17" s="160">
        <v>28997556</v>
      </c>
      <c r="I17" s="160">
        <v>152.13999999999999</v>
      </c>
      <c r="J17" s="160">
        <v>17497143</v>
      </c>
      <c r="K17" s="160">
        <v>10378305</v>
      </c>
      <c r="L17" s="160">
        <v>27875448</v>
      </c>
    </row>
    <row r="18" spans="1:12" ht="18.75" x14ac:dyDescent="0.3">
      <c r="A18" s="160" t="s">
        <v>34</v>
      </c>
      <c r="B18" s="160">
        <v>16</v>
      </c>
      <c r="C18" s="160" t="s">
        <v>35</v>
      </c>
      <c r="D18" s="160" t="s">
        <v>51</v>
      </c>
      <c r="E18" s="160" t="s">
        <v>37</v>
      </c>
      <c r="F18" s="160" t="s">
        <v>580</v>
      </c>
      <c r="G18" s="160" t="s">
        <v>39</v>
      </c>
      <c r="H18" s="160">
        <f>SUM(H2:H17)</f>
        <v>3028954232</v>
      </c>
      <c r="I18" s="160" t="s">
        <v>40</v>
      </c>
      <c r="J18" s="160" t="s">
        <v>581</v>
      </c>
      <c r="K18" s="160"/>
      <c r="L18" s="160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3128237647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99283415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3200788707</v>
      </c>
      <c r="H41" s="11">
        <f>G41-B43</f>
        <v>712955261</v>
      </c>
      <c r="I41" s="5">
        <f>H41/B43</f>
        <v>0.28657676507497198</v>
      </c>
      <c r="J41" s="13">
        <f>G41+J40</f>
        <v>3200788707</v>
      </c>
      <c r="K41" s="11">
        <f>H41+J40</f>
        <v>712955261</v>
      </c>
      <c r="L41" s="5">
        <f>K41/B43</f>
        <v>0.28657676507497198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4640788707</v>
      </c>
      <c r="H42" s="12">
        <f>G42-B43</f>
        <v>2152955261</v>
      </c>
      <c r="I42" s="8">
        <f>H42/B43</f>
        <v>0.86539364781897865</v>
      </c>
      <c r="J42" s="13">
        <f>G42+J40</f>
        <v>4640788707</v>
      </c>
      <c r="K42" s="12">
        <f>H42+J40</f>
        <v>2152955261</v>
      </c>
      <c r="L42" s="8">
        <f>K42/B43</f>
        <v>0.86539364781897865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4.214364192279E-2</v>
      </c>
      <c r="J43" s="6"/>
      <c r="K43" s="4" t="s">
        <v>50</v>
      </c>
      <c r="L43" s="5">
        <f ca="1">K41/VLOOKUP(MID(CELL("filename",A$1),FIND("]",CELL("filename",A$1))+1,255),Base!A:H,8,FALSE)*30</f>
        <v>4.214364192279E-2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0.12726377173808509</v>
      </c>
      <c r="J44" s="6"/>
      <c r="K44" s="7"/>
      <c r="L44" s="8">
        <f ca="1">K42/VLOOKUP(MID(CELL("filename",A$1),FIND("]",CELL("filename",A$1))+1,255),Base!A:H,8,FALSE)*30</f>
        <v>0.12726377173808509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L44"/>
  <sheetViews>
    <sheetView rightToLeft="1" topLeftCell="A3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  <c r="K1" s="163" t="s">
        <v>10</v>
      </c>
      <c r="L1" s="163" t="s">
        <v>11</v>
      </c>
    </row>
    <row r="2" spans="1:12" ht="18.75" x14ac:dyDescent="0.3">
      <c r="A2" s="162" t="s">
        <v>12</v>
      </c>
      <c r="B2" s="162">
        <v>100000</v>
      </c>
      <c r="C2" s="162">
        <v>2564</v>
      </c>
      <c r="D2" s="162">
        <v>2587</v>
      </c>
      <c r="E2" s="162">
        <v>7919</v>
      </c>
      <c r="F2" s="162">
        <v>7970</v>
      </c>
      <c r="G2" s="162">
        <v>256378192</v>
      </c>
      <c r="H2" s="162">
        <v>789986400</v>
      </c>
      <c r="I2" s="162">
        <v>208.13</v>
      </c>
      <c r="J2" s="162">
        <v>533608208</v>
      </c>
      <c r="K2" s="162">
        <v>718491648</v>
      </c>
      <c r="L2" s="162">
        <v>1298699856</v>
      </c>
    </row>
    <row r="3" spans="1:12" ht="18.75" x14ac:dyDescent="0.3">
      <c r="A3" s="162" t="s">
        <v>226</v>
      </c>
      <c r="B3" s="162">
        <v>1500</v>
      </c>
      <c r="C3" s="162">
        <v>245345</v>
      </c>
      <c r="D3" s="162">
        <v>245736</v>
      </c>
      <c r="E3" s="162">
        <v>227900</v>
      </c>
      <c r="F3" s="162">
        <v>225020</v>
      </c>
      <c r="G3" s="162">
        <v>368018144</v>
      </c>
      <c r="H3" s="162">
        <v>336992315</v>
      </c>
      <c r="I3" s="162">
        <v>-8.43</v>
      </c>
      <c r="J3" s="162">
        <v>-31025829</v>
      </c>
      <c r="K3" s="162">
        <v>-17061768</v>
      </c>
      <c r="L3" s="162">
        <v>-48087597</v>
      </c>
    </row>
    <row r="4" spans="1:12" ht="18.75" x14ac:dyDescent="0.3">
      <c r="A4" s="162" t="s">
        <v>14</v>
      </c>
      <c r="B4" s="162">
        <v>10000</v>
      </c>
      <c r="C4" s="162">
        <v>19535</v>
      </c>
      <c r="D4" s="162">
        <v>19707</v>
      </c>
      <c r="E4" s="162">
        <v>30396</v>
      </c>
      <c r="F4" s="162">
        <v>31960</v>
      </c>
      <c r="G4" s="162">
        <v>195353872</v>
      </c>
      <c r="H4" s="162">
        <v>316787520</v>
      </c>
      <c r="I4" s="162">
        <v>62.16</v>
      </c>
      <c r="J4" s="162">
        <v>121433648</v>
      </c>
      <c r="K4" s="162">
        <v>0</v>
      </c>
      <c r="L4" s="162">
        <v>121433648</v>
      </c>
    </row>
    <row r="5" spans="1:12" ht="18.75" x14ac:dyDescent="0.3">
      <c r="A5" s="162" t="s">
        <v>13</v>
      </c>
      <c r="B5" s="162">
        <v>50000</v>
      </c>
      <c r="C5" s="162">
        <v>1999</v>
      </c>
      <c r="D5" s="162">
        <v>2017</v>
      </c>
      <c r="E5" s="162">
        <v>6400</v>
      </c>
      <c r="F5" s="162">
        <v>6277</v>
      </c>
      <c r="G5" s="162">
        <v>99938792</v>
      </c>
      <c r="H5" s="162">
        <v>311088120</v>
      </c>
      <c r="I5" s="162">
        <v>211.28</v>
      </c>
      <c r="J5" s="162">
        <v>211149328</v>
      </c>
      <c r="K5" s="162">
        <v>440100384</v>
      </c>
      <c r="L5" s="162">
        <v>651249712</v>
      </c>
    </row>
    <row r="6" spans="1:12" ht="18.75" x14ac:dyDescent="0.3">
      <c r="A6" s="162" t="s">
        <v>90</v>
      </c>
      <c r="B6" s="162">
        <v>7000</v>
      </c>
      <c r="C6" s="162">
        <v>12987</v>
      </c>
      <c r="D6" s="162">
        <v>13102</v>
      </c>
      <c r="E6" s="162">
        <v>36250</v>
      </c>
      <c r="F6" s="162">
        <v>37140</v>
      </c>
      <c r="G6" s="162">
        <v>90907328</v>
      </c>
      <c r="H6" s="162">
        <v>257692176</v>
      </c>
      <c r="I6" s="162">
        <v>183.47</v>
      </c>
      <c r="J6" s="162">
        <v>166784848</v>
      </c>
      <c r="K6" s="162">
        <v>28708712</v>
      </c>
      <c r="L6" s="162">
        <v>195493560</v>
      </c>
    </row>
    <row r="7" spans="1:12" ht="18.75" x14ac:dyDescent="0.3">
      <c r="A7" s="162" t="s">
        <v>15</v>
      </c>
      <c r="B7" s="162">
        <v>20000</v>
      </c>
      <c r="C7" s="162">
        <v>2537</v>
      </c>
      <c r="D7" s="162">
        <v>2560</v>
      </c>
      <c r="E7" s="162">
        <v>10920</v>
      </c>
      <c r="F7" s="162">
        <v>10720</v>
      </c>
      <c r="G7" s="162">
        <v>50736884</v>
      </c>
      <c r="H7" s="162">
        <v>212513280</v>
      </c>
      <c r="I7" s="162">
        <v>318.85000000000002</v>
      </c>
      <c r="J7" s="162">
        <v>161776396</v>
      </c>
      <c r="K7" s="162">
        <v>228964704</v>
      </c>
      <c r="L7" s="162">
        <v>391691100</v>
      </c>
    </row>
    <row r="8" spans="1:12" ht="18.75" x14ac:dyDescent="0.3">
      <c r="A8" s="162" t="s">
        <v>16</v>
      </c>
      <c r="B8" s="162">
        <v>11500</v>
      </c>
      <c r="C8" s="162">
        <v>12287</v>
      </c>
      <c r="D8" s="162">
        <v>12396</v>
      </c>
      <c r="E8" s="162">
        <v>16440</v>
      </c>
      <c r="F8" s="162">
        <v>16580</v>
      </c>
      <c r="G8" s="162">
        <v>141304912</v>
      </c>
      <c r="H8" s="162">
        <v>188992104</v>
      </c>
      <c r="I8" s="162">
        <v>33.75</v>
      </c>
      <c r="J8" s="162">
        <v>47687192</v>
      </c>
      <c r="K8" s="162">
        <v>54390804</v>
      </c>
      <c r="L8" s="162">
        <v>103827996</v>
      </c>
    </row>
    <row r="9" spans="1:12" ht="18.75" x14ac:dyDescent="0.3">
      <c r="A9" s="162" t="s">
        <v>231</v>
      </c>
      <c r="B9" s="162">
        <v>2000</v>
      </c>
      <c r="C9" s="162">
        <v>70009</v>
      </c>
      <c r="D9" s="162">
        <v>70121</v>
      </c>
      <c r="E9" s="162">
        <v>74500</v>
      </c>
      <c r="F9" s="162">
        <v>74383</v>
      </c>
      <c r="G9" s="162">
        <v>140018000</v>
      </c>
      <c r="H9" s="162">
        <v>148529016</v>
      </c>
      <c r="I9" s="162">
        <v>6.08</v>
      </c>
      <c r="J9" s="162">
        <v>8511016</v>
      </c>
      <c r="K9" s="162">
        <v>7240905</v>
      </c>
      <c r="L9" s="162">
        <v>15751921</v>
      </c>
    </row>
    <row r="10" spans="1:12" ht="18.75" x14ac:dyDescent="0.3">
      <c r="A10" s="162" t="s">
        <v>526</v>
      </c>
      <c r="B10" s="162">
        <v>12000</v>
      </c>
      <c r="C10" s="162">
        <v>0</v>
      </c>
      <c r="D10" s="162">
        <v>0</v>
      </c>
      <c r="E10" s="162">
        <v>8060</v>
      </c>
      <c r="F10" s="162">
        <v>8126</v>
      </c>
      <c r="G10" s="162">
        <v>0</v>
      </c>
      <c r="H10" s="162">
        <v>96653894</v>
      </c>
      <c r="I10" s="162">
        <v>0</v>
      </c>
      <c r="J10" s="162">
        <v>0</v>
      </c>
      <c r="K10" s="162">
        <v>0</v>
      </c>
      <c r="L10" s="162">
        <v>0</v>
      </c>
    </row>
    <row r="11" spans="1:12" ht="18.75" x14ac:dyDescent="0.3">
      <c r="A11" s="162" t="s">
        <v>17</v>
      </c>
      <c r="B11" s="162">
        <v>4000</v>
      </c>
      <c r="C11" s="162">
        <v>2118</v>
      </c>
      <c r="D11" s="162">
        <v>2137</v>
      </c>
      <c r="E11" s="162">
        <v>16320</v>
      </c>
      <c r="F11" s="162">
        <v>17120</v>
      </c>
      <c r="G11" s="162">
        <v>8470021</v>
      </c>
      <c r="H11" s="162">
        <v>67877376</v>
      </c>
      <c r="I11" s="162">
        <v>701.38</v>
      </c>
      <c r="J11" s="162">
        <v>59407355</v>
      </c>
      <c r="K11" s="162">
        <v>90905312</v>
      </c>
      <c r="L11" s="162">
        <v>150312667</v>
      </c>
    </row>
    <row r="12" spans="1:12" ht="18.75" x14ac:dyDescent="0.3">
      <c r="A12" s="162" t="s">
        <v>77</v>
      </c>
      <c r="B12" s="162">
        <v>6000</v>
      </c>
      <c r="C12" s="162">
        <v>11243</v>
      </c>
      <c r="D12" s="162">
        <v>11342</v>
      </c>
      <c r="E12" s="162">
        <v>11139</v>
      </c>
      <c r="F12" s="162">
        <v>11204</v>
      </c>
      <c r="G12" s="162">
        <v>67455472</v>
      </c>
      <c r="H12" s="162">
        <v>66632429</v>
      </c>
      <c r="I12" s="162">
        <v>-1.22</v>
      </c>
      <c r="J12" s="162">
        <v>-823043</v>
      </c>
      <c r="K12" s="162">
        <v>993854</v>
      </c>
      <c r="L12" s="162">
        <v>28130811</v>
      </c>
    </row>
    <row r="13" spans="1:12" ht="18.75" x14ac:dyDescent="0.3">
      <c r="A13" s="162" t="s">
        <v>29</v>
      </c>
      <c r="B13" s="162">
        <v>2000</v>
      </c>
      <c r="C13" s="162">
        <v>24377</v>
      </c>
      <c r="D13" s="162">
        <v>24592</v>
      </c>
      <c r="E13" s="162">
        <v>25500</v>
      </c>
      <c r="F13" s="162">
        <v>25100</v>
      </c>
      <c r="G13" s="162">
        <v>48753060</v>
      </c>
      <c r="H13" s="162">
        <v>49758240</v>
      </c>
      <c r="I13" s="162">
        <v>2.06</v>
      </c>
      <c r="J13" s="162">
        <v>1005180</v>
      </c>
      <c r="K13" s="162">
        <v>15159361</v>
      </c>
      <c r="L13" s="162">
        <v>17214541</v>
      </c>
    </row>
    <row r="14" spans="1:12" ht="18.75" x14ac:dyDescent="0.3">
      <c r="A14" s="162" t="s">
        <v>18</v>
      </c>
      <c r="B14" s="162">
        <v>100000</v>
      </c>
      <c r="C14" s="162">
        <v>502</v>
      </c>
      <c r="D14" s="162">
        <v>507</v>
      </c>
      <c r="E14" s="162">
        <v>500</v>
      </c>
      <c r="F14" s="162">
        <v>500</v>
      </c>
      <c r="G14" s="162">
        <v>50227000</v>
      </c>
      <c r="H14" s="162">
        <v>49560000</v>
      </c>
      <c r="I14" s="162">
        <v>-1.33</v>
      </c>
      <c r="J14" s="162">
        <v>-667000</v>
      </c>
      <c r="K14" s="162">
        <v>0</v>
      </c>
      <c r="L14" s="162">
        <v>-167000</v>
      </c>
    </row>
    <row r="15" spans="1:12" ht="18.75" x14ac:dyDescent="0.3">
      <c r="A15" s="162" t="s">
        <v>26</v>
      </c>
      <c r="B15" s="162">
        <v>7000</v>
      </c>
      <c r="C15" s="162">
        <v>2103</v>
      </c>
      <c r="D15" s="162">
        <v>2122</v>
      </c>
      <c r="E15" s="162">
        <v>5586</v>
      </c>
      <c r="F15" s="162">
        <v>5590</v>
      </c>
      <c r="G15" s="162">
        <v>14720662</v>
      </c>
      <c r="H15" s="162">
        <v>38785656</v>
      </c>
      <c r="I15" s="162">
        <v>163.47999999999999</v>
      </c>
      <c r="J15" s="162">
        <v>24064994</v>
      </c>
      <c r="K15" s="162">
        <v>94924224</v>
      </c>
      <c r="L15" s="162">
        <v>118989218</v>
      </c>
    </row>
    <row r="16" spans="1:12" ht="18.75" x14ac:dyDescent="0.3">
      <c r="A16" s="162" t="s">
        <v>22</v>
      </c>
      <c r="B16" s="162">
        <v>2000</v>
      </c>
      <c r="C16" s="162">
        <v>10199</v>
      </c>
      <c r="D16" s="162">
        <v>10289</v>
      </c>
      <c r="E16" s="162">
        <v>18170</v>
      </c>
      <c r="F16" s="162">
        <v>18535</v>
      </c>
      <c r="G16" s="162">
        <v>20398844</v>
      </c>
      <c r="H16" s="162">
        <v>36743784</v>
      </c>
      <c r="I16" s="162">
        <v>80.13</v>
      </c>
      <c r="J16" s="162">
        <v>16344940</v>
      </c>
      <c r="K16" s="162">
        <v>21518240</v>
      </c>
      <c r="L16" s="162">
        <v>39363180</v>
      </c>
    </row>
    <row r="17" spans="1:12" ht="18.75" x14ac:dyDescent="0.3">
      <c r="A17" s="162" t="s">
        <v>31</v>
      </c>
      <c r="B17" s="162">
        <v>4000</v>
      </c>
      <c r="C17" s="162">
        <v>2300</v>
      </c>
      <c r="D17" s="162">
        <v>2321</v>
      </c>
      <c r="E17" s="162">
        <v>6143</v>
      </c>
      <c r="F17" s="162">
        <v>5974</v>
      </c>
      <c r="G17" s="162">
        <v>9200330</v>
      </c>
      <c r="H17" s="162">
        <v>23685715</v>
      </c>
      <c r="I17" s="162">
        <v>157.44</v>
      </c>
      <c r="J17" s="162">
        <v>14485385</v>
      </c>
      <c r="K17" s="162">
        <v>14167166</v>
      </c>
      <c r="L17" s="162">
        <v>28652551</v>
      </c>
    </row>
    <row r="18" spans="1:12" ht="18.75" x14ac:dyDescent="0.3">
      <c r="A18" s="162" t="s">
        <v>34</v>
      </c>
      <c r="B18" s="162">
        <v>16</v>
      </c>
      <c r="C18" s="162" t="s">
        <v>35</v>
      </c>
      <c r="D18" s="162" t="s">
        <v>582</v>
      </c>
      <c r="E18" s="162" t="s">
        <v>37</v>
      </c>
      <c r="F18" s="162" t="s">
        <v>583</v>
      </c>
      <c r="G18" s="162" t="s">
        <v>39</v>
      </c>
      <c r="H18" s="162">
        <f>SUM(H2:H17)</f>
        <v>2992278025</v>
      </c>
      <c r="I18" s="162" t="s">
        <v>40</v>
      </c>
      <c r="J18" s="162" t="s">
        <v>584</v>
      </c>
      <c r="K18" s="162"/>
      <c r="L18" s="162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3097650118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105372093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3170201178</v>
      </c>
      <c r="H41" s="11">
        <f>G41-B43</f>
        <v>682367732</v>
      </c>
      <c r="I41" s="5">
        <f>H41/B43</f>
        <v>0.27428191911204008</v>
      </c>
      <c r="J41" s="13">
        <f>G41+J40</f>
        <v>3170201178</v>
      </c>
      <c r="K41" s="11">
        <f>H41+J40</f>
        <v>682367732</v>
      </c>
      <c r="L41" s="5">
        <f>K41/B43</f>
        <v>0.27428191911204008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4610201178</v>
      </c>
      <c r="H42" s="12">
        <f>G42-B43</f>
        <v>2122367732</v>
      </c>
      <c r="I42" s="8">
        <f>H42/B43</f>
        <v>0.85309880185604681</v>
      </c>
      <c r="J42" s="13">
        <f>G42+J40</f>
        <v>4610201178</v>
      </c>
      <c r="K42" s="12">
        <f>H42+J40</f>
        <v>2122367732</v>
      </c>
      <c r="L42" s="8">
        <f>K42/B43</f>
        <v>0.85309880185604681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3.9751002769860884E-2</v>
      </c>
      <c r="J43" s="6"/>
      <c r="K43" s="4" t="s">
        <v>50</v>
      </c>
      <c r="L43" s="5">
        <f ca="1">K41/VLOOKUP(MID(CELL("filename",A$1),FIND("]",CELL("filename",A$1))+1,255),Base!A:H,8,FALSE)*30</f>
        <v>3.9751002769860884E-2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0.1236375075153691</v>
      </c>
      <c r="J44" s="6"/>
      <c r="K44" s="7"/>
      <c r="L44" s="8">
        <f ca="1">K42/VLOOKUP(MID(CELL("filename",A$1),FIND("]",CELL("filename",A$1))+1,255),Base!A:H,8,FALSE)*30</f>
        <v>0.1236375075153691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L44"/>
  <sheetViews>
    <sheetView rightToLeft="1" topLeftCell="A2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65" t="s">
        <v>0</v>
      </c>
      <c r="B1" s="165" t="s">
        <v>1</v>
      </c>
      <c r="C1" s="165" t="s">
        <v>2</v>
      </c>
      <c r="D1" s="165" t="s">
        <v>3</v>
      </c>
      <c r="E1" s="165" t="s">
        <v>4</v>
      </c>
      <c r="F1" s="165" t="s">
        <v>5</v>
      </c>
      <c r="G1" s="165" t="s">
        <v>6</v>
      </c>
      <c r="H1" s="165" t="s">
        <v>7</v>
      </c>
      <c r="I1" s="165" t="s">
        <v>8</v>
      </c>
      <c r="J1" s="165" t="s">
        <v>9</v>
      </c>
      <c r="K1" s="165" t="s">
        <v>10</v>
      </c>
      <c r="L1" s="165" t="s">
        <v>11</v>
      </c>
    </row>
    <row r="2" spans="1:12" ht="18.75" x14ac:dyDescent="0.3">
      <c r="A2" s="164" t="s">
        <v>12</v>
      </c>
      <c r="B2" s="164">
        <v>100000</v>
      </c>
      <c r="C2" s="164">
        <v>2564</v>
      </c>
      <c r="D2" s="164">
        <v>2587</v>
      </c>
      <c r="E2" s="164">
        <v>7960</v>
      </c>
      <c r="F2" s="164">
        <v>8292</v>
      </c>
      <c r="G2" s="164">
        <v>256378192</v>
      </c>
      <c r="H2" s="164">
        <v>821903040</v>
      </c>
      <c r="I2" s="164">
        <v>220.58</v>
      </c>
      <c r="J2" s="164">
        <v>565524848</v>
      </c>
      <c r="K2" s="164">
        <v>718491648</v>
      </c>
      <c r="L2" s="164">
        <v>1330616496</v>
      </c>
    </row>
    <row r="3" spans="1:12" ht="18.75" x14ac:dyDescent="0.3">
      <c r="A3" s="164" t="s">
        <v>226</v>
      </c>
      <c r="B3" s="164">
        <v>1400</v>
      </c>
      <c r="C3" s="164">
        <v>245345</v>
      </c>
      <c r="D3" s="164">
        <v>245736</v>
      </c>
      <c r="E3" s="164">
        <v>226200</v>
      </c>
      <c r="F3" s="164">
        <v>236130</v>
      </c>
      <c r="G3" s="164">
        <v>343483584</v>
      </c>
      <c r="H3" s="164">
        <v>330055383</v>
      </c>
      <c r="I3" s="164">
        <v>-3.91</v>
      </c>
      <c r="J3" s="164">
        <v>-13428201</v>
      </c>
      <c r="K3" s="164">
        <v>-17599264</v>
      </c>
      <c r="L3" s="164">
        <v>-31027465</v>
      </c>
    </row>
    <row r="4" spans="1:12" ht="18.75" x14ac:dyDescent="0.3">
      <c r="A4" s="164" t="s">
        <v>13</v>
      </c>
      <c r="B4" s="164">
        <v>50000</v>
      </c>
      <c r="C4" s="164">
        <v>1999</v>
      </c>
      <c r="D4" s="164">
        <v>2017</v>
      </c>
      <c r="E4" s="164">
        <v>6330</v>
      </c>
      <c r="F4" s="164">
        <v>6533</v>
      </c>
      <c r="G4" s="164">
        <v>99938792</v>
      </c>
      <c r="H4" s="164">
        <v>323775480</v>
      </c>
      <c r="I4" s="164">
        <v>223.97</v>
      </c>
      <c r="J4" s="164">
        <v>223836688</v>
      </c>
      <c r="K4" s="164">
        <v>440100384</v>
      </c>
      <c r="L4" s="164">
        <v>663937072</v>
      </c>
    </row>
    <row r="5" spans="1:12" ht="18.75" x14ac:dyDescent="0.3">
      <c r="A5" s="164" t="s">
        <v>14</v>
      </c>
      <c r="B5" s="164">
        <v>10000</v>
      </c>
      <c r="C5" s="164">
        <v>19535</v>
      </c>
      <c r="D5" s="164">
        <v>19707</v>
      </c>
      <c r="E5" s="164">
        <v>31002</v>
      </c>
      <c r="F5" s="164">
        <v>31928</v>
      </c>
      <c r="G5" s="164">
        <v>195353872</v>
      </c>
      <c r="H5" s="164">
        <v>316470336</v>
      </c>
      <c r="I5" s="164">
        <v>62</v>
      </c>
      <c r="J5" s="164">
        <v>121116464</v>
      </c>
      <c r="K5" s="164">
        <v>0</v>
      </c>
      <c r="L5" s="164">
        <v>121116464</v>
      </c>
    </row>
    <row r="6" spans="1:12" ht="18.75" x14ac:dyDescent="0.3">
      <c r="A6" s="164" t="s">
        <v>90</v>
      </c>
      <c r="B6" s="164">
        <v>7000</v>
      </c>
      <c r="C6" s="164">
        <v>12987</v>
      </c>
      <c r="D6" s="164">
        <v>13102</v>
      </c>
      <c r="E6" s="164">
        <v>36250</v>
      </c>
      <c r="F6" s="164">
        <v>37140</v>
      </c>
      <c r="G6" s="164">
        <v>90907328</v>
      </c>
      <c r="H6" s="164">
        <v>257692176</v>
      </c>
      <c r="I6" s="164">
        <v>183.47</v>
      </c>
      <c r="J6" s="164">
        <v>166784848</v>
      </c>
      <c r="K6" s="164">
        <v>28708712</v>
      </c>
      <c r="L6" s="164">
        <v>195493560</v>
      </c>
    </row>
    <row r="7" spans="1:12" ht="18.75" x14ac:dyDescent="0.3">
      <c r="A7" s="164" t="s">
        <v>15</v>
      </c>
      <c r="B7" s="164">
        <v>20000</v>
      </c>
      <c r="C7" s="164">
        <v>2537</v>
      </c>
      <c r="D7" s="164">
        <v>2560</v>
      </c>
      <c r="E7" s="164">
        <v>10920</v>
      </c>
      <c r="F7" s="164">
        <v>10720</v>
      </c>
      <c r="G7" s="164">
        <v>50736884</v>
      </c>
      <c r="H7" s="164">
        <v>212513280</v>
      </c>
      <c r="I7" s="164">
        <v>318.85000000000002</v>
      </c>
      <c r="J7" s="164">
        <v>161776396</v>
      </c>
      <c r="K7" s="164">
        <v>228964704</v>
      </c>
      <c r="L7" s="164">
        <v>391691100</v>
      </c>
    </row>
    <row r="8" spans="1:12" ht="18.75" x14ac:dyDescent="0.3">
      <c r="A8" s="164" t="s">
        <v>16</v>
      </c>
      <c r="B8" s="164">
        <v>11500</v>
      </c>
      <c r="C8" s="164">
        <v>12287</v>
      </c>
      <c r="D8" s="164">
        <v>12396</v>
      </c>
      <c r="E8" s="164">
        <v>16950</v>
      </c>
      <c r="F8" s="164">
        <v>17250</v>
      </c>
      <c r="G8" s="164">
        <v>141304912</v>
      </c>
      <c r="H8" s="164">
        <v>196629300</v>
      </c>
      <c r="I8" s="164">
        <v>39.15</v>
      </c>
      <c r="J8" s="164">
        <v>55324388</v>
      </c>
      <c r="K8" s="164">
        <v>54390804</v>
      </c>
      <c r="L8" s="164">
        <v>111465192</v>
      </c>
    </row>
    <row r="9" spans="1:12" ht="18.75" x14ac:dyDescent="0.3">
      <c r="A9" s="164" t="s">
        <v>231</v>
      </c>
      <c r="B9" s="164">
        <v>2000</v>
      </c>
      <c r="C9" s="164">
        <v>70009</v>
      </c>
      <c r="D9" s="164">
        <v>70121</v>
      </c>
      <c r="E9" s="164">
        <v>75491</v>
      </c>
      <c r="F9" s="164">
        <v>76767</v>
      </c>
      <c r="G9" s="164">
        <v>140018000</v>
      </c>
      <c r="H9" s="164">
        <v>153289420</v>
      </c>
      <c r="I9" s="164">
        <v>9.48</v>
      </c>
      <c r="J9" s="164">
        <v>13271420</v>
      </c>
      <c r="K9" s="164">
        <v>7240905</v>
      </c>
      <c r="L9" s="164">
        <v>20512325</v>
      </c>
    </row>
    <row r="10" spans="1:12" ht="18.75" x14ac:dyDescent="0.3">
      <c r="A10" s="164" t="s">
        <v>526</v>
      </c>
      <c r="B10" s="164">
        <v>12000</v>
      </c>
      <c r="C10" s="164">
        <v>0</v>
      </c>
      <c r="D10" s="164">
        <v>0</v>
      </c>
      <c r="E10" s="164">
        <v>7900</v>
      </c>
      <c r="F10" s="164">
        <v>8123</v>
      </c>
      <c r="G10" s="164">
        <v>0</v>
      </c>
      <c r="H10" s="164">
        <v>96618211</v>
      </c>
      <c r="I10" s="164">
        <v>0</v>
      </c>
      <c r="J10" s="164">
        <v>0</v>
      </c>
      <c r="K10" s="164">
        <v>0</v>
      </c>
      <c r="L10" s="164">
        <v>0</v>
      </c>
    </row>
    <row r="11" spans="1:12" ht="18.75" x14ac:dyDescent="0.3">
      <c r="A11" s="164" t="s">
        <v>17</v>
      </c>
      <c r="B11" s="164">
        <v>4000</v>
      </c>
      <c r="C11" s="164">
        <v>2118</v>
      </c>
      <c r="D11" s="164">
        <v>2137</v>
      </c>
      <c r="E11" s="164">
        <v>16320</v>
      </c>
      <c r="F11" s="164">
        <v>17120</v>
      </c>
      <c r="G11" s="164">
        <v>8470021</v>
      </c>
      <c r="H11" s="164">
        <v>67877376</v>
      </c>
      <c r="I11" s="164">
        <v>701.38</v>
      </c>
      <c r="J11" s="164">
        <v>59407355</v>
      </c>
      <c r="K11" s="164">
        <v>90905312</v>
      </c>
      <c r="L11" s="164">
        <v>150312667</v>
      </c>
    </row>
    <row r="12" spans="1:12" ht="18.75" x14ac:dyDescent="0.3">
      <c r="A12" s="164" t="s">
        <v>77</v>
      </c>
      <c r="B12" s="164">
        <v>6000</v>
      </c>
      <c r="C12" s="164">
        <v>11243</v>
      </c>
      <c r="D12" s="164">
        <v>11342</v>
      </c>
      <c r="E12" s="164">
        <v>10902</v>
      </c>
      <c r="F12" s="164">
        <v>11336</v>
      </c>
      <c r="G12" s="164">
        <v>67455472</v>
      </c>
      <c r="H12" s="164">
        <v>67417459</v>
      </c>
      <c r="I12" s="164">
        <v>-0.06</v>
      </c>
      <c r="J12" s="164">
        <v>-38013</v>
      </c>
      <c r="K12" s="164">
        <v>993854</v>
      </c>
      <c r="L12" s="164">
        <v>28915841</v>
      </c>
    </row>
    <row r="13" spans="1:12" ht="18.75" x14ac:dyDescent="0.3">
      <c r="A13" s="164" t="s">
        <v>29</v>
      </c>
      <c r="B13" s="164">
        <v>2000</v>
      </c>
      <c r="C13" s="164">
        <v>24377</v>
      </c>
      <c r="D13" s="164">
        <v>24592</v>
      </c>
      <c r="E13" s="164">
        <v>24700</v>
      </c>
      <c r="F13" s="164">
        <v>25900</v>
      </c>
      <c r="G13" s="164">
        <v>48753060</v>
      </c>
      <c r="H13" s="164">
        <v>51344160</v>
      </c>
      <c r="I13" s="164">
        <v>5.31</v>
      </c>
      <c r="J13" s="164">
        <v>2591100</v>
      </c>
      <c r="K13" s="164">
        <v>15159361</v>
      </c>
      <c r="L13" s="164">
        <v>18800461</v>
      </c>
    </row>
    <row r="14" spans="1:12" ht="18.75" x14ac:dyDescent="0.3">
      <c r="A14" s="164" t="s">
        <v>18</v>
      </c>
      <c r="B14" s="164">
        <v>100000</v>
      </c>
      <c r="C14" s="164">
        <v>502</v>
      </c>
      <c r="D14" s="164">
        <v>507</v>
      </c>
      <c r="E14" s="164">
        <v>500</v>
      </c>
      <c r="F14" s="164">
        <v>500</v>
      </c>
      <c r="G14" s="164">
        <v>50227000</v>
      </c>
      <c r="H14" s="164">
        <v>49560000</v>
      </c>
      <c r="I14" s="164">
        <v>-1.33</v>
      </c>
      <c r="J14" s="164">
        <v>-667000</v>
      </c>
      <c r="K14" s="164">
        <v>0</v>
      </c>
      <c r="L14" s="164">
        <v>-167000</v>
      </c>
    </row>
    <row r="15" spans="1:12" ht="18.75" x14ac:dyDescent="0.3">
      <c r="A15" s="164" t="s">
        <v>26</v>
      </c>
      <c r="B15" s="164">
        <v>7000</v>
      </c>
      <c r="C15" s="164">
        <v>2103</v>
      </c>
      <c r="D15" s="164">
        <v>2122</v>
      </c>
      <c r="E15" s="164">
        <v>5586</v>
      </c>
      <c r="F15" s="164">
        <v>5590</v>
      </c>
      <c r="G15" s="164">
        <v>14720662</v>
      </c>
      <c r="H15" s="164">
        <v>38785656</v>
      </c>
      <c r="I15" s="164">
        <v>163.47999999999999</v>
      </c>
      <c r="J15" s="164">
        <v>24064994</v>
      </c>
      <c r="K15" s="164">
        <v>94924224</v>
      </c>
      <c r="L15" s="164">
        <v>118989218</v>
      </c>
    </row>
    <row r="16" spans="1:12" ht="18.75" x14ac:dyDescent="0.3">
      <c r="A16" s="164" t="s">
        <v>22</v>
      </c>
      <c r="B16" s="164">
        <v>2000</v>
      </c>
      <c r="C16" s="164">
        <v>10199</v>
      </c>
      <c r="D16" s="164">
        <v>10289</v>
      </c>
      <c r="E16" s="164">
        <v>18910</v>
      </c>
      <c r="F16" s="164">
        <v>19056</v>
      </c>
      <c r="G16" s="164">
        <v>20398844</v>
      </c>
      <c r="H16" s="164">
        <v>37776614</v>
      </c>
      <c r="I16" s="164">
        <v>85.19</v>
      </c>
      <c r="J16" s="164">
        <v>17377770</v>
      </c>
      <c r="K16" s="164">
        <v>21518240</v>
      </c>
      <c r="L16" s="164">
        <v>40396010</v>
      </c>
    </row>
    <row r="17" spans="1:12" ht="18.75" x14ac:dyDescent="0.3">
      <c r="A17" s="164" t="s">
        <v>31</v>
      </c>
      <c r="B17" s="164">
        <v>4000</v>
      </c>
      <c r="C17" s="164">
        <v>2300</v>
      </c>
      <c r="D17" s="164">
        <v>2321</v>
      </c>
      <c r="E17" s="164">
        <v>6153</v>
      </c>
      <c r="F17" s="164">
        <v>6007</v>
      </c>
      <c r="G17" s="164">
        <v>9200330</v>
      </c>
      <c r="H17" s="164">
        <v>23816554</v>
      </c>
      <c r="I17" s="164">
        <v>158.87</v>
      </c>
      <c r="J17" s="164">
        <v>14616224</v>
      </c>
      <c r="K17" s="164">
        <v>14167166</v>
      </c>
      <c r="L17" s="164">
        <v>28783390</v>
      </c>
    </row>
    <row r="18" spans="1:12" ht="18.75" x14ac:dyDescent="0.3">
      <c r="A18" s="164" t="s">
        <v>34</v>
      </c>
      <c r="B18" s="164">
        <v>16</v>
      </c>
      <c r="C18" s="164" t="s">
        <v>35</v>
      </c>
      <c r="D18" s="164" t="s">
        <v>586</v>
      </c>
      <c r="E18" s="164" t="s">
        <v>37</v>
      </c>
      <c r="F18" s="164" t="s">
        <v>587</v>
      </c>
      <c r="G18" s="164" t="s">
        <v>39</v>
      </c>
      <c r="H18" s="164">
        <f>SUM(H2:H17)</f>
        <v>3045524445</v>
      </c>
      <c r="I18" s="164" t="s">
        <v>40</v>
      </c>
      <c r="J18" s="164" t="s">
        <v>588</v>
      </c>
      <c r="K18" s="164"/>
      <c r="L18" s="164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3174893584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129369139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3247444644</v>
      </c>
      <c r="H41" s="11">
        <f>G41-B43</f>
        <v>759611198</v>
      </c>
      <c r="I41" s="5">
        <f>H41/B43</f>
        <v>0.30533040675263917</v>
      </c>
      <c r="J41" s="13">
        <f>G41+J40</f>
        <v>3247444644</v>
      </c>
      <c r="K41" s="11">
        <f>H41+J40</f>
        <v>759611198</v>
      </c>
      <c r="L41" s="5">
        <f>K41/B43</f>
        <v>0.30533040675263917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4687444644</v>
      </c>
      <c r="H42" s="12">
        <f>G42-B43</f>
        <v>2199611198</v>
      </c>
      <c r="I42" s="8">
        <f>H42/B43</f>
        <v>0.88414728949664578</v>
      </c>
      <c r="J42" s="13">
        <f>G42+J40</f>
        <v>4687444644</v>
      </c>
      <c r="K42" s="12">
        <f>H42+J40</f>
        <v>2199611198</v>
      </c>
      <c r="L42" s="8">
        <f>K42/B43</f>
        <v>0.88414728949664578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4.4038039435476808E-2</v>
      </c>
      <c r="J43" s="6"/>
      <c r="K43" s="4" t="s">
        <v>50</v>
      </c>
      <c r="L43" s="5">
        <f ca="1">K41/VLOOKUP(MID(CELL("filename",A$1),FIND("]",CELL("filename",A$1))+1,255),Base!A:H,8,FALSE)*30</f>
        <v>4.4038039435476808E-2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0.12752124367740086</v>
      </c>
      <c r="J44" s="6"/>
      <c r="K44" s="7"/>
      <c r="L44" s="8">
        <f ca="1">K42/VLOOKUP(MID(CELL("filename",A$1),FIND("]",CELL("filename",A$1))+1,255),Base!A:H,8,FALSE)*30</f>
        <v>0.12752124367740086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67" t="s">
        <v>0</v>
      </c>
      <c r="B1" s="167" t="s">
        <v>1</v>
      </c>
      <c r="C1" s="167" t="s">
        <v>2</v>
      </c>
      <c r="D1" s="167" t="s">
        <v>3</v>
      </c>
      <c r="E1" s="167" t="s">
        <v>4</v>
      </c>
      <c r="F1" s="167" t="s">
        <v>5</v>
      </c>
      <c r="G1" s="167" t="s">
        <v>6</v>
      </c>
      <c r="H1" s="167" t="s">
        <v>7</v>
      </c>
      <c r="I1" s="167" t="s">
        <v>8</v>
      </c>
      <c r="J1" s="167" t="s">
        <v>9</v>
      </c>
      <c r="K1" s="167" t="s">
        <v>10</v>
      </c>
      <c r="L1" s="167" t="s">
        <v>11</v>
      </c>
    </row>
    <row r="2" spans="1:12" ht="18.75" x14ac:dyDescent="0.3">
      <c r="A2" s="166" t="s">
        <v>12</v>
      </c>
      <c r="B2" s="166">
        <v>100000</v>
      </c>
      <c r="C2" s="166">
        <v>2564</v>
      </c>
      <c r="D2" s="166">
        <v>2587</v>
      </c>
      <c r="E2" s="166">
        <v>7878</v>
      </c>
      <c r="F2" s="166">
        <v>7981</v>
      </c>
      <c r="G2" s="166">
        <v>256378192</v>
      </c>
      <c r="H2" s="166">
        <v>791076720</v>
      </c>
      <c r="I2" s="166">
        <v>208.56</v>
      </c>
      <c r="J2" s="166">
        <v>534698528</v>
      </c>
      <c r="K2" s="166">
        <v>718491648</v>
      </c>
      <c r="L2" s="166">
        <v>1299790176</v>
      </c>
    </row>
    <row r="3" spans="1:12" ht="18.75" x14ac:dyDescent="0.3">
      <c r="A3" s="166" t="s">
        <v>226</v>
      </c>
      <c r="B3" s="166">
        <v>1400</v>
      </c>
      <c r="C3" s="166">
        <v>245345</v>
      </c>
      <c r="D3" s="166">
        <v>245736</v>
      </c>
      <c r="E3" s="166">
        <v>225480</v>
      </c>
      <c r="F3" s="166">
        <v>226780</v>
      </c>
      <c r="G3" s="166">
        <v>343483584</v>
      </c>
      <c r="H3" s="166">
        <v>316986235</v>
      </c>
      <c r="I3" s="166">
        <v>-7.71</v>
      </c>
      <c r="J3" s="166">
        <v>-26497349</v>
      </c>
      <c r="K3" s="166">
        <v>-17599264</v>
      </c>
      <c r="L3" s="166">
        <v>-44096613</v>
      </c>
    </row>
    <row r="4" spans="1:12" ht="18.75" x14ac:dyDescent="0.3">
      <c r="A4" s="166" t="s">
        <v>14</v>
      </c>
      <c r="B4" s="166">
        <v>10000</v>
      </c>
      <c r="C4" s="166">
        <v>19535</v>
      </c>
      <c r="D4" s="166">
        <v>19707</v>
      </c>
      <c r="E4" s="166">
        <v>30971</v>
      </c>
      <c r="F4" s="166">
        <v>31914</v>
      </c>
      <c r="G4" s="166">
        <v>195353872</v>
      </c>
      <c r="H4" s="166">
        <v>316331568</v>
      </c>
      <c r="I4" s="166">
        <v>61.93</v>
      </c>
      <c r="J4" s="166">
        <v>120977696</v>
      </c>
      <c r="K4" s="166">
        <v>0</v>
      </c>
      <c r="L4" s="166">
        <v>120977696</v>
      </c>
    </row>
    <row r="5" spans="1:12" ht="18.75" x14ac:dyDescent="0.3">
      <c r="A5" s="166" t="s">
        <v>13</v>
      </c>
      <c r="B5" s="166">
        <v>50000</v>
      </c>
      <c r="C5" s="166">
        <v>1999</v>
      </c>
      <c r="D5" s="166">
        <v>2017</v>
      </c>
      <c r="E5" s="166">
        <v>6240</v>
      </c>
      <c r="F5" s="166">
        <v>6283</v>
      </c>
      <c r="G5" s="166">
        <v>99938792</v>
      </c>
      <c r="H5" s="166">
        <v>311385480</v>
      </c>
      <c r="I5" s="166">
        <v>211.58</v>
      </c>
      <c r="J5" s="166">
        <v>211446688</v>
      </c>
      <c r="K5" s="166">
        <v>440100384</v>
      </c>
      <c r="L5" s="166">
        <v>651547072</v>
      </c>
    </row>
    <row r="6" spans="1:12" ht="18.75" x14ac:dyDescent="0.3">
      <c r="A6" s="166" t="s">
        <v>90</v>
      </c>
      <c r="B6" s="166">
        <v>7000</v>
      </c>
      <c r="C6" s="166">
        <v>12987</v>
      </c>
      <c r="D6" s="166">
        <v>13102</v>
      </c>
      <c r="E6" s="166">
        <v>36250</v>
      </c>
      <c r="F6" s="166">
        <v>37140</v>
      </c>
      <c r="G6" s="166">
        <v>90907328</v>
      </c>
      <c r="H6" s="166">
        <v>257692176</v>
      </c>
      <c r="I6" s="166">
        <v>183.47</v>
      </c>
      <c r="J6" s="166">
        <v>166784848</v>
      </c>
      <c r="K6" s="166">
        <v>28708712</v>
      </c>
      <c r="L6" s="166">
        <v>195493560</v>
      </c>
    </row>
    <row r="7" spans="1:12" ht="18.75" x14ac:dyDescent="0.3">
      <c r="A7" s="166" t="s">
        <v>15</v>
      </c>
      <c r="B7" s="166">
        <v>20000</v>
      </c>
      <c r="C7" s="166">
        <v>2537</v>
      </c>
      <c r="D7" s="166">
        <v>2560</v>
      </c>
      <c r="E7" s="166">
        <v>10770</v>
      </c>
      <c r="F7" s="166">
        <v>10720</v>
      </c>
      <c r="G7" s="166">
        <v>50736884</v>
      </c>
      <c r="H7" s="166">
        <v>212513280</v>
      </c>
      <c r="I7" s="166">
        <v>318.85000000000002</v>
      </c>
      <c r="J7" s="166">
        <v>161776396</v>
      </c>
      <c r="K7" s="166">
        <v>228964704</v>
      </c>
      <c r="L7" s="166">
        <v>391691100</v>
      </c>
    </row>
    <row r="8" spans="1:12" ht="18.75" x14ac:dyDescent="0.3">
      <c r="A8" s="166" t="s">
        <v>16</v>
      </c>
      <c r="B8" s="166">
        <v>11500</v>
      </c>
      <c r="C8" s="166">
        <v>12287</v>
      </c>
      <c r="D8" s="166">
        <v>12396</v>
      </c>
      <c r="E8" s="166">
        <v>16500</v>
      </c>
      <c r="F8" s="166">
        <v>16540</v>
      </c>
      <c r="G8" s="166">
        <v>141304912</v>
      </c>
      <c r="H8" s="166">
        <v>188536152</v>
      </c>
      <c r="I8" s="166">
        <v>33.43</v>
      </c>
      <c r="J8" s="166">
        <v>47231240</v>
      </c>
      <c r="K8" s="166">
        <v>54390804</v>
      </c>
      <c r="L8" s="166">
        <v>103372044</v>
      </c>
    </row>
    <row r="9" spans="1:12" ht="18.75" x14ac:dyDescent="0.3">
      <c r="A9" s="166" t="s">
        <v>231</v>
      </c>
      <c r="B9" s="166">
        <v>2000</v>
      </c>
      <c r="C9" s="166">
        <v>70009</v>
      </c>
      <c r="D9" s="166">
        <v>70121</v>
      </c>
      <c r="E9" s="166">
        <v>75200</v>
      </c>
      <c r="F9" s="166">
        <v>74747</v>
      </c>
      <c r="G9" s="166">
        <v>140018000</v>
      </c>
      <c r="H9" s="166">
        <v>149255856</v>
      </c>
      <c r="I9" s="166">
        <v>6.6</v>
      </c>
      <c r="J9" s="166">
        <v>9237856</v>
      </c>
      <c r="K9" s="166">
        <v>7240905</v>
      </c>
      <c r="L9" s="166">
        <v>16478761</v>
      </c>
    </row>
    <row r="10" spans="1:12" ht="18.75" x14ac:dyDescent="0.3">
      <c r="A10" s="166" t="s">
        <v>526</v>
      </c>
      <c r="B10" s="166">
        <v>12000</v>
      </c>
      <c r="C10" s="166">
        <v>0</v>
      </c>
      <c r="D10" s="166">
        <v>0</v>
      </c>
      <c r="E10" s="166">
        <v>7717</v>
      </c>
      <c r="F10" s="166">
        <v>7770</v>
      </c>
      <c r="G10" s="166">
        <v>0</v>
      </c>
      <c r="H10" s="166">
        <v>92419488</v>
      </c>
      <c r="I10" s="166">
        <v>0</v>
      </c>
      <c r="J10" s="166">
        <v>0</v>
      </c>
      <c r="K10" s="166">
        <v>0</v>
      </c>
      <c r="L10" s="166">
        <v>0</v>
      </c>
    </row>
    <row r="11" spans="1:12" ht="18.75" x14ac:dyDescent="0.3">
      <c r="A11" s="166" t="s">
        <v>17</v>
      </c>
      <c r="B11" s="166">
        <v>4000</v>
      </c>
      <c r="C11" s="166">
        <v>2118</v>
      </c>
      <c r="D11" s="166">
        <v>2137</v>
      </c>
      <c r="E11" s="166">
        <v>16320</v>
      </c>
      <c r="F11" s="166">
        <v>17120</v>
      </c>
      <c r="G11" s="166">
        <v>8470021</v>
      </c>
      <c r="H11" s="166">
        <v>67877376</v>
      </c>
      <c r="I11" s="166">
        <v>701.38</v>
      </c>
      <c r="J11" s="166">
        <v>59407355</v>
      </c>
      <c r="K11" s="166">
        <v>90905312</v>
      </c>
      <c r="L11" s="166">
        <v>150312667</v>
      </c>
    </row>
    <row r="12" spans="1:12" ht="18.75" x14ac:dyDescent="0.3">
      <c r="A12" s="166" t="s">
        <v>77</v>
      </c>
      <c r="B12" s="166">
        <v>6000</v>
      </c>
      <c r="C12" s="166">
        <v>11243</v>
      </c>
      <c r="D12" s="166">
        <v>11342</v>
      </c>
      <c r="E12" s="166">
        <v>10770</v>
      </c>
      <c r="F12" s="166">
        <v>10871</v>
      </c>
      <c r="G12" s="166">
        <v>67455472</v>
      </c>
      <c r="H12" s="166">
        <v>64652011</v>
      </c>
      <c r="I12" s="166">
        <v>-4.16</v>
      </c>
      <c r="J12" s="166">
        <v>-2803461</v>
      </c>
      <c r="K12" s="166">
        <v>993854</v>
      </c>
      <c r="L12" s="166">
        <v>26150393</v>
      </c>
    </row>
    <row r="13" spans="1:12" ht="18.75" x14ac:dyDescent="0.3">
      <c r="A13" s="166" t="s">
        <v>29</v>
      </c>
      <c r="B13" s="166">
        <v>2000</v>
      </c>
      <c r="C13" s="166">
        <v>24377</v>
      </c>
      <c r="D13" s="166">
        <v>24592</v>
      </c>
      <c r="E13" s="166">
        <v>25090</v>
      </c>
      <c r="F13" s="166">
        <v>25220</v>
      </c>
      <c r="G13" s="166">
        <v>48753060</v>
      </c>
      <c r="H13" s="166">
        <v>49996128</v>
      </c>
      <c r="I13" s="166">
        <v>2.5499999999999998</v>
      </c>
      <c r="J13" s="166">
        <v>1243068</v>
      </c>
      <c r="K13" s="166">
        <v>15159361</v>
      </c>
      <c r="L13" s="166">
        <v>17452429</v>
      </c>
    </row>
    <row r="14" spans="1:12" ht="18.75" x14ac:dyDescent="0.3">
      <c r="A14" s="166" t="s">
        <v>18</v>
      </c>
      <c r="B14" s="166">
        <v>100000</v>
      </c>
      <c r="C14" s="166">
        <v>502</v>
      </c>
      <c r="D14" s="166">
        <v>507</v>
      </c>
      <c r="E14" s="166">
        <v>500</v>
      </c>
      <c r="F14" s="166">
        <v>500</v>
      </c>
      <c r="G14" s="166">
        <v>50227000</v>
      </c>
      <c r="H14" s="166">
        <v>49560000</v>
      </c>
      <c r="I14" s="166">
        <v>-1.33</v>
      </c>
      <c r="J14" s="166">
        <v>-667000</v>
      </c>
      <c r="K14" s="166">
        <v>0</v>
      </c>
      <c r="L14" s="166">
        <v>-167000</v>
      </c>
    </row>
    <row r="15" spans="1:12" ht="18.75" x14ac:dyDescent="0.3">
      <c r="A15" s="166" t="s">
        <v>26</v>
      </c>
      <c r="B15" s="166">
        <v>7000</v>
      </c>
      <c r="C15" s="166">
        <v>2103</v>
      </c>
      <c r="D15" s="166">
        <v>2122</v>
      </c>
      <c r="E15" s="166">
        <v>5586</v>
      </c>
      <c r="F15" s="166">
        <v>5590</v>
      </c>
      <c r="G15" s="166">
        <v>14720662</v>
      </c>
      <c r="H15" s="166">
        <v>38785656</v>
      </c>
      <c r="I15" s="166">
        <v>163.47999999999999</v>
      </c>
      <c r="J15" s="166">
        <v>24064994</v>
      </c>
      <c r="K15" s="166">
        <v>94924224</v>
      </c>
      <c r="L15" s="166">
        <v>118989218</v>
      </c>
    </row>
    <row r="16" spans="1:12" ht="18.75" x14ac:dyDescent="0.3">
      <c r="A16" s="166" t="s">
        <v>22</v>
      </c>
      <c r="B16" s="166">
        <v>2000</v>
      </c>
      <c r="C16" s="166">
        <v>10199</v>
      </c>
      <c r="D16" s="166">
        <v>10289</v>
      </c>
      <c r="E16" s="166">
        <v>18776</v>
      </c>
      <c r="F16" s="166">
        <v>18330</v>
      </c>
      <c r="G16" s="166">
        <v>20398844</v>
      </c>
      <c r="H16" s="166">
        <v>36337392</v>
      </c>
      <c r="I16" s="166">
        <v>78.13</v>
      </c>
      <c r="J16" s="166">
        <v>15938548</v>
      </c>
      <c r="K16" s="166">
        <v>21518240</v>
      </c>
      <c r="L16" s="166">
        <v>38956788</v>
      </c>
    </row>
    <row r="17" spans="1:12" ht="18.75" x14ac:dyDescent="0.3">
      <c r="A17" s="166" t="s">
        <v>31</v>
      </c>
      <c r="B17" s="166">
        <v>4000</v>
      </c>
      <c r="C17" s="166">
        <v>2300</v>
      </c>
      <c r="D17" s="166">
        <v>2321</v>
      </c>
      <c r="E17" s="166">
        <v>6187</v>
      </c>
      <c r="F17" s="166">
        <v>6045</v>
      </c>
      <c r="G17" s="166">
        <v>9200330</v>
      </c>
      <c r="H17" s="166">
        <v>23967216</v>
      </c>
      <c r="I17" s="166">
        <v>160.5</v>
      </c>
      <c r="J17" s="166">
        <v>14766886</v>
      </c>
      <c r="K17" s="166">
        <v>14167166</v>
      </c>
      <c r="L17" s="166">
        <v>28934052</v>
      </c>
    </row>
    <row r="18" spans="1:12" ht="18.75" x14ac:dyDescent="0.3">
      <c r="A18" s="166" t="s">
        <v>34</v>
      </c>
      <c r="B18" s="166">
        <v>16</v>
      </c>
      <c r="C18" s="166" t="s">
        <v>35</v>
      </c>
      <c r="D18" s="166" t="s">
        <v>593</v>
      </c>
      <c r="E18" s="166" t="s">
        <v>37</v>
      </c>
      <c r="F18" s="166" t="s">
        <v>594</v>
      </c>
      <c r="G18" s="166" t="s">
        <v>39</v>
      </c>
      <c r="H18" s="166">
        <f>SUM(H2:H17)</f>
        <v>2967372734</v>
      </c>
      <c r="I18" s="166" t="s">
        <v>40</v>
      </c>
      <c r="J18" s="166" t="s">
        <v>595</v>
      </c>
      <c r="K18" s="166"/>
      <c r="L18" s="166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3096741873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129369139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3169292933</v>
      </c>
      <c r="H41" s="11">
        <f>G41-B43</f>
        <v>681459487</v>
      </c>
      <c r="I41" s="5">
        <f>H41/B43</f>
        <v>0.27391684443171521</v>
      </c>
      <c r="J41" s="13">
        <f>G41+J40</f>
        <v>3169292933</v>
      </c>
      <c r="K41" s="11">
        <f>H41+J40</f>
        <v>681459487</v>
      </c>
      <c r="L41" s="5">
        <f>K41/B43</f>
        <v>0.27391684443171521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4609292933</v>
      </c>
      <c r="H42" s="12">
        <f>G42-B43</f>
        <v>2121459487</v>
      </c>
      <c r="I42" s="8">
        <f>H42/B43</f>
        <v>0.85273372717572182</v>
      </c>
      <c r="J42" s="13">
        <f>G42+J40</f>
        <v>4609292933</v>
      </c>
      <c r="K42" s="12">
        <f>H42+J40</f>
        <v>2121459487</v>
      </c>
      <c r="L42" s="8">
        <f>K42/B43</f>
        <v>0.85273372717572182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3.9318207334695966E-2</v>
      </c>
      <c r="J43" s="6"/>
      <c r="K43" s="4" t="s">
        <v>50</v>
      </c>
      <c r="L43" s="5">
        <f ca="1">K41/VLOOKUP(MID(CELL("filename",A$1),FIND("]",CELL("filename",A$1))+1,255),Base!A:H,8,FALSE)*30</f>
        <v>3.9318207334695966E-2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0.12240197040799836</v>
      </c>
      <c r="J44" s="6"/>
      <c r="K44" s="7"/>
      <c r="L44" s="8">
        <f ca="1">K42/VLOOKUP(MID(CELL("filename",A$1),FIND("]",CELL("filename",A$1))+1,255),Base!A:H,8,FALSE)*30</f>
        <v>0.12240197040799836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69" t="s">
        <v>0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5</v>
      </c>
      <c r="G1" s="169" t="s">
        <v>6</v>
      </c>
      <c r="H1" s="169" t="s">
        <v>7</v>
      </c>
      <c r="I1" s="169" t="s">
        <v>8</v>
      </c>
      <c r="J1" s="169" t="s">
        <v>9</v>
      </c>
      <c r="K1" s="169" t="s">
        <v>10</v>
      </c>
      <c r="L1" s="169" t="s">
        <v>11</v>
      </c>
    </row>
    <row r="2" spans="1:12" ht="18.75" x14ac:dyDescent="0.3">
      <c r="A2" s="168" t="s">
        <v>12</v>
      </c>
      <c r="B2" s="168">
        <v>103000</v>
      </c>
      <c r="C2" s="168">
        <v>2711</v>
      </c>
      <c r="D2" s="168">
        <v>2735</v>
      </c>
      <c r="E2" s="168">
        <v>7582</v>
      </c>
      <c r="F2" s="168">
        <v>7726</v>
      </c>
      <c r="G2" s="168">
        <v>279206432</v>
      </c>
      <c r="H2" s="168">
        <v>788775154</v>
      </c>
      <c r="I2" s="168">
        <v>182.51</v>
      </c>
      <c r="J2" s="168">
        <v>509568722</v>
      </c>
      <c r="K2" s="168">
        <v>718491648</v>
      </c>
      <c r="L2" s="168">
        <v>1274660370</v>
      </c>
    </row>
    <row r="3" spans="1:12" ht="18.75" x14ac:dyDescent="0.3">
      <c r="A3" s="168" t="s">
        <v>14</v>
      </c>
      <c r="B3" s="168">
        <v>10000</v>
      </c>
      <c r="C3" s="168">
        <v>19535</v>
      </c>
      <c r="D3" s="168">
        <v>19707</v>
      </c>
      <c r="E3" s="168">
        <v>30957</v>
      </c>
      <c r="F3" s="168">
        <v>31901</v>
      </c>
      <c r="G3" s="168">
        <v>195353872</v>
      </c>
      <c r="H3" s="168">
        <v>316202712</v>
      </c>
      <c r="I3" s="168">
        <v>61.86</v>
      </c>
      <c r="J3" s="168">
        <v>120848840</v>
      </c>
      <c r="K3" s="168">
        <v>0</v>
      </c>
      <c r="L3" s="168">
        <v>120848840</v>
      </c>
    </row>
    <row r="4" spans="1:12" ht="18.75" x14ac:dyDescent="0.3">
      <c r="A4" s="168" t="s">
        <v>226</v>
      </c>
      <c r="B4" s="168">
        <v>1400</v>
      </c>
      <c r="C4" s="168">
        <v>245345</v>
      </c>
      <c r="D4" s="168">
        <v>245736</v>
      </c>
      <c r="E4" s="168">
        <v>222210</v>
      </c>
      <c r="F4" s="168">
        <v>222370</v>
      </c>
      <c r="G4" s="168">
        <v>343483584</v>
      </c>
      <c r="H4" s="168">
        <v>310822070</v>
      </c>
      <c r="I4" s="168">
        <v>-9.51</v>
      </c>
      <c r="J4" s="168">
        <v>-32661514</v>
      </c>
      <c r="K4" s="168">
        <v>-17599264</v>
      </c>
      <c r="L4" s="168">
        <v>-50260778</v>
      </c>
    </row>
    <row r="5" spans="1:12" ht="18.75" x14ac:dyDescent="0.3">
      <c r="A5" s="168" t="s">
        <v>13</v>
      </c>
      <c r="B5" s="168">
        <v>50000</v>
      </c>
      <c r="C5" s="168">
        <v>1999</v>
      </c>
      <c r="D5" s="168">
        <v>2017</v>
      </c>
      <c r="E5" s="168">
        <v>5969</v>
      </c>
      <c r="F5" s="168">
        <v>6028</v>
      </c>
      <c r="G5" s="168">
        <v>99938792</v>
      </c>
      <c r="H5" s="168">
        <v>298747680</v>
      </c>
      <c r="I5" s="168">
        <v>198.93</v>
      </c>
      <c r="J5" s="168">
        <v>198808888</v>
      </c>
      <c r="K5" s="168">
        <v>440100384</v>
      </c>
      <c r="L5" s="168">
        <v>638909272</v>
      </c>
    </row>
    <row r="6" spans="1:12" ht="18.75" x14ac:dyDescent="0.3">
      <c r="A6" s="168" t="s">
        <v>90</v>
      </c>
      <c r="B6" s="168">
        <v>7000</v>
      </c>
      <c r="C6" s="168">
        <v>12987</v>
      </c>
      <c r="D6" s="168">
        <v>13102</v>
      </c>
      <c r="E6" s="168">
        <v>36250</v>
      </c>
      <c r="F6" s="168">
        <v>37140</v>
      </c>
      <c r="G6" s="168">
        <v>90907328</v>
      </c>
      <c r="H6" s="168">
        <v>257692176</v>
      </c>
      <c r="I6" s="168">
        <v>183.47</v>
      </c>
      <c r="J6" s="168">
        <v>166784848</v>
      </c>
      <c r="K6" s="168">
        <v>28708712</v>
      </c>
      <c r="L6" s="168">
        <v>195493560</v>
      </c>
    </row>
    <row r="7" spans="1:12" ht="18.75" x14ac:dyDescent="0.3">
      <c r="A7" s="168" t="s">
        <v>16</v>
      </c>
      <c r="B7" s="168">
        <v>11500</v>
      </c>
      <c r="C7" s="168">
        <v>12287</v>
      </c>
      <c r="D7" s="168">
        <v>12396</v>
      </c>
      <c r="E7" s="168">
        <v>15980</v>
      </c>
      <c r="F7" s="168">
        <v>15940</v>
      </c>
      <c r="G7" s="168">
        <v>141304912</v>
      </c>
      <c r="H7" s="168">
        <v>181696872</v>
      </c>
      <c r="I7" s="168">
        <v>28.58</v>
      </c>
      <c r="J7" s="168">
        <v>40391960</v>
      </c>
      <c r="K7" s="168">
        <v>54390804</v>
      </c>
      <c r="L7" s="168">
        <v>96532764</v>
      </c>
    </row>
    <row r="8" spans="1:12" ht="18.75" x14ac:dyDescent="0.3">
      <c r="A8" s="168" t="s">
        <v>15</v>
      </c>
      <c r="B8" s="168">
        <v>15000</v>
      </c>
      <c r="C8" s="168">
        <v>2537</v>
      </c>
      <c r="D8" s="168">
        <v>2560</v>
      </c>
      <c r="E8" s="168">
        <v>11250</v>
      </c>
      <c r="F8" s="168">
        <v>11230</v>
      </c>
      <c r="G8" s="168">
        <v>38052664</v>
      </c>
      <c r="H8" s="168">
        <v>166967640</v>
      </c>
      <c r="I8" s="168">
        <v>338.78</v>
      </c>
      <c r="J8" s="168">
        <v>128914976</v>
      </c>
      <c r="K8" s="168">
        <v>272035488</v>
      </c>
      <c r="L8" s="168">
        <v>401900464</v>
      </c>
    </row>
    <row r="9" spans="1:12" ht="18.75" x14ac:dyDescent="0.3">
      <c r="A9" s="168" t="s">
        <v>231</v>
      </c>
      <c r="B9" s="168">
        <v>2000</v>
      </c>
      <c r="C9" s="168">
        <v>70009</v>
      </c>
      <c r="D9" s="168">
        <v>70121</v>
      </c>
      <c r="E9" s="168">
        <v>74980</v>
      </c>
      <c r="F9" s="168">
        <v>74606</v>
      </c>
      <c r="G9" s="168">
        <v>140018000</v>
      </c>
      <c r="H9" s="168">
        <v>148974305</v>
      </c>
      <c r="I9" s="168">
        <v>6.4</v>
      </c>
      <c r="J9" s="168">
        <v>8956305</v>
      </c>
      <c r="K9" s="168">
        <v>7240905</v>
      </c>
      <c r="L9" s="168">
        <v>16197210</v>
      </c>
    </row>
    <row r="10" spans="1:12" ht="18.75" x14ac:dyDescent="0.3">
      <c r="A10" s="168" t="s">
        <v>526</v>
      </c>
      <c r="B10" s="168">
        <v>12000</v>
      </c>
      <c r="C10" s="168">
        <v>0</v>
      </c>
      <c r="D10" s="168">
        <v>0</v>
      </c>
      <c r="E10" s="168">
        <v>7570</v>
      </c>
      <c r="F10" s="168">
        <v>7704</v>
      </c>
      <c r="G10" s="168">
        <v>0</v>
      </c>
      <c r="H10" s="168">
        <v>91634458</v>
      </c>
      <c r="I10" s="168">
        <v>0</v>
      </c>
      <c r="J10" s="168">
        <v>0</v>
      </c>
      <c r="K10" s="168">
        <v>0</v>
      </c>
      <c r="L10" s="168">
        <v>0</v>
      </c>
    </row>
    <row r="11" spans="1:12" ht="18.75" x14ac:dyDescent="0.3">
      <c r="A11" s="168" t="s">
        <v>17</v>
      </c>
      <c r="B11" s="168">
        <v>4000</v>
      </c>
      <c r="C11" s="168">
        <v>2118</v>
      </c>
      <c r="D11" s="168">
        <v>2137</v>
      </c>
      <c r="E11" s="168">
        <v>16320</v>
      </c>
      <c r="F11" s="168">
        <v>17120</v>
      </c>
      <c r="G11" s="168">
        <v>8470021</v>
      </c>
      <c r="H11" s="168">
        <v>67877376</v>
      </c>
      <c r="I11" s="168">
        <v>701.38</v>
      </c>
      <c r="J11" s="168">
        <v>59407355</v>
      </c>
      <c r="K11" s="168">
        <v>90905312</v>
      </c>
      <c r="L11" s="168">
        <v>150312667</v>
      </c>
    </row>
    <row r="12" spans="1:12" ht="18.75" x14ac:dyDescent="0.3">
      <c r="A12" s="168" t="s">
        <v>77</v>
      </c>
      <c r="B12" s="168">
        <v>6000</v>
      </c>
      <c r="C12" s="168">
        <v>11243</v>
      </c>
      <c r="D12" s="168">
        <v>11342</v>
      </c>
      <c r="E12" s="168">
        <v>10696</v>
      </c>
      <c r="F12" s="168">
        <v>10902</v>
      </c>
      <c r="G12" s="168">
        <v>67455472</v>
      </c>
      <c r="H12" s="168">
        <v>64836374</v>
      </c>
      <c r="I12" s="168">
        <v>-3.88</v>
      </c>
      <c r="J12" s="168">
        <v>-2619098</v>
      </c>
      <c r="K12" s="168">
        <v>993854</v>
      </c>
      <c r="L12" s="168">
        <v>26334756</v>
      </c>
    </row>
    <row r="13" spans="1:12" ht="18.75" x14ac:dyDescent="0.3">
      <c r="A13" s="168" t="s">
        <v>18</v>
      </c>
      <c r="B13" s="168">
        <v>100000</v>
      </c>
      <c r="C13" s="168">
        <v>502</v>
      </c>
      <c r="D13" s="168">
        <v>507</v>
      </c>
      <c r="E13" s="168">
        <v>500</v>
      </c>
      <c r="F13" s="168">
        <v>500</v>
      </c>
      <c r="G13" s="168">
        <v>50227000</v>
      </c>
      <c r="H13" s="168">
        <v>49560000</v>
      </c>
      <c r="I13" s="168">
        <v>-1.33</v>
      </c>
      <c r="J13" s="168">
        <v>-667000</v>
      </c>
      <c r="K13" s="168">
        <v>0</v>
      </c>
      <c r="L13" s="168">
        <v>-167000</v>
      </c>
    </row>
    <row r="14" spans="1:12" ht="18.75" x14ac:dyDescent="0.3">
      <c r="A14" s="168" t="s">
        <v>29</v>
      </c>
      <c r="B14" s="168">
        <v>2000</v>
      </c>
      <c r="C14" s="168">
        <v>24377</v>
      </c>
      <c r="D14" s="168">
        <v>24592</v>
      </c>
      <c r="E14" s="168">
        <v>24390</v>
      </c>
      <c r="F14" s="168">
        <v>24580</v>
      </c>
      <c r="G14" s="168">
        <v>48753060</v>
      </c>
      <c r="H14" s="168">
        <v>48727392</v>
      </c>
      <c r="I14" s="168">
        <v>-0.05</v>
      </c>
      <c r="J14" s="168">
        <v>-25668</v>
      </c>
      <c r="K14" s="168">
        <v>15159361</v>
      </c>
      <c r="L14" s="168">
        <v>16183693</v>
      </c>
    </row>
    <row r="15" spans="1:12" ht="18.75" x14ac:dyDescent="0.3">
      <c r="A15" s="168" t="s">
        <v>26</v>
      </c>
      <c r="B15" s="168">
        <v>7000</v>
      </c>
      <c r="C15" s="168">
        <v>2103</v>
      </c>
      <c r="D15" s="168">
        <v>2122</v>
      </c>
      <c r="E15" s="168">
        <v>5586</v>
      </c>
      <c r="F15" s="168">
        <v>5590</v>
      </c>
      <c r="G15" s="168">
        <v>14720662</v>
      </c>
      <c r="H15" s="168">
        <v>38785656</v>
      </c>
      <c r="I15" s="168">
        <v>163.47999999999999</v>
      </c>
      <c r="J15" s="168">
        <v>24064994</v>
      </c>
      <c r="K15" s="168">
        <v>94924224</v>
      </c>
      <c r="L15" s="168">
        <v>118989218</v>
      </c>
    </row>
    <row r="16" spans="1:12" ht="18.75" x14ac:dyDescent="0.3">
      <c r="A16" s="168" t="s">
        <v>22</v>
      </c>
      <c r="B16" s="168">
        <v>2000</v>
      </c>
      <c r="C16" s="168">
        <v>10199</v>
      </c>
      <c r="D16" s="168">
        <v>10289</v>
      </c>
      <c r="E16" s="168">
        <v>18830</v>
      </c>
      <c r="F16" s="168">
        <v>18689</v>
      </c>
      <c r="G16" s="168">
        <v>20398844</v>
      </c>
      <c r="H16" s="168">
        <v>37049074</v>
      </c>
      <c r="I16" s="168">
        <v>81.62</v>
      </c>
      <c r="J16" s="168">
        <v>16650230</v>
      </c>
      <c r="K16" s="168">
        <v>21518240</v>
      </c>
      <c r="L16" s="168">
        <v>39668470</v>
      </c>
    </row>
    <row r="17" spans="1:12" ht="18.75" x14ac:dyDescent="0.3">
      <c r="A17" s="168" t="s">
        <v>31</v>
      </c>
      <c r="B17" s="168">
        <v>4000</v>
      </c>
      <c r="C17" s="168">
        <v>2300</v>
      </c>
      <c r="D17" s="168">
        <v>2321</v>
      </c>
      <c r="E17" s="168">
        <v>6226</v>
      </c>
      <c r="F17" s="168">
        <v>6082</v>
      </c>
      <c r="G17" s="168">
        <v>9200330</v>
      </c>
      <c r="H17" s="168">
        <v>24113914</v>
      </c>
      <c r="I17" s="168">
        <v>162.1</v>
      </c>
      <c r="J17" s="168">
        <v>14913584</v>
      </c>
      <c r="K17" s="168">
        <v>14167166</v>
      </c>
      <c r="L17" s="168">
        <v>29080750</v>
      </c>
    </row>
    <row r="18" spans="1:12" ht="18.75" x14ac:dyDescent="0.3">
      <c r="A18" s="168" t="s">
        <v>34</v>
      </c>
      <c r="B18" s="168">
        <v>16</v>
      </c>
      <c r="C18" s="168" t="s">
        <v>35</v>
      </c>
      <c r="D18" s="168" t="s">
        <v>596</v>
      </c>
      <c r="E18" s="168" t="s">
        <v>37</v>
      </c>
      <c r="F18" s="168" t="s">
        <v>597</v>
      </c>
      <c r="G18" s="168" t="s">
        <v>39</v>
      </c>
      <c r="H18" s="168">
        <f>SUM(H2:H17)</f>
        <v>2892462853</v>
      </c>
      <c r="I18" s="168" t="s">
        <v>40</v>
      </c>
      <c r="J18" s="168" t="s">
        <v>598</v>
      </c>
      <c r="K18" s="168"/>
      <c r="L18" s="16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3054764164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162301311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3127315224</v>
      </c>
      <c r="H41" s="11">
        <f>G41-B43</f>
        <v>639481778</v>
      </c>
      <c r="I41" s="5">
        <f>H41/B43</f>
        <v>0.25704364535663532</v>
      </c>
      <c r="J41" s="13">
        <f>G41+J40</f>
        <v>3127315224</v>
      </c>
      <c r="K41" s="11">
        <f>H41+J40</f>
        <v>639481778</v>
      </c>
      <c r="L41" s="5">
        <f>K41/B43</f>
        <v>0.25704364535663532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4567315224</v>
      </c>
      <c r="H42" s="12">
        <f>G42-B43</f>
        <v>2079481778</v>
      </c>
      <c r="I42" s="8">
        <f>H42/B43</f>
        <v>0.83586052810064204</v>
      </c>
      <c r="J42" s="13">
        <f>G42+J40</f>
        <v>4567315224</v>
      </c>
      <c r="K42" s="12">
        <f>H42+J40</f>
        <v>2079481778</v>
      </c>
      <c r="L42" s="8">
        <f>K42/B43</f>
        <v>0.83586052810064204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3.6720520765233619E-2</v>
      </c>
      <c r="J43" s="6"/>
      <c r="K43" s="4" t="s">
        <v>50</v>
      </c>
      <c r="L43" s="5">
        <f ca="1">K41/VLOOKUP(MID(CELL("filename",A$1),FIND("]",CELL("filename",A$1))+1,255),Base!A:H,8,FALSE)*30</f>
        <v>3.6720520765233619E-2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0.11940864687152028</v>
      </c>
      <c r="J44" s="6"/>
      <c r="K44" s="7"/>
      <c r="L44" s="8">
        <f ca="1">K42/VLOOKUP(MID(CELL("filename",A$1),FIND("]",CELL("filename",A$1))+1,255),Base!A:H,8,FALSE)*30</f>
        <v>0.11940864687152028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1.7109375" bestFit="1" customWidth="1"/>
    <col min="4" max="4" width="15.85546875" bestFit="1" customWidth="1"/>
    <col min="5" max="5" width="11.42578125" bestFit="1" customWidth="1"/>
    <col min="6" max="8" width="19.7109375" bestFit="1" customWidth="1"/>
    <col min="9" max="9" width="17.5703125" bestFit="1" customWidth="1"/>
    <col min="10" max="11" width="19.7109375" bestFit="1" customWidth="1"/>
    <col min="12" max="12" width="11.28515625" bestFit="1" customWidth="1"/>
  </cols>
  <sheetData>
    <row r="1" spans="1:12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</row>
    <row r="2" spans="1:12" x14ac:dyDescent="0.25">
      <c r="A2" s="14" t="s">
        <v>12</v>
      </c>
      <c r="B2" s="14">
        <v>105000</v>
      </c>
      <c r="C2" s="14">
        <v>2799</v>
      </c>
      <c r="D2" s="14">
        <v>2824</v>
      </c>
      <c r="E2" s="14">
        <v>7340</v>
      </c>
      <c r="F2" s="14">
        <v>7565</v>
      </c>
      <c r="G2" s="14">
        <v>293939520</v>
      </c>
      <c r="H2" s="14">
        <v>787334940</v>
      </c>
      <c r="I2" s="14">
        <v>167.86</v>
      </c>
      <c r="J2" s="14">
        <v>493395420</v>
      </c>
      <c r="K2" s="14">
        <v>718491648</v>
      </c>
      <c r="L2" s="14">
        <v>1258487068</v>
      </c>
    </row>
    <row r="3" spans="1:12" x14ac:dyDescent="0.25">
      <c r="A3" s="14" t="s">
        <v>14</v>
      </c>
      <c r="B3" s="14">
        <v>10000</v>
      </c>
      <c r="C3" s="14">
        <v>19535</v>
      </c>
      <c r="D3" s="14">
        <v>19707</v>
      </c>
      <c r="E3" s="14">
        <v>30306</v>
      </c>
      <c r="F3" s="14">
        <v>31871</v>
      </c>
      <c r="G3" s="14">
        <v>195353872</v>
      </c>
      <c r="H3" s="14">
        <v>315905352</v>
      </c>
      <c r="I3" s="14">
        <v>61.71</v>
      </c>
      <c r="J3" s="14">
        <v>120551480</v>
      </c>
      <c r="K3" s="14">
        <v>0</v>
      </c>
      <c r="L3" s="14">
        <v>120551480</v>
      </c>
    </row>
    <row r="4" spans="1:12" x14ac:dyDescent="0.25">
      <c r="A4" s="14" t="s">
        <v>226</v>
      </c>
      <c r="B4" s="14">
        <v>1400</v>
      </c>
      <c r="C4" s="14">
        <v>245345</v>
      </c>
      <c r="D4" s="14">
        <v>245736</v>
      </c>
      <c r="E4" s="14">
        <v>210090</v>
      </c>
      <c r="F4" s="14">
        <v>212150</v>
      </c>
      <c r="G4" s="14">
        <v>343483584</v>
      </c>
      <c r="H4" s="14">
        <v>296536863</v>
      </c>
      <c r="I4" s="14">
        <v>-13.67</v>
      </c>
      <c r="J4" s="14">
        <v>-46946721</v>
      </c>
      <c r="K4" s="14">
        <v>-17599264</v>
      </c>
      <c r="L4" s="14">
        <v>-64545985</v>
      </c>
    </row>
    <row r="5" spans="1:12" x14ac:dyDescent="0.25">
      <c r="A5" s="14" t="s">
        <v>13</v>
      </c>
      <c r="B5" s="14">
        <v>50000</v>
      </c>
      <c r="C5" s="14">
        <v>1999</v>
      </c>
      <c r="D5" s="14">
        <v>2017</v>
      </c>
      <c r="E5" s="14">
        <v>5727</v>
      </c>
      <c r="F5" s="14">
        <v>5743</v>
      </c>
      <c r="G5" s="14">
        <v>99938792</v>
      </c>
      <c r="H5" s="14">
        <v>284623080</v>
      </c>
      <c r="I5" s="14">
        <v>184.8</v>
      </c>
      <c r="J5" s="14">
        <v>184684288</v>
      </c>
      <c r="K5" s="14">
        <v>440100384</v>
      </c>
      <c r="L5" s="14">
        <v>624784672</v>
      </c>
    </row>
    <row r="6" spans="1:12" x14ac:dyDescent="0.25">
      <c r="A6" s="14" t="s">
        <v>90</v>
      </c>
      <c r="B6" s="14">
        <v>7000</v>
      </c>
      <c r="C6" s="14">
        <v>12987</v>
      </c>
      <c r="D6" s="14">
        <v>13102</v>
      </c>
      <c r="E6" s="14">
        <v>35050</v>
      </c>
      <c r="F6" s="14">
        <v>35940</v>
      </c>
      <c r="G6" s="14">
        <v>90907328</v>
      </c>
      <c r="H6" s="14">
        <v>249366096</v>
      </c>
      <c r="I6" s="14">
        <v>174.31</v>
      </c>
      <c r="J6" s="14">
        <v>158458768</v>
      </c>
      <c r="K6" s="14">
        <v>28708712</v>
      </c>
      <c r="L6" s="14">
        <v>195567480</v>
      </c>
    </row>
    <row r="7" spans="1:12" x14ac:dyDescent="0.25">
      <c r="A7" s="14" t="s">
        <v>16</v>
      </c>
      <c r="B7" s="14">
        <v>11500</v>
      </c>
      <c r="C7" s="14">
        <v>12287</v>
      </c>
      <c r="D7" s="14">
        <v>12396</v>
      </c>
      <c r="E7" s="14">
        <v>15150</v>
      </c>
      <c r="F7" s="14">
        <v>15240</v>
      </c>
      <c r="G7" s="14">
        <v>141304912</v>
      </c>
      <c r="H7" s="14">
        <v>173717712</v>
      </c>
      <c r="I7" s="14">
        <v>22.94</v>
      </c>
      <c r="J7" s="14">
        <v>32412800</v>
      </c>
      <c r="K7" s="14">
        <v>54390804</v>
      </c>
      <c r="L7" s="14">
        <v>88553604</v>
      </c>
    </row>
    <row r="8" spans="1:12" x14ac:dyDescent="0.25">
      <c r="A8" s="14" t="s">
        <v>15</v>
      </c>
      <c r="B8" s="14">
        <v>15000</v>
      </c>
      <c r="C8" s="14">
        <v>2537</v>
      </c>
      <c r="D8" s="14">
        <v>2560</v>
      </c>
      <c r="E8" s="14">
        <v>11360</v>
      </c>
      <c r="F8" s="14">
        <v>11230</v>
      </c>
      <c r="G8" s="14">
        <v>38052664</v>
      </c>
      <c r="H8" s="14">
        <v>166967640</v>
      </c>
      <c r="I8" s="14">
        <v>338.78</v>
      </c>
      <c r="J8" s="14">
        <v>128914976</v>
      </c>
      <c r="K8" s="14">
        <v>272035488</v>
      </c>
      <c r="L8" s="14">
        <v>401900464</v>
      </c>
    </row>
    <row r="9" spans="1:12" x14ac:dyDescent="0.25">
      <c r="A9" s="14" t="s">
        <v>231</v>
      </c>
      <c r="B9" s="14">
        <v>2000</v>
      </c>
      <c r="C9" s="14">
        <v>70009</v>
      </c>
      <c r="D9" s="14">
        <v>70121</v>
      </c>
      <c r="E9" s="14">
        <v>73079</v>
      </c>
      <c r="F9" s="14">
        <v>73144</v>
      </c>
      <c r="G9" s="14">
        <v>140018000</v>
      </c>
      <c r="H9" s="14">
        <v>146054963</v>
      </c>
      <c r="I9" s="14">
        <v>4.3099999999999996</v>
      </c>
      <c r="J9" s="14">
        <v>6036963</v>
      </c>
      <c r="K9" s="14">
        <v>7240905</v>
      </c>
      <c r="L9" s="14">
        <v>13277868</v>
      </c>
    </row>
    <row r="10" spans="1:12" x14ac:dyDescent="0.25">
      <c r="A10" s="14" t="s">
        <v>526</v>
      </c>
      <c r="B10" s="14">
        <v>12000</v>
      </c>
      <c r="C10" s="14">
        <v>0</v>
      </c>
      <c r="D10" s="14">
        <v>0</v>
      </c>
      <c r="E10" s="14">
        <v>7319</v>
      </c>
      <c r="F10" s="14">
        <v>7336</v>
      </c>
      <c r="G10" s="14">
        <v>0</v>
      </c>
      <c r="H10" s="14">
        <v>87257318</v>
      </c>
      <c r="I10" s="14">
        <v>0</v>
      </c>
      <c r="J10" s="14">
        <v>0</v>
      </c>
      <c r="K10" s="14">
        <v>0</v>
      </c>
      <c r="L10" s="14">
        <v>0</v>
      </c>
    </row>
    <row r="11" spans="1:12" x14ac:dyDescent="0.25">
      <c r="A11" s="14" t="s">
        <v>17</v>
      </c>
      <c r="B11" s="14">
        <v>4000</v>
      </c>
      <c r="C11" s="14">
        <v>2118</v>
      </c>
      <c r="D11" s="14">
        <v>2137</v>
      </c>
      <c r="E11" s="14">
        <v>16320</v>
      </c>
      <c r="F11" s="14">
        <v>17120</v>
      </c>
      <c r="G11" s="14">
        <v>8470021</v>
      </c>
      <c r="H11" s="14">
        <v>67877376</v>
      </c>
      <c r="I11" s="14">
        <v>701.38</v>
      </c>
      <c r="J11" s="14">
        <v>59407355</v>
      </c>
      <c r="K11" s="14">
        <v>90905312</v>
      </c>
      <c r="L11" s="14">
        <v>150312667</v>
      </c>
    </row>
    <row r="12" spans="1:12" x14ac:dyDescent="0.25">
      <c r="A12" s="14" t="s">
        <v>77</v>
      </c>
      <c r="B12" s="14">
        <v>6000</v>
      </c>
      <c r="C12" s="14">
        <v>11243</v>
      </c>
      <c r="D12" s="14">
        <v>11342</v>
      </c>
      <c r="E12" s="14">
        <v>10357</v>
      </c>
      <c r="F12" s="14">
        <v>10480</v>
      </c>
      <c r="G12" s="14">
        <v>67455472</v>
      </c>
      <c r="H12" s="14">
        <v>62326656</v>
      </c>
      <c r="I12" s="14">
        <v>-7.6</v>
      </c>
      <c r="J12" s="14">
        <v>-5128816</v>
      </c>
      <c r="K12" s="14">
        <v>993854</v>
      </c>
      <c r="L12" s="14">
        <v>23825038</v>
      </c>
    </row>
    <row r="13" spans="1:12" x14ac:dyDescent="0.25">
      <c r="A13" s="14" t="s">
        <v>18</v>
      </c>
      <c r="B13" s="14">
        <v>100000</v>
      </c>
      <c r="C13" s="14">
        <v>502</v>
      </c>
      <c r="D13" s="14">
        <v>507</v>
      </c>
      <c r="E13" s="14">
        <v>500</v>
      </c>
      <c r="F13" s="14">
        <v>500</v>
      </c>
      <c r="G13" s="14">
        <v>50227000</v>
      </c>
      <c r="H13" s="14">
        <v>49560000</v>
      </c>
      <c r="I13" s="14">
        <v>-1.33</v>
      </c>
      <c r="J13" s="14">
        <v>-667000</v>
      </c>
      <c r="K13" s="14">
        <v>0</v>
      </c>
      <c r="L13" s="14">
        <v>-167000</v>
      </c>
    </row>
    <row r="14" spans="1:12" x14ac:dyDescent="0.25">
      <c r="A14" s="14" t="s">
        <v>29</v>
      </c>
      <c r="B14" s="14">
        <v>2000</v>
      </c>
      <c r="C14" s="14">
        <v>24377</v>
      </c>
      <c r="D14" s="14">
        <v>24592</v>
      </c>
      <c r="E14" s="14">
        <v>23360</v>
      </c>
      <c r="F14" s="14">
        <v>23420</v>
      </c>
      <c r="G14" s="14">
        <v>48753060</v>
      </c>
      <c r="H14" s="14">
        <v>46427808</v>
      </c>
      <c r="I14" s="14">
        <v>-4.7699999999999996</v>
      </c>
      <c r="J14" s="14">
        <v>-2325252</v>
      </c>
      <c r="K14" s="14">
        <v>15159361</v>
      </c>
      <c r="L14" s="14">
        <v>13884109</v>
      </c>
    </row>
    <row r="15" spans="1:12" x14ac:dyDescent="0.25">
      <c r="A15" s="14" t="s">
        <v>26</v>
      </c>
      <c r="B15" s="14">
        <v>7000</v>
      </c>
      <c r="C15" s="14">
        <v>2103</v>
      </c>
      <c r="D15" s="14">
        <v>2122</v>
      </c>
      <c r="E15" s="14">
        <v>5586</v>
      </c>
      <c r="F15" s="14">
        <v>5590</v>
      </c>
      <c r="G15" s="14">
        <v>14720662</v>
      </c>
      <c r="H15" s="14">
        <v>38785656</v>
      </c>
      <c r="I15" s="14">
        <v>163.47999999999999</v>
      </c>
      <c r="J15" s="14">
        <v>24064994</v>
      </c>
      <c r="K15" s="14">
        <v>94924224</v>
      </c>
      <c r="L15" s="14">
        <v>118989218</v>
      </c>
    </row>
    <row r="16" spans="1:12" x14ac:dyDescent="0.25">
      <c r="A16" s="14" t="s">
        <v>22</v>
      </c>
      <c r="B16" s="14">
        <v>2000</v>
      </c>
      <c r="C16" s="14">
        <v>10199</v>
      </c>
      <c r="D16" s="14">
        <v>10289</v>
      </c>
      <c r="E16" s="14">
        <v>18290</v>
      </c>
      <c r="F16" s="14">
        <v>18244</v>
      </c>
      <c r="G16" s="14">
        <v>20398844</v>
      </c>
      <c r="H16" s="14">
        <v>36166906</v>
      </c>
      <c r="I16" s="14">
        <v>77.3</v>
      </c>
      <c r="J16" s="14">
        <v>15768062</v>
      </c>
      <c r="K16" s="14">
        <v>21518240</v>
      </c>
      <c r="L16" s="14">
        <v>38786302</v>
      </c>
    </row>
    <row r="17" spans="1:12" x14ac:dyDescent="0.25">
      <c r="A17" s="14" t="s">
        <v>31</v>
      </c>
      <c r="B17" s="14">
        <v>4000</v>
      </c>
      <c r="C17" s="14">
        <v>2300</v>
      </c>
      <c r="D17" s="14">
        <v>2321</v>
      </c>
      <c r="E17" s="14">
        <v>6386</v>
      </c>
      <c r="F17" s="14">
        <v>6167</v>
      </c>
      <c r="G17" s="14">
        <v>9200330</v>
      </c>
      <c r="H17" s="14">
        <v>24450922</v>
      </c>
      <c r="I17" s="14">
        <v>165.76</v>
      </c>
      <c r="J17" s="14">
        <v>15250592</v>
      </c>
      <c r="K17" s="14">
        <v>14167166</v>
      </c>
      <c r="L17" s="14">
        <v>29417758</v>
      </c>
    </row>
    <row r="18" spans="1:12" x14ac:dyDescent="0.25">
      <c r="A18" s="14" t="s">
        <v>34</v>
      </c>
      <c r="B18" s="14">
        <v>16</v>
      </c>
      <c r="C18" s="14" t="s">
        <v>35</v>
      </c>
      <c r="D18" s="14" t="s">
        <v>599</v>
      </c>
      <c r="E18" s="14" t="s">
        <v>37</v>
      </c>
      <c r="F18" s="14" t="s">
        <v>600</v>
      </c>
      <c r="G18" s="14" t="s">
        <v>39</v>
      </c>
      <c r="H18" s="14">
        <f>SUM(H2:H17)</f>
        <v>2833359288</v>
      </c>
      <c r="I18" s="14" t="s">
        <v>40</v>
      </c>
      <c r="J18" s="14" t="s">
        <v>601</v>
      </c>
      <c r="K18" s="14"/>
      <c r="L18" s="14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2980926922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147567634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3053477982</v>
      </c>
      <c r="H41" s="11">
        <f>G41-B43</f>
        <v>565644536</v>
      </c>
      <c r="I41" s="5">
        <f>H41/B43</f>
        <v>0.22736431046437502</v>
      </c>
      <c r="J41" s="13">
        <f>G41+J40</f>
        <v>3053477982</v>
      </c>
      <c r="K41" s="11">
        <f>H41+J40</f>
        <v>565644536</v>
      </c>
      <c r="L41" s="5">
        <f>K41/B43</f>
        <v>0.22736431046437502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4493477982</v>
      </c>
      <c r="H42" s="12">
        <f>G42-B43</f>
        <v>2005644536</v>
      </c>
      <c r="I42" s="8">
        <f>H42/B43</f>
        <v>0.80618119320838166</v>
      </c>
      <c r="J42" s="13">
        <f>G42+J40</f>
        <v>4493477982</v>
      </c>
      <c r="K42" s="12">
        <f>H42+J40</f>
        <v>2005644536</v>
      </c>
      <c r="L42" s="8">
        <f>K42/B43</f>
        <v>0.80618119320838166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3.2326679212944319E-2</v>
      </c>
      <c r="J43" s="6"/>
      <c r="K43" s="4" t="s">
        <v>50</v>
      </c>
      <c r="L43" s="5">
        <f ca="1">K41/VLOOKUP(MID(CELL("filename",A$1),FIND("]",CELL("filename",A$1))+1,255),Base!A:H,8,FALSE)*30</f>
        <v>3.2326679212944319E-2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0.11462291846564669</v>
      </c>
      <c r="J44" s="6"/>
      <c r="K44" s="7"/>
      <c r="L44" s="8">
        <f ca="1">K42/VLOOKUP(MID(CELL("filename",A$1),FIND("]",CELL("filename",A$1))+1,255),Base!A:H,8,FALSE)*30</f>
        <v>0.11462291846564669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71" t="s">
        <v>0</v>
      </c>
      <c r="B1" s="171" t="s">
        <v>1</v>
      </c>
      <c r="C1" s="171" t="s">
        <v>2</v>
      </c>
      <c r="D1" s="171" t="s">
        <v>3</v>
      </c>
      <c r="E1" s="171" t="s">
        <v>4</v>
      </c>
      <c r="F1" s="171" t="s">
        <v>5</v>
      </c>
      <c r="G1" s="171" t="s">
        <v>6</v>
      </c>
      <c r="H1" s="171" t="s">
        <v>7</v>
      </c>
      <c r="I1" s="171" t="s">
        <v>8</v>
      </c>
      <c r="J1" s="171" t="s">
        <v>9</v>
      </c>
      <c r="K1" s="171" t="s">
        <v>10</v>
      </c>
      <c r="L1" s="171" t="s">
        <v>11</v>
      </c>
    </row>
    <row r="2" spans="1:12" ht="18.75" x14ac:dyDescent="0.3">
      <c r="A2" s="170" t="s">
        <v>12</v>
      </c>
      <c r="B2" s="170">
        <v>105000</v>
      </c>
      <c r="C2" s="170">
        <v>2799</v>
      </c>
      <c r="D2" s="170">
        <v>2824</v>
      </c>
      <c r="E2" s="170">
        <v>7187</v>
      </c>
      <c r="F2" s="170">
        <v>7499</v>
      </c>
      <c r="G2" s="170">
        <v>293939520</v>
      </c>
      <c r="H2" s="170">
        <v>780465924</v>
      </c>
      <c r="I2" s="170">
        <v>165.52</v>
      </c>
      <c r="J2" s="170">
        <v>486526404</v>
      </c>
      <c r="K2" s="170">
        <v>718491648</v>
      </c>
      <c r="L2" s="170">
        <v>1251618052</v>
      </c>
    </row>
    <row r="3" spans="1:12" ht="18.75" x14ac:dyDescent="0.3">
      <c r="A3" s="170" t="s">
        <v>14</v>
      </c>
      <c r="B3" s="170">
        <v>10000</v>
      </c>
      <c r="C3" s="170">
        <v>19535</v>
      </c>
      <c r="D3" s="170">
        <v>19707</v>
      </c>
      <c r="E3" s="170">
        <v>30306</v>
      </c>
      <c r="F3" s="170">
        <v>31871</v>
      </c>
      <c r="G3" s="170">
        <v>195353872</v>
      </c>
      <c r="H3" s="170">
        <v>315905352</v>
      </c>
      <c r="I3" s="170">
        <v>61.71</v>
      </c>
      <c r="J3" s="170">
        <v>120551480</v>
      </c>
      <c r="K3" s="170">
        <v>0</v>
      </c>
      <c r="L3" s="170">
        <v>120551480</v>
      </c>
    </row>
    <row r="4" spans="1:12" ht="18.75" x14ac:dyDescent="0.3">
      <c r="A4" s="170" t="s">
        <v>226</v>
      </c>
      <c r="B4" s="170">
        <v>1400</v>
      </c>
      <c r="C4" s="170">
        <v>245345</v>
      </c>
      <c r="D4" s="170">
        <v>245736</v>
      </c>
      <c r="E4" s="170">
        <v>195080</v>
      </c>
      <c r="F4" s="170">
        <v>198750</v>
      </c>
      <c r="G4" s="170">
        <v>343483584</v>
      </c>
      <c r="H4" s="170">
        <v>277806748</v>
      </c>
      <c r="I4" s="170">
        <v>-19.12</v>
      </c>
      <c r="J4" s="170">
        <v>-65676836</v>
      </c>
      <c r="K4" s="170">
        <v>-17599264</v>
      </c>
      <c r="L4" s="170">
        <v>-83276100</v>
      </c>
    </row>
    <row r="5" spans="1:12" ht="18.75" x14ac:dyDescent="0.3">
      <c r="A5" s="170" t="s">
        <v>13</v>
      </c>
      <c r="B5" s="170">
        <v>50000</v>
      </c>
      <c r="C5" s="170">
        <v>1999</v>
      </c>
      <c r="D5" s="170">
        <v>2017</v>
      </c>
      <c r="E5" s="170">
        <v>5456</v>
      </c>
      <c r="F5" s="170">
        <v>5494</v>
      </c>
      <c r="G5" s="170">
        <v>99938792</v>
      </c>
      <c r="H5" s="170">
        <v>272282640</v>
      </c>
      <c r="I5" s="170">
        <v>172.45</v>
      </c>
      <c r="J5" s="170">
        <v>172343848</v>
      </c>
      <c r="K5" s="170">
        <v>440100384</v>
      </c>
      <c r="L5" s="170">
        <v>612444232</v>
      </c>
    </row>
    <row r="6" spans="1:12" ht="18.75" x14ac:dyDescent="0.3">
      <c r="A6" s="170" t="s">
        <v>90</v>
      </c>
      <c r="B6" s="170">
        <v>7000</v>
      </c>
      <c r="C6" s="170">
        <v>12987</v>
      </c>
      <c r="D6" s="170">
        <v>13102</v>
      </c>
      <c r="E6" s="170">
        <v>35050</v>
      </c>
      <c r="F6" s="170">
        <v>35940</v>
      </c>
      <c r="G6" s="170">
        <v>90907328</v>
      </c>
      <c r="H6" s="170">
        <v>249366096</v>
      </c>
      <c r="I6" s="170">
        <v>174.31</v>
      </c>
      <c r="J6" s="170">
        <v>158458768</v>
      </c>
      <c r="K6" s="170">
        <v>28708712</v>
      </c>
      <c r="L6" s="170">
        <v>195567480</v>
      </c>
    </row>
    <row r="7" spans="1:12" ht="18.75" x14ac:dyDescent="0.3">
      <c r="A7" s="170" t="s">
        <v>16</v>
      </c>
      <c r="B7" s="170">
        <v>11500</v>
      </c>
      <c r="C7" s="170">
        <v>12287</v>
      </c>
      <c r="D7" s="170">
        <v>12396</v>
      </c>
      <c r="E7" s="170">
        <v>14480</v>
      </c>
      <c r="F7" s="170">
        <v>14540</v>
      </c>
      <c r="G7" s="170">
        <v>141304912</v>
      </c>
      <c r="H7" s="170">
        <v>165738552</v>
      </c>
      <c r="I7" s="170">
        <v>17.29</v>
      </c>
      <c r="J7" s="170">
        <v>24433640</v>
      </c>
      <c r="K7" s="170">
        <v>54390804</v>
      </c>
      <c r="L7" s="170">
        <v>80574444</v>
      </c>
    </row>
    <row r="8" spans="1:12" ht="18.75" x14ac:dyDescent="0.3">
      <c r="A8" s="170" t="s">
        <v>15</v>
      </c>
      <c r="B8" s="170">
        <v>15000</v>
      </c>
      <c r="C8" s="170">
        <v>2537</v>
      </c>
      <c r="D8" s="170">
        <v>2560</v>
      </c>
      <c r="E8" s="170">
        <v>10670</v>
      </c>
      <c r="F8" s="170">
        <v>10700</v>
      </c>
      <c r="G8" s="170">
        <v>38052664</v>
      </c>
      <c r="H8" s="170">
        <v>159087600</v>
      </c>
      <c r="I8" s="170">
        <v>318.07</v>
      </c>
      <c r="J8" s="170">
        <v>121034936</v>
      </c>
      <c r="K8" s="170">
        <v>272035488</v>
      </c>
      <c r="L8" s="170">
        <v>394020424</v>
      </c>
    </row>
    <row r="9" spans="1:12" ht="18.75" x14ac:dyDescent="0.3">
      <c r="A9" s="170" t="s">
        <v>231</v>
      </c>
      <c r="B9" s="170">
        <v>2000</v>
      </c>
      <c r="C9" s="170">
        <v>70009</v>
      </c>
      <c r="D9" s="170">
        <v>70121</v>
      </c>
      <c r="E9" s="170">
        <v>68500</v>
      </c>
      <c r="F9" s="170">
        <v>69714</v>
      </c>
      <c r="G9" s="170">
        <v>140018000</v>
      </c>
      <c r="H9" s="170">
        <v>139205891</v>
      </c>
      <c r="I9" s="170">
        <v>-0.57999999999999996</v>
      </c>
      <c r="J9" s="170">
        <v>-812109</v>
      </c>
      <c r="K9" s="170">
        <v>7240905</v>
      </c>
      <c r="L9" s="170">
        <v>6428796</v>
      </c>
    </row>
    <row r="10" spans="1:12" ht="18.75" x14ac:dyDescent="0.3">
      <c r="A10" s="170" t="s">
        <v>526</v>
      </c>
      <c r="B10" s="170">
        <v>12000</v>
      </c>
      <c r="C10" s="170">
        <v>0</v>
      </c>
      <c r="D10" s="170">
        <v>0</v>
      </c>
      <c r="E10" s="170">
        <v>6973</v>
      </c>
      <c r="F10" s="170">
        <v>6976</v>
      </c>
      <c r="G10" s="170">
        <v>0</v>
      </c>
      <c r="H10" s="170">
        <v>82975334</v>
      </c>
      <c r="I10" s="170">
        <v>0</v>
      </c>
      <c r="J10" s="170">
        <v>0</v>
      </c>
      <c r="K10" s="170">
        <v>0</v>
      </c>
      <c r="L10" s="170">
        <v>0</v>
      </c>
    </row>
    <row r="11" spans="1:12" ht="18.75" x14ac:dyDescent="0.3">
      <c r="A11" s="170" t="s">
        <v>17</v>
      </c>
      <c r="B11" s="170">
        <v>4000</v>
      </c>
      <c r="C11" s="170">
        <v>2118</v>
      </c>
      <c r="D11" s="170">
        <v>2137</v>
      </c>
      <c r="E11" s="170">
        <v>16320</v>
      </c>
      <c r="F11" s="170">
        <v>17120</v>
      </c>
      <c r="G11" s="170">
        <v>8470021</v>
      </c>
      <c r="H11" s="170">
        <v>67877376</v>
      </c>
      <c r="I11" s="170">
        <v>701.38</v>
      </c>
      <c r="J11" s="170">
        <v>59407355</v>
      </c>
      <c r="K11" s="170">
        <v>90905312</v>
      </c>
      <c r="L11" s="170">
        <v>150312667</v>
      </c>
    </row>
    <row r="12" spans="1:12" ht="18.75" x14ac:dyDescent="0.3">
      <c r="A12" s="170" t="s">
        <v>77</v>
      </c>
      <c r="B12" s="170">
        <v>6000</v>
      </c>
      <c r="C12" s="170">
        <v>11243</v>
      </c>
      <c r="D12" s="170">
        <v>11342</v>
      </c>
      <c r="E12" s="170">
        <v>9956</v>
      </c>
      <c r="F12" s="170">
        <v>10070</v>
      </c>
      <c r="G12" s="170">
        <v>67455472</v>
      </c>
      <c r="H12" s="170">
        <v>59888304</v>
      </c>
      <c r="I12" s="170">
        <v>-11.22</v>
      </c>
      <c r="J12" s="170">
        <v>-7567168</v>
      </c>
      <c r="K12" s="170">
        <v>993854</v>
      </c>
      <c r="L12" s="170">
        <v>21386686</v>
      </c>
    </row>
    <row r="13" spans="1:12" ht="18.75" x14ac:dyDescent="0.3">
      <c r="A13" s="170" t="s">
        <v>18</v>
      </c>
      <c r="B13" s="170">
        <v>100000</v>
      </c>
      <c r="C13" s="170">
        <v>502</v>
      </c>
      <c r="D13" s="170">
        <v>507</v>
      </c>
      <c r="E13" s="170">
        <v>500</v>
      </c>
      <c r="F13" s="170">
        <v>500</v>
      </c>
      <c r="G13" s="170">
        <v>50227000</v>
      </c>
      <c r="H13" s="170">
        <v>49560000</v>
      </c>
      <c r="I13" s="170">
        <v>-1.33</v>
      </c>
      <c r="J13" s="170">
        <v>-667000</v>
      </c>
      <c r="K13" s="170">
        <v>0</v>
      </c>
      <c r="L13" s="170">
        <v>-167000</v>
      </c>
    </row>
    <row r="14" spans="1:12" ht="18.75" x14ac:dyDescent="0.3">
      <c r="A14" s="170" t="s">
        <v>29</v>
      </c>
      <c r="B14" s="170">
        <v>2000</v>
      </c>
      <c r="C14" s="170">
        <v>24377</v>
      </c>
      <c r="D14" s="170">
        <v>24592</v>
      </c>
      <c r="E14" s="170">
        <v>22250</v>
      </c>
      <c r="F14" s="170">
        <v>22290</v>
      </c>
      <c r="G14" s="170">
        <v>48753060</v>
      </c>
      <c r="H14" s="170">
        <v>44187696</v>
      </c>
      <c r="I14" s="170">
        <v>-9.36</v>
      </c>
      <c r="J14" s="170">
        <v>-4565364</v>
      </c>
      <c r="K14" s="170">
        <v>15159361</v>
      </c>
      <c r="L14" s="170">
        <v>11643997</v>
      </c>
    </row>
    <row r="15" spans="1:12" ht="18.75" x14ac:dyDescent="0.3">
      <c r="A15" s="170" t="s">
        <v>26</v>
      </c>
      <c r="B15" s="170">
        <v>7000</v>
      </c>
      <c r="C15" s="170">
        <v>2103</v>
      </c>
      <c r="D15" s="170">
        <v>2122</v>
      </c>
      <c r="E15" s="170">
        <v>5586</v>
      </c>
      <c r="F15" s="170">
        <v>5590</v>
      </c>
      <c r="G15" s="170">
        <v>14720662</v>
      </c>
      <c r="H15" s="170">
        <v>38785656</v>
      </c>
      <c r="I15" s="170">
        <v>163.47999999999999</v>
      </c>
      <c r="J15" s="170">
        <v>24064994</v>
      </c>
      <c r="K15" s="170">
        <v>94924224</v>
      </c>
      <c r="L15" s="170">
        <v>118989218</v>
      </c>
    </row>
    <row r="16" spans="1:12" ht="18.75" x14ac:dyDescent="0.3">
      <c r="A16" s="170" t="s">
        <v>22</v>
      </c>
      <c r="B16" s="170">
        <v>2000</v>
      </c>
      <c r="C16" s="170">
        <v>10199</v>
      </c>
      <c r="D16" s="170">
        <v>10289</v>
      </c>
      <c r="E16" s="170">
        <v>17332</v>
      </c>
      <c r="F16" s="170">
        <v>17508</v>
      </c>
      <c r="G16" s="170">
        <v>20398844</v>
      </c>
      <c r="H16" s="170">
        <v>34707859</v>
      </c>
      <c r="I16" s="170">
        <v>70.150000000000006</v>
      </c>
      <c r="J16" s="170">
        <v>14309015</v>
      </c>
      <c r="K16" s="170">
        <v>21518240</v>
      </c>
      <c r="L16" s="170">
        <v>37327255</v>
      </c>
    </row>
    <row r="17" spans="1:12" ht="18.75" x14ac:dyDescent="0.3">
      <c r="A17" s="170" t="s">
        <v>31</v>
      </c>
      <c r="B17" s="170">
        <v>4000</v>
      </c>
      <c r="C17" s="170">
        <v>2300</v>
      </c>
      <c r="D17" s="170">
        <v>2321</v>
      </c>
      <c r="E17" s="170">
        <v>6352</v>
      </c>
      <c r="F17" s="170">
        <v>6185</v>
      </c>
      <c r="G17" s="170">
        <v>9200330</v>
      </c>
      <c r="H17" s="170">
        <v>24522288</v>
      </c>
      <c r="I17" s="170">
        <v>166.54</v>
      </c>
      <c r="J17" s="170">
        <v>15321958</v>
      </c>
      <c r="K17" s="170">
        <v>14167166</v>
      </c>
      <c r="L17" s="170">
        <v>29489124</v>
      </c>
    </row>
    <row r="18" spans="1:12" ht="18.75" x14ac:dyDescent="0.3">
      <c r="A18" s="170" t="s">
        <v>34</v>
      </c>
      <c r="B18" s="170">
        <v>16</v>
      </c>
      <c r="C18" s="170" t="s">
        <v>35</v>
      </c>
      <c r="D18" s="170" t="s">
        <v>602</v>
      </c>
      <c r="E18" s="170" t="s">
        <v>37</v>
      </c>
      <c r="F18" s="170" t="s">
        <v>603</v>
      </c>
      <c r="G18" s="170" t="s">
        <v>39</v>
      </c>
      <c r="H18" s="170">
        <f>SUM(H2:H17)</f>
        <v>2762363316</v>
      </c>
      <c r="I18" s="170" t="s">
        <v>40</v>
      </c>
      <c r="J18" s="170" t="s">
        <v>604</v>
      </c>
      <c r="K18" s="170"/>
      <c r="L18" s="170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2909930950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147567634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2982482010</v>
      </c>
      <c r="H41" s="11">
        <f>G41-B43</f>
        <v>494648564</v>
      </c>
      <c r="I41" s="5">
        <f>H41/B43</f>
        <v>0.19882704157519393</v>
      </c>
      <c r="J41" s="13">
        <f>G41+J40</f>
        <v>2982482010</v>
      </c>
      <c r="K41" s="11">
        <f>H41+J40</f>
        <v>494648564</v>
      </c>
      <c r="L41" s="5">
        <f>K41/B43</f>
        <v>0.19882704157519393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4422482010</v>
      </c>
      <c r="H42" s="12">
        <f>G42-B43</f>
        <v>1934648564</v>
      </c>
      <c r="I42" s="8">
        <f>H42/B43</f>
        <v>0.7776439243192006</v>
      </c>
      <c r="J42" s="13">
        <f>G42+J40</f>
        <v>4422482010</v>
      </c>
      <c r="K42" s="12">
        <f>H42+J40</f>
        <v>1934648564</v>
      </c>
      <c r="L42" s="8">
        <f>K42/B43</f>
        <v>0.7776439243192006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2.7743308126771248E-2</v>
      </c>
      <c r="J43" s="6"/>
      <c r="K43" s="4" t="s">
        <v>50</v>
      </c>
      <c r="L43" s="5">
        <f ca="1">K41/VLOOKUP(MID(CELL("filename",A$1),FIND("]",CELL("filename",A$1))+1,255),Base!A:H,8,FALSE)*30</f>
        <v>2.7743308126771248E-2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0.10850845455616752</v>
      </c>
      <c r="J44" s="6"/>
      <c r="K44" s="7"/>
      <c r="L44" s="8">
        <f ca="1">K42/VLOOKUP(MID(CELL("filename",A$1),FIND("]",CELL("filename",A$1))+1,255),Base!A:H,8,FALSE)*30</f>
        <v>0.10850845455616752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8390</v>
      </c>
      <c r="F2" s="46">
        <v>8212</v>
      </c>
      <c r="G2" s="46">
        <v>369116512</v>
      </c>
      <c r="H2" s="46">
        <v>1561331136</v>
      </c>
      <c r="I2" s="46">
        <v>322.99</v>
      </c>
      <c r="J2" s="46">
        <v>1192214624</v>
      </c>
      <c r="K2" s="46">
        <v>35150128</v>
      </c>
      <c r="L2" s="46">
        <v>1234364752</v>
      </c>
    </row>
    <row r="3" spans="1:12" ht="18.75" x14ac:dyDescent="0.3">
      <c r="A3" s="46" t="s">
        <v>13</v>
      </c>
      <c r="B3" s="46">
        <v>130000</v>
      </c>
      <c r="C3" s="46">
        <v>1999</v>
      </c>
      <c r="D3" s="46">
        <v>2019</v>
      </c>
      <c r="E3" s="46">
        <v>3350</v>
      </c>
      <c r="F3" s="46">
        <v>3381</v>
      </c>
      <c r="G3" s="46">
        <v>259840864</v>
      </c>
      <c r="H3" s="46">
        <v>435244583</v>
      </c>
      <c r="I3" s="46">
        <v>67.5</v>
      </c>
      <c r="J3" s="46">
        <v>175403719</v>
      </c>
      <c r="K3" s="46">
        <v>73452744</v>
      </c>
      <c r="L3" s="46">
        <v>248856463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20920</v>
      </c>
      <c r="F4" s="46">
        <v>20845</v>
      </c>
      <c r="G4" s="46">
        <v>195353872</v>
      </c>
      <c r="H4" s="46">
        <v>206417613</v>
      </c>
      <c r="I4" s="46">
        <v>5.66</v>
      </c>
      <c r="J4" s="46">
        <v>11063741</v>
      </c>
      <c r="K4" s="46">
        <v>0</v>
      </c>
      <c r="L4" s="46">
        <v>11063741</v>
      </c>
    </row>
    <row r="5" spans="1:12" ht="18.75" x14ac:dyDescent="0.3">
      <c r="A5" s="46" t="s">
        <v>15</v>
      </c>
      <c r="B5" s="46">
        <v>40000</v>
      </c>
      <c r="C5" s="46">
        <v>2528</v>
      </c>
      <c r="D5" s="46">
        <v>2553</v>
      </c>
      <c r="E5" s="46">
        <v>4975</v>
      </c>
      <c r="F5" s="46">
        <v>4895</v>
      </c>
      <c r="G5" s="46">
        <v>101137632</v>
      </c>
      <c r="H5" s="46">
        <v>193890950</v>
      </c>
      <c r="I5" s="46">
        <v>91.71</v>
      </c>
      <c r="J5" s="46">
        <v>92753318</v>
      </c>
      <c r="K5" s="46">
        <v>55065504</v>
      </c>
      <c r="L5" s="46">
        <v>147818822</v>
      </c>
    </row>
    <row r="6" spans="1:12" ht="18.75" x14ac:dyDescent="0.3">
      <c r="A6" s="46" t="s">
        <v>22</v>
      </c>
      <c r="B6" s="46">
        <v>6000</v>
      </c>
      <c r="C6" s="46">
        <v>10199</v>
      </c>
      <c r="D6" s="46">
        <v>10299</v>
      </c>
      <c r="E6" s="46">
        <v>11330</v>
      </c>
      <c r="F6" s="46">
        <v>11386</v>
      </c>
      <c r="G6" s="46">
        <v>61196528</v>
      </c>
      <c r="H6" s="46">
        <v>67649919</v>
      </c>
      <c r="I6" s="46">
        <v>10.55</v>
      </c>
      <c r="J6" s="46">
        <v>6453391</v>
      </c>
      <c r="K6" s="46">
        <v>0</v>
      </c>
      <c r="L6" s="46">
        <v>6453391</v>
      </c>
    </row>
    <row r="7" spans="1:12" ht="18.75" x14ac:dyDescent="0.3">
      <c r="A7" s="46" t="s">
        <v>17</v>
      </c>
      <c r="B7" s="46">
        <v>12000</v>
      </c>
      <c r="C7" s="46">
        <v>2118</v>
      </c>
      <c r="D7" s="46">
        <v>2139</v>
      </c>
      <c r="E7" s="46">
        <v>4420</v>
      </c>
      <c r="F7" s="46">
        <v>4468</v>
      </c>
      <c r="G7" s="46">
        <v>25410064</v>
      </c>
      <c r="H7" s="46">
        <v>53093244</v>
      </c>
      <c r="I7" s="46">
        <v>108.95</v>
      </c>
      <c r="J7" s="46">
        <v>27683180</v>
      </c>
      <c r="K7" s="46">
        <v>40696476</v>
      </c>
      <c r="L7" s="46">
        <v>68379656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21</v>
      </c>
      <c r="B9" s="46">
        <v>2000</v>
      </c>
      <c r="C9" s="46">
        <v>16843</v>
      </c>
      <c r="D9" s="46">
        <v>17008</v>
      </c>
      <c r="E9" s="46">
        <v>21526</v>
      </c>
      <c r="F9" s="46">
        <v>21224</v>
      </c>
      <c r="G9" s="46">
        <v>33685576</v>
      </c>
      <c r="H9" s="46">
        <v>42034132</v>
      </c>
      <c r="I9" s="46">
        <v>24.78</v>
      </c>
      <c r="J9" s="46">
        <v>8348556</v>
      </c>
      <c r="K9" s="46">
        <v>160642</v>
      </c>
      <c r="L9" s="46">
        <v>8509198</v>
      </c>
    </row>
    <row r="10" spans="1:12" ht="18.75" x14ac:dyDescent="0.3">
      <c r="A10" s="46" t="s">
        <v>16</v>
      </c>
      <c r="B10" s="46">
        <v>8000</v>
      </c>
      <c r="C10" s="46">
        <v>2958</v>
      </c>
      <c r="D10" s="46">
        <v>2987</v>
      </c>
      <c r="E10" s="46">
        <v>5433</v>
      </c>
      <c r="F10" s="46">
        <v>5303</v>
      </c>
      <c r="G10" s="46">
        <v>23665300</v>
      </c>
      <c r="H10" s="46">
        <v>42010366</v>
      </c>
      <c r="I10" s="46">
        <v>77.52</v>
      </c>
      <c r="J10" s="46">
        <v>18345066</v>
      </c>
      <c r="K10" s="46">
        <v>17437852</v>
      </c>
      <c r="L10" s="46">
        <v>35782918</v>
      </c>
    </row>
    <row r="11" spans="1:12" ht="18.75" x14ac:dyDescent="0.3">
      <c r="A11" s="46" t="s">
        <v>20</v>
      </c>
      <c r="B11" s="46">
        <v>700</v>
      </c>
      <c r="C11" s="46">
        <v>31876</v>
      </c>
      <c r="D11" s="46">
        <v>32187</v>
      </c>
      <c r="E11" s="46">
        <v>52676</v>
      </c>
      <c r="F11" s="46">
        <v>51823</v>
      </c>
      <c r="G11" s="46">
        <v>22313432</v>
      </c>
      <c r="H11" s="46">
        <v>35922408</v>
      </c>
      <c r="I11" s="46">
        <v>60.99</v>
      </c>
      <c r="J11" s="46">
        <v>13608976</v>
      </c>
      <c r="K11" s="46">
        <v>7887736</v>
      </c>
      <c r="L11" s="46">
        <v>21496712</v>
      </c>
    </row>
    <row r="12" spans="1:12" ht="18.75" x14ac:dyDescent="0.3">
      <c r="A12" s="46" t="s">
        <v>29</v>
      </c>
      <c r="B12" s="46">
        <v>1000</v>
      </c>
      <c r="C12" s="46">
        <v>23360</v>
      </c>
      <c r="D12" s="46">
        <v>23588</v>
      </c>
      <c r="E12" s="46">
        <v>25785</v>
      </c>
      <c r="F12" s="46">
        <v>25924</v>
      </c>
      <c r="G12" s="46">
        <v>23359884</v>
      </c>
      <c r="H12" s="46">
        <v>25671241</v>
      </c>
      <c r="I12" s="46">
        <v>9.89</v>
      </c>
      <c r="J12" s="46">
        <v>2311357</v>
      </c>
      <c r="K12" s="46">
        <v>0</v>
      </c>
      <c r="L12" s="46">
        <v>2311357</v>
      </c>
    </row>
    <row r="13" spans="1:12" ht="18.75" x14ac:dyDescent="0.3">
      <c r="A13" s="46" t="s">
        <v>27</v>
      </c>
      <c r="B13" s="46">
        <v>3000</v>
      </c>
      <c r="C13" s="46">
        <v>6652</v>
      </c>
      <c r="D13" s="46">
        <v>6717</v>
      </c>
      <c r="E13" s="46">
        <v>8425</v>
      </c>
      <c r="F13" s="46">
        <v>8425</v>
      </c>
      <c r="G13" s="46">
        <v>19957022</v>
      </c>
      <c r="H13" s="46">
        <v>25028569</v>
      </c>
      <c r="I13" s="46">
        <v>25.41</v>
      </c>
      <c r="J13" s="46">
        <v>5071547</v>
      </c>
      <c r="K13" s="46">
        <v>0</v>
      </c>
      <c r="L13" s="46">
        <v>5071547</v>
      </c>
    </row>
    <row r="14" spans="1:12" ht="18.75" x14ac:dyDescent="0.3">
      <c r="A14" s="46" t="s">
        <v>31</v>
      </c>
      <c r="B14" s="46">
        <v>7000</v>
      </c>
      <c r="C14" s="46">
        <v>2300</v>
      </c>
      <c r="D14" s="46">
        <v>2323</v>
      </c>
      <c r="E14" s="46">
        <v>2653</v>
      </c>
      <c r="F14" s="46">
        <v>2620</v>
      </c>
      <c r="G14" s="46">
        <v>16100578</v>
      </c>
      <c r="H14" s="46">
        <v>18161185</v>
      </c>
      <c r="I14" s="46">
        <v>12.8</v>
      </c>
      <c r="J14" s="46">
        <v>2060607</v>
      </c>
      <c r="K14" s="46">
        <v>3855220</v>
      </c>
      <c r="L14" s="46">
        <v>5915827</v>
      </c>
    </row>
    <row r="15" spans="1:12" ht="18.75" x14ac:dyDescent="0.3">
      <c r="A15" s="46" t="s">
        <v>25</v>
      </c>
      <c r="B15" s="46">
        <v>400</v>
      </c>
      <c r="C15" s="46">
        <v>23400</v>
      </c>
      <c r="D15" s="46">
        <v>23629</v>
      </c>
      <c r="E15" s="46">
        <v>43060</v>
      </c>
      <c r="F15" s="46">
        <v>43377</v>
      </c>
      <c r="G15" s="46">
        <v>9360158</v>
      </c>
      <c r="H15" s="46">
        <v>17181630</v>
      </c>
      <c r="I15" s="46">
        <v>83.56</v>
      </c>
      <c r="J15" s="46">
        <v>7821472</v>
      </c>
      <c r="K15" s="46">
        <v>29429624</v>
      </c>
      <c r="L15" s="46">
        <v>37251096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5370</v>
      </c>
      <c r="F16" s="46">
        <v>5380</v>
      </c>
      <c r="G16" s="46">
        <v>15091829</v>
      </c>
      <c r="H16" s="46">
        <v>15982635</v>
      </c>
      <c r="I16" s="46">
        <v>5.9</v>
      </c>
      <c r="J16" s="46">
        <v>890806</v>
      </c>
      <c r="K16" s="46">
        <v>-7422173</v>
      </c>
      <c r="L16" s="46">
        <v>-6181367</v>
      </c>
    </row>
    <row r="17" spans="1:12" ht="18.75" x14ac:dyDescent="0.3">
      <c r="A17" s="46" t="s">
        <v>26</v>
      </c>
      <c r="B17" s="46">
        <v>5000</v>
      </c>
      <c r="C17" s="46">
        <v>1763</v>
      </c>
      <c r="D17" s="46">
        <v>1781</v>
      </c>
      <c r="E17" s="46">
        <v>3020</v>
      </c>
      <c r="F17" s="46">
        <v>3020</v>
      </c>
      <c r="G17" s="46">
        <v>8813968</v>
      </c>
      <c r="H17" s="46">
        <v>14952775</v>
      </c>
      <c r="I17" s="46">
        <v>69.650000000000006</v>
      </c>
      <c r="J17" s="46">
        <v>6138807</v>
      </c>
      <c r="K17" s="46">
        <v>94924224</v>
      </c>
      <c r="L17" s="46">
        <v>101063031</v>
      </c>
    </row>
    <row r="18" spans="1:12" ht="18.75" x14ac:dyDescent="0.3">
      <c r="A18" s="46" t="s">
        <v>77</v>
      </c>
      <c r="B18" s="46">
        <v>811</v>
      </c>
      <c r="C18" s="46">
        <v>12054</v>
      </c>
      <c r="D18" s="46">
        <v>12172</v>
      </c>
      <c r="E18" s="46">
        <v>14077</v>
      </c>
      <c r="F18" s="46">
        <v>14077</v>
      </c>
      <c r="G18" s="46">
        <v>9776181</v>
      </c>
      <c r="H18" s="46">
        <v>11305137</v>
      </c>
      <c r="I18" s="46">
        <v>15.64</v>
      </c>
      <c r="J18" s="46">
        <v>1528956</v>
      </c>
      <c r="K18" s="46">
        <v>0</v>
      </c>
      <c r="L18" s="46">
        <v>1528956</v>
      </c>
    </row>
    <row r="19" spans="1:12" ht="18.75" x14ac:dyDescent="0.3">
      <c r="A19" s="46" t="s">
        <v>28</v>
      </c>
      <c r="B19" s="46">
        <v>2000</v>
      </c>
      <c r="C19" s="46">
        <v>2601</v>
      </c>
      <c r="D19" s="46">
        <v>2627</v>
      </c>
      <c r="E19" s="46">
        <v>4104</v>
      </c>
      <c r="F19" s="46">
        <v>4079</v>
      </c>
      <c r="G19" s="46">
        <v>5202503</v>
      </c>
      <c r="H19" s="46">
        <v>8078460</v>
      </c>
      <c r="I19" s="46">
        <v>55.28</v>
      </c>
      <c r="J19" s="46">
        <v>2875957</v>
      </c>
      <c r="K19" s="46">
        <v>337142</v>
      </c>
      <c r="L19" s="46">
        <v>3213099</v>
      </c>
    </row>
    <row r="20" spans="1:12" ht="18.75" x14ac:dyDescent="0.3">
      <c r="A20" s="46" t="s">
        <v>32</v>
      </c>
      <c r="B20" s="46">
        <v>37</v>
      </c>
      <c r="C20" s="46">
        <v>23607</v>
      </c>
      <c r="D20" s="46">
        <v>23838</v>
      </c>
      <c r="E20" s="46">
        <v>32238</v>
      </c>
      <c r="F20" s="46">
        <v>32238</v>
      </c>
      <c r="G20" s="46">
        <v>873445</v>
      </c>
      <c r="H20" s="46">
        <v>1181176</v>
      </c>
      <c r="I20" s="46">
        <v>35.229999999999997</v>
      </c>
      <c r="J20" s="46">
        <v>307731</v>
      </c>
      <c r="K20" s="46">
        <v>0</v>
      </c>
      <c r="L20" s="46">
        <v>307731</v>
      </c>
    </row>
    <row r="21" spans="1:12" ht="18.75" x14ac:dyDescent="0.3">
      <c r="A21" s="46" t="s">
        <v>33</v>
      </c>
      <c r="B21" s="46">
        <v>21</v>
      </c>
      <c r="C21" s="46">
        <v>19990</v>
      </c>
      <c r="D21" s="46">
        <v>20185</v>
      </c>
      <c r="E21" s="46">
        <v>24671</v>
      </c>
      <c r="F21" s="46">
        <v>24256</v>
      </c>
      <c r="G21" s="46">
        <v>419795</v>
      </c>
      <c r="H21" s="46">
        <v>504410</v>
      </c>
      <c r="I21" s="46">
        <v>20.16</v>
      </c>
      <c r="J21" s="46">
        <v>84615</v>
      </c>
      <c r="K21" s="46">
        <v>0</v>
      </c>
      <c r="L21" s="46">
        <v>84615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87</v>
      </c>
      <c r="E22" s="46" t="s">
        <v>37</v>
      </c>
      <c r="F22" s="46" t="s">
        <v>88</v>
      </c>
      <c r="G22" s="46" t="s">
        <v>39</v>
      </c>
      <c r="H22" s="46">
        <f>SUM(H2:H21)</f>
        <v>2825154069</v>
      </c>
      <c r="I22" s="46" t="s">
        <v>40</v>
      </c>
      <c r="J22" s="46" t="s">
        <v>89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3122920261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297766192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B41+H22+D41+F41</f>
        <v>3155871321</v>
      </c>
      <c r="H41" s="11">
        <f>G41-B43</f>
        <v>668037875</v>
      </c>
      <c r="I41" s="5">
        <f>H41/B43</f>
        <v>0.26852194469613222</v>
      </c>
      <c r="J41" s="13">
        <f>G41+J40</f>
        <v>3155871321</v>
      </c>
      <c r="K41" s="11">
        <f>H41+J40</f>
        <v>668037875</v>
      </c>
      <c r="L41" s="5">
        <f>K41/B43</f>
        <v>0.26852194469613222</v>
      </c>
    </row>
    <row r="42" spans="1:12" ht="19.5" thickBot="1" x14ac:dyDescent="0.35">
      <c r="A42" s="1" t="s">
        <v>48</v>
      </c>
      <c r="B42" s="9">
        <v>30000000</v>
      </c>
      <c r="C42" s="1"/>
      <c r="D42" s="1"/>
      <c r="E42" s="1"/>
      <c r="F42" s="1"/>
      <c r="G42" s="10">
        <f>G41+B42</f>
        <v>3185871321</v>
      </c>
      <c r="H42" s="12">
        <f>G42-B43</f>
        <v>698037875</v>
      </c>
      <c r="I42" s="8">
        <f>H42/B43</f>
        <v>0.280580629753299</v>
      </c>
      <c r="J42" s="13">
        <f>G42+J40</f>
        <v>3185871321</v>
      </c>
      <c r="K42" s="12">
        <f>H42+J40</f>
        <v>698037875</v>
      </c>
      <c r="L42" s="8">
        <f>K42/B43</f>
        <v>0.280580629753299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0.28770208360299876</v>
      </c>
      <c r="J43" s="6"/>
      <c r="K43" s="4" t="s">
        <v>50</v>
      </c>
      <c r="L43" s="5">
        <f ca="1">K41/VLOOKUP(MID(CELL("filename",A$1),FIND("]",CELL("filename",A$1))+1,255),Base!A:H,8,FALSE)*30</f>
        <v>0.28770208360299876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0.30062210330710604</v>
      </c>
      <c r="J44" s="6"/>
      <c r="K44" s="7"/>
      <c r="L44" s="8">
        <f ca="1">K42/VLOOKUP(MID(CELL("filename",A$1),FIND("]",CELL("filename",A$1))+1,255),Base!A:H,8,FALSE)*30</f>
        <v>0.30062210330710604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73" t="s">
        <v>0</v>
      </c>
      <c r="B1" s="173" t="s">
        <v>1</v>
      </c>
      <c r="C1" s="173" t="s">
        <v>2</v>
      </c>
      <c r="D1" s="173" t="s">
        <v>3</v>
      </c>
      <c r="E1" s="173" t="s">
        <v>4</v>
      </c>
      <c r="F1" s="173" t="s">
        <v>5</v>
      </c>
      <c r="G1" s="173" t="s">
        <v>6</v>
      </c>
      <c r="H1" s="173" t="s">
        <v>7</v>
      </c>
      <c r="I1" s="173" t="s">
        <v>8</v>
      </c>
      <c r="J1" s="173" t="s">
        <v>9</v>
      </c>
      <c r="K1" s="173" t="s">
        <v>10</v>
      </c>
      <c r="L1" s="173" t="s">
        <v>11</v>
      </c>
    </row>
    <row r="2" spans="1:12" ht="18.75" x14ac:dyDescent="0.3">
      <c r="A2" s="172" t="s">
        <v>12</v>
      </c>
      <c r="B2" s="172">
        <v>105000</v>
      </c>
      <c r="C2" s="172">
        <v>2799</v>
      </c>
      <c r="D2" s="172">
        <v>2824</v>
      </c>
      <c r="E2" s="172">
        <v>7125</v>
      </c>
      <c r="F2" s="172">
        <v>7468</v>
      </c>
      <c r="G2" s="172">
        <v>293939520</v>
      </c>
      <c r="H2" s="172">
        <v>777239568</v>
      </c>
      <c r="I2" s="172">
        <v>164.42</v>
      </c>
      <c r="J2" s="172">
        <v>483300048</v>
      </c>
      <c r="K2" s="172">
        <v>718491648</v>
      </c>
      <c r="L2" s="172">
        <v>1248391696</v>
      </c>
    </row>
    <row r="3" spans="1:12" ht="18.75" x14ac:dyDescent="0.3">
      <c r="A3" s="172" t="s">
        <v>14</v>
      </c>
      <c r="B3" s="172">
        <v>10000</v>
      </c>
      <c r="C3" s="172">
        <v>19535</v>
      </c>
      <c r="D3" s="172">
        <v>19707</v>
      </c>
      <c r="E3" s="172">
        <v>30915</v>
      </c>
      <c r="F3" s="172">
        <v>31849</v>
      </c>
      <c r="G3" s="172">
        <v>195353872</v>
      </c>
      <c r="H3" s="172">
        <v>315687288</v>
      </c>
      <c r="I3" s="172">
        <v>61.6</v>
      </c>
      <c r="J3" s="172">
        <v>120333416</v>
      </c>
      <c r="K3" s="172">
        <v>0</v>
      </c>
      <c r="L3" s="172">
        <v>120333416</v>
      </c>
    </row>
    <row r="4" spans="1:12" ht="18.75" x14ac:dyDescent="0.3">
      <c r="A4" s="172" t="s">
        <v>13</v>
      </c>
      <c r="B4" s="172">
        <v>50000</v>
      </c>
      <c r="C4" s="172">
        <v>1999</v>
      </c>
      <c r="D4" s="172">
        <v>2017</v>
      </c>
      <c r="E4" s="172">
        <v>5220</v>
      </c>
      <c r="F4" s="172">
        <v>5421</v>
      </c>
      <c r="G4" s="172">
        <v>99938792</v>
      </c>
      <c r="H4" s="172">
        <v>268664760</v>
      </c>
      <c r="I4" s="172">
        <v>168.83</v>
      </c>
      <c r="J4" s="172">
        <v>168725968</v>
      </c>
      <c r="K4" s="172">
        <v>440100384</v>
      </c>
      <c r="L4" s="172">
        <v>608826352</v>
      </c>
    </row>
    <row r="5" spans="1:12" ht="18.75" x14ac:dyDescent="0.3">
      <c r="A5" s="172" t="s">
        <v>226</v>
      </c>
      <c r="B5" s="172">
        <v>1400</v>
      </c>
      <c r="C5" s="172">
        <v>245345</v>
      </c>
      <c r="D5" s="172">
        <v>245736</v>
      </c>
      <c r="E5" s="172">
        <v>181240</v>
      </c>
      <c r="F5" s="172">
        <v>184410</v>
      </c>
      <c r="G5" s="172">
        <v>343483584</v>
      </c>
      <c r="H5" s="172">
        <v>257762729</v>
      </c>
      <c r="I5" s="172">
        <v>-24.96</v>
      </c>
      <c r="J5" s="172">
        <v>-85720855</v>
      </c>
      <c r="K5" s="172">
        <v>-17599264</v>
      </c>
      <c r="L5" s="172">
        <v>-103320119</v>
      </c>
    </row>
    <row r="6" spans="1:12" ht="18.75" x14ac:dyDescent="0.3">
      <c r="A6" s="172" t="s">
        <v>90</v>
      </c>
      <c r="B6" s="172">
        <v>7000</v>
      </c>
      <c r="C6" s="172">
        <v>12987</v>
      </c>
      <c r="D6" s="172">
        <v>13102</v>
      </c>
      <c r="E6" s="172">
        <v>35050</v>
      </c>
      <c r="F6" s="172">
        <v>35940</v>
      </c>
      <c r="G6" s="172">
        <v>90907328</v>
      </c>
      <c r="H6" s="172">
        <v>249366096</v>
      </c>
      <c r="I6" s="172">
        <v>174.31</v>
      </c>
      <c r="J6" s="172">
        <v>158458768</v>
      </c>
      <c r="K6" s="172">
        <v>28708712</v>
      </c>
      <c r="L6" s="172">
        <v>195567480</v>
      </c>
    </row>
    <row r="7" spans="1:12" ht="18.75" x14ac:dyDescent="0.3">
      <c r="A7" s="172" t="s">
        <v>16</v>
      </c>
      <c r="B7" s="172">
        <v>11500</v>
      </c>
      <c r="C7" s="172">
        <v>12287</v>
      </c>
      <c r="D7" s="172">
        <v>12396</v>
      </c>
      <c r="E7" s="172">
        <v>13820</v>
      </c>
      <c r="F7" s="172">
        <v>13820</v>
      </c>
      <c r="G7" s="172">
        <v>141304912</v>
      </c>
      <c r="H7" s="172">
        <v>157531416</v>
      </c>
      <c r="I7" s="172">
        <v>11.48</v>
      </c>
      <c r="J7" s="172">
        <v>16226504</v>
      </c>
      <c r="K7" s="172">
        <v>54390804</v>
      </c>
      <c r="L7" s="172">
        <v>72367308</v>
      </c>
    </row>
    <row r="8" spans="1:12" ht="18.75" x14ac:dyDescent="0.3">
      <c r="A8" s="172" t="s">
        <v>15</v>
      </c>
      <c r="B8" s="172">
        <v>15000</v>
      </c>
      <c r="C8" s="172">
        <v>2537</v>
      </c>
      <c r="D8" s="172">
        <v>2560</v>
      </c>
      <c r="E8" s="172">
        <v>10210</v>
      </c>
      <c r="F8" s="172">
        <v>10170</v>
      </c>
      <c r="G8" s="172">
        <v>38052664</v>
      </c>
      <c r="H8" s="172">
        <v>151207560</v>
      </c>
      <c r="I8" s="172">
        <v>297.36</v>
      </c>
      <c r="J8" s="172">
        <v>113154896</v>
      </c>
      <c r="K8" s="172">
        <v>272035488</v>
      </c>
      <c r="L8" s="172">
        <v>386140384</v>
      </c>
    </row>
    <row r="9" spans="1:12" ht="18.75" x14ac:dyDescent="0.3">
      <c r="A9" s="172" t="s">
        <v>231</v>
      </c>
      <c r="B9" s="172">
        <v>2000</v>
      </c>
      <c r="C9" s="172">
        <v>70009</v>
      </c>
      <c r="D9" s="172">
        <v>70121</v>
      </c>
      <c r="E9" s="172">
        <v>63860</v>
      </c>
      <c r="F9" s="172">
        <v>64935</v>
      </c>
      <c r="G9" s="172">
        <v>140018000</v>
      </c>
      <c r="H9" s="172">
        <v>129663117</v>
      </c>
      <c r="I9" s="172">
        <v>-7.4</v>
      </c>
      <c r="J9" s="172">
        <v>-10354883</v>
      </c>
      <c r="K9" s="172">
        <v>7240905</v>
      </c>
      <c r="L9" s="172">
        <v>-3113978</v>
      </c>
    </row>
    <row r="10" spans="1:12" ht="18.75" x14ac:dyDescent="0.3">
      <c r="A10" s="172" t="s">
        <v>526</v>
      </c>
      <c r="B10" s="172">
        <v>12000</v>
      </c>
      <c r="C10" s="172">
        <v>0</v>
      </c>
      <c r="D10" s="172">
        <v>0</v>
      </c>
      <c r="E10" s="172">
        <v>6628</v>
      </c>
      <c r="F10" s="172">
        <v>6628</v>
      </c>
      <c r="G10" s="172">
        <v>0</v>
      </c>
      <c r="H10" s="172">
        <v>78836083</v>
      </c>
      <c r="I10" s="172">
        <v>0</v>
      </c>
      <c r="J10" s="172">
        <v>0</v>
      </c>
      <c r="K10" s="172">
        <v>0</v>
      </c>
      <c r="L10" s="172">
        <v>0</v>
      </c>
    </row>
    <row r="11" spans="1:12" ht="18.75" x14ac:dyDescent="0.3">
      <c r="A11" s="172" t="s">
        <v>17</v>
      </c>
      <c r="B11" s="172">
        <v>4000</v>
      </c>
      <c r="C11" s="172">
        <v>2118</v>
      </c>
      <c r="D11" s="172">
        <v>2137</v>
      </c>
      <c r="E11" s="172">
        <v>16320</v>
      </c>
      <c r="F11" s="172">
        <v>17120</v>
      </c>
      <c r="G11" s="172">
        <v>8470021</v>
      </c>
      <c r="H11" s="172">
        <v>67877376</v>
      </c>
      <c r="I11" s="172">
        <v>701.38</v>
      </c>
      <c r="J11" s="172">
        <v>59407355</v>
      </c>
      <c r="K11" s="172">
        <v>90905312</v>
      </c>
      <c r="L11" s="172">
        <v>150312667</v>
      </c>
    </row>
    <row r="12" spans="1:12" ht="18.75" x14ac:dyDescent="0.3">
      <c r="A12" s="172" t="s">
        <v>77</v>
      </c>
      <c r="B12" s="172">
        <v>6000</v>
      </c>
      <c r="C12" s="172">
        <v>11243</v>
      </c>
      <c r="D12" s="172">
        <v>11342</v>
      </c>
      <c r="E12" s="172">
        <v>9567</v>
      </c>
      <c r="F12" s="172">
        <v>10002</v>
      </c>
      <c r="G12" s="172">
        <v>67455472</v>
      </c>
      <c r="H12" s="172">
        <v>59483894</v>
      </c>
      <c r="I12" s="172">
        <v>-11.82</v>
      </c>
      <c r="J12" s="172">
        <v>-7971578</v>
      </c>
      <c r="K12" s="172">
        <v>993854</v>
      </c>
      <c r="L12" s="172">
        <v>20982276</v>
      </c>
    </row>
    <row r="13" spans="1:12" ht="18.75" x14ac:dyDescent="0.3">
      <c r="A13" s="172" t="s">
        <v>18</v>
      </c>
      <c r="B13" s="172">
        <v>100000</v>
      </c>
      <c r="C13" s="172">
        <v>502</v>
      </c>
      <c r="D13" s="172">
        <v>507</v>
      </c>
      <c r="E13" s="172">
        <v>500</v>
      </c>
      <c r="F13" s="172">
        <v>500</v>
      </c>
      <c r="G13" s="172">
        <v>50227000</v>
      </c>
      <c r="H13" s="172">
        <v>49560000</v>
      </c>
      <c r="I13" s="172">
        <v>-1.33</v>
      </c>
      <c r="J13" s="172">
        <v>-667000</v>
      </c>
      <c r="K13" s="172">
        <v>0</v>
      </c>
      <c r="L13" s="172">
        <v>-167000</v>
      </c>
    </row>
    <row r="14" spans="1:12" ht="18.75" x14ac:dyDescent="0.3">
      <c r="A14" s="172" t="s">
        <v>29</v>
      </c>
      <c r="B14" s="172">
        <v>2000</v>
      </c>
      <c r="C14" s="172">
        <v>24377</v>
      </c>
      <c r="D14" s="172">
        <v>24592</v>
      </c>
      <c r="E14" s="172">
        <v>21180</v>
      </c>
      <c r="F14" s="172">
        <v>21670</v>
      </c>
      <c r="G14" s="172">
        <v>48753060</v>
      </c>
      <c r="H14" s="172">
        <v>42958608</v>
      </c>
      <c r="I14" s="172">
        <v>-11.89</v>
      </c>
      <c r="J14" s="172">
        <v>-5794452</v>
      </c>
      <c r="K14" s="172">
        <v>15159361</v>
      </c>
      <c r="L14" s="172">
        <v>10414909</v>
      </c>
    </row>
    <row r="15" spans="1:12" ht="18.75" x14ac:dyDescent="0.3">
      <c r="A15" s="172" t="s">
        <v>26</v>
      </c>
      <c r="B15" s="172">
        <v>7000</v>
      </c>
      <c r="C15" s="172">
        <v>2103</v>
      </c>
      <c r="D15" s="172">
        <v>2122</v>
      </c>
      <c r="E15" s="172">
        <v>5586</v>
      </c>
      <c r="F15" s="172">
        <v>5590</v>
      </c>
      <c r="G15" s="172">
        <v>14720662</v>
      </c>
      <c r="H15" s="172">
        <v>38785656</v>
      </c>
      <c r="I15" s="172">
        <v>163.47999999999999</v>
      </c>
      <c r="J15" s="172">
        <v>24064994</v>
      </c>
      <c r="K15" s="172">
        <v>94924224</v>
      </c>
      <c r="L15" s="172">
        <v>118989218</v>
      </c>
    </row>
    <row r="16" spans="1:12" ht="18.75" x14ac:dyDescent="0.3">
      <c r="A16" s="172" t="s">
        <v>22</v>
      </c>
      <c r="B16" s="172">
        <v>2000</v>
      </c>
      <c r="C16" s="172">
        <v>10199</v>
      </c>
      <c r="D16" s="172">
        <v>10289</v>
      </c>
      <c r="E16" s="172">
        <v>16633</v>
      </c>
      <c r="F16" s="172">
        <v>16672</v>
      </c>
      <c r="G16" s="172">
        <v>20398844</v>
      </c>
      <c r="H16" s="172">
        <v>33050573</v>
      </c>
      <c r="I16" s="172">
        <v>62.02</v>
      </c>
      <c r="J16" s="172">
        <v>12651729</v>
      </c>
      <c r="K16" s="172">
        <v>21518240</v>
      </c>
      <c r="L16" s="172">
        <v>35669969</v>
      </c>
    </row>
    <row r="17" spans="1:12" ht="18.75" x14ac:dyDescent="0.3">
      <c r="A17" s="172" t="s">
        <v>31</v>
      </c>
      <c r="B17" s="172">
        <v>3000</v>
      </c>
      <c r="C17" s="172">
        <v>2300</v>
      </c>
      <c r="D17" s="172">
        <v>2321</v>
      </c>
      <c r="E17" s="172">
        <v>6370</v>
      </c>
      <c r="F17" s="172">
        <v>6217</v>
      </c>
      <c r="G17" s="172">
        <v>6900248</v>
      </c>
      <c r="H17" s="172">
        <v>18486871</v>
      </c>
      <c r="I17" s="172">
        <v>167.92</v>
      </c>
      <c r="J17" s="172">
        <v>11586623</v>
      </c>
      <c r="K17" s="172">
        <v>18181030</v>
      </c>
      <c r="L17" s="172">
        <v>29767653</v>
      </c>
    </row>
    <row r="18" spans="1:12" ht="18.75" x14ac:dyDescent="0.3">
      <c r="A18" s="172" t="s">
        <v>34</v>
      </c>
      <c r="B18" s="172">
        <v>16</v>
      </c>
      <c r="C18" s="172" t="s">
        <v>35</v>
      </c>
      <c r="D18" s="172" t="s">
        <v>609</v>
      </c>
      <c r="E18" s="172" t="s">
        <v>37</v>
      </c>
      <c r="F18" s="172" t="s">
        <v>610</v>
      </c>
      <c r="G18" s="172" t="s">
        <v>39</v>
      </c>
      <c r="H18" s="172">
        <f>SUM(H2:H17)</f>
        <v>2696161595</v>
      </c>
      <c r="I18" s="172" t="s">
        <v>40</v>
      </c>
      <c r="J18" s="172" t="s">
        <v>611</v>
      </c>
      <c r="K18" s="172"/>
      <c r="L18" s="172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2850043176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153881581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2922594236</v>
      </c>
      <c r="H41" s="11">
        <f>G41-B43</f>
        <v>434760790</v>
      </c>
      <c r="I41" s="5">
        <f>H41/B43</f>
        <v>0.17475478139383452</v>
      </c>
      <c r="J41" s="13">
        <f>G41+J40</f>
        <v>2922594236</v>
      </c>
      <c r="K41" s="11">
        <f>H41+J40</f>
        <v>434760790</v>
      </c>
      <c r="L41" s="5">
        <f>K41/B43</f>
        <v>0.17475478139383452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4362594236</v>
      </c>
      <c r="H42" s="12">
        <f>G42-B43</f>
        <v>1874760790</v>
      </c>
      <c r="I42" s="8">
        <f>H42/B43</f>
        <v>0.75357166413784116</v>
      </c>
      <c r="J42" s="13">
        <f>G42+J40</f>
        <v>4362594236</v>
      </c>
      <c r="K42" s="12">
        <f>H42+J40</f>
        <v>1874760790</v>
      </c>
      <c r="L42" s="8">
        <f>K42/B43</f>
        <v>0.75357166413784116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2.4271497415810351E-2</v>
      </c>
      <c r="J43" s="6"/>
      <c r="K43" s="4" t="s">
        <v>50</v>
      </c>
      <c r="L43" s="5">
        <f ca="1">K41/VLOOKUP(MID(CELL("filename",A$1),FIND("]",CELL("filename",A$1))+1,255),Base!A:H,8,FALSE)*30</f>
        <v>2.4271497415810351E-2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0.10466273113025572</v>
      </c>
      <c r="J44" s="6"/>
      <c r="K44" s="7"/>
      <c r="L44" s="8">
        <f ca="1">K42/VLOOKUP(MID(CELL("filename",A$1),FIND("]",CELL("filename",A$1))+1,255),Base!A:H,8,FALSE)*30</f>
        <v>0.10466273113025572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75" t="s">
        <v>0</v>
      </c>
      <c r="B1" s="175" t="s">
        <v>1</v>
      </c>
      <c r="C1" s="175" t="s">
        <v>2</v>
      </c>
      <c r="D1" s="175" t="s">
        <v>3</v>
      </c>
      <c r="E1" s="175" t="s">
        <v>4</v>
      </c>
      <c r="F1" s="175" t="s">
        <v>5</v>
      </c>
      <c r="G1" s="175" t="s">
        <v>6</v>
      </c>
      <c r="H1" s="175" t="s">
        <v>7</v>
      </c>
      <c r="I1" s="175" t="s">
        <v>8</v>
      </c>
      <c r="J1" s="175" t="s">
        <v>9</v>
      </c>
      <c r="K1" s="175" t="s">
        <v>10</v>
      </c>
      <c r="L1" s="175" t="s">
        <v>11</v>
      </c>
    </row>
    <row r="2" spans="1:12" ht="18.75" x14ac:dyDescent="0.3">
      <c r="A2" s="174" t="s">
        <v>12</v>
      </c>
      <c r="B2" s="174">
        <v>105000</v>
      </c>
      <c r="C2" s="174">
        <v>2799</v>
      </c>
      <c r="D2" s="174">
        <v>2824</v>
      </c>
      <c r="E2" s="174">
        <v>7095</v>
      </c>
      <c r="F2" s="174">
        <v>7447</v>
      </c>
      <c r="G2" s="174">
        <v>293939520</v>
      </c>
      <c r="H2" s="174">
        <v>775053972</v>
      </c>
      <c r="I2" s="174">
        <v>163.68</v>
      </c>
      <c r="J2" s="174">
        <v>481114452</v>
      </c>
      <c r="K2" s="174">
        <v>718491648</v>
      </c>
      <c r="L2" s="174">
        <v>1246206100</v>
      </c>
    </row>
    <row r="3" spans="1:12" ht="18.75" x14ac:dyDescent="0.3">
      <c r="A3" s="174" t="s">
        <v>14</v>
      </c>
      <c r="B3" s="174">
        <v>10000</v>
      </c>
      <c r="C3" s="174">
        <v>19535</v>
      </c>
      <c r="D3" s="174">
        <v>19707</v>
      </c>
      <c r="E3" s="174">
        <v>30894</v>
      </c>
      <c r="F3" s="174">
        <v>31846</v>
      </c>
      <c r="G3" s="174">
        <v>195353872</v>
      </c>
      <c r="H3" s="174">
        <v>315657552</v>
      </c>
      <c r="I3" s="174">
        <v>61.58</v>
      </c>
      <c r="J3" s="174">
        <v>120303680</v>
      </c>
      <c r="K3" s="174">
        <v>0</v>
      </c>
      <c r="L3" s="174">
        <v>120303680</v>
      </c>
    </row>
    <row r="4" spans="1:12" ht="18.75" x14ac:dyDescent="0.3">
      <c r="A4" s="174" t="s">
        <v>226</v>
      </c>
      <c r="B4" s="174">
        <v>1400</v>
      </c>
      <c r="C4" s="174">
        <v>245345</v>
      </c>
      <c r="D4" s="174">
        <v>245736</v>
      </c>
      <c r="E4" s="174">
        <v>196700</v>
      </c>
      <c r="F4" s="174">
        <v>187080</v>
      </c>
      <c r="G4" s="174">
        <v>343483584</v>
      </c>
      <c r="H4" s="174">
        <v>261494774</v>
      </c>
      <c r="I4" s="174">
        <v>-23.87</v>
      </c>
      <c r="J4" s="174">
        <v>-81988810</v>
      </c>
      <c r="K4" s="174">
        <v>-17599264</v>
      </c>
      <c r="L4" s="174">
        <v>-99588074</v>
      </c>
    </row>
    <row r="5" spans="1:12" ht="18.75" x14ac:dyDescent="0.3">
      <c r="A5" s="174" t="s">
        <v>13</v>
      </c>
      <c r="B5" s="174">
        <v>50000</v>
      </c>
      <c r="C5" s="174">
        <v>1999</v>
      </c>
      <c r="D5" s="174">
        <v>2017</v>
      </c>
      <c r="E5" s="174">
        <v>5150</v>
      </c>
      <c r="F5" s="174">
        <v>5150</v>
      </c>
      <c r="G5" s="174">
        <v>99938792</v>
      </c>
      <c r="H5" s="174">
        <v>255234000</v>
      </c>
      <c r="I5" s="174">
        <v>155.38999999999999</v>
      </c>
      <c r="J5" s="174">
        <v>155295208</v>
      </c>
      <c r="K5" s="174">
        <v>440100384</v>
      </c>
      <c r="L5" s="174">
        <v>595395592</v>
      </c>
    </row>
    <row r="6" spans="1:12" ht="18.75" x14ac:dyDescent="0.3">
      <c r="A6" s="174" t="s">
        <v>90</v>
      </c>
      <c r="B6" s="174">
        <v>7000</v>
      </c>
      <c r="C6" s="174">
        <v>12987</v>
      </c>
      <c r="D6" s="174">
        <v>13102</v>
      </c>
      <c r="E6" s="174">
        <v>35050</v>
      </c>
      <c r="F6" s="174">
        <v>35940</v>
      </c>
      <c r="G6" s="174">
        <v>90907328</v>
      </c>
      <c r="H6" s="174">
        <v>249366096</v>
      </c>
      <c r="I6" s="174">
        <v>174.31</v>
      </c>
      <c r="J6" s="174">
        <v>158458768</v>
      </c>
      <c r="K6" s="174">
        <v>28708712</v>
      </c>
      <c r="L6" s="174">
        <v>195567480</v>
      </c>
    </row>
    <row r="7" spans="1:12" ht="18.75" x14ac:dyDescent="0.3">
      <c r="A7" s="174" t="s">
        <v>15</v>
      </c>
      <c r="B7" s="174">
        <v>20000</v>
      </c>
      <c r="C7" s="174">
        <v>4329</v>
      </c>
      <c r="D7" s="174">
        <v>4368</v>
      </c>
      <c r="E7" s="174">
        <v>9760</v>
      </c>
      <c r="F7" s="174">
        <v>9690</v>
      </c>
      <c r="G7" s="174">
        <v>86582136</v>
      </c>
      <c r="H7" s="174">
        <v>192094560</v>
      </c>
      <c r="I7" s="174">
        <v>121.86</v>
      </c>
      <c r="J7" s="174">
        <v>105512424</v>
      </c>
      <c r="K7" s="174">
        <v>272035488</v>
      </c>
      <c r="L7" s="174">
        <v>378497912</v>
      </c>
    </row>
    <row r="8" spans="1:12" ht="18.75" x14ac:dyDescent="0.3">
      <c r="A8" s="174" t="s">
        <v>16</v>
      </c>
      <c r="B8" s="174">
        <v>11500</v>
      </c>
      <c r="C8" s="174">
        <v>12287</v>
      </c>
      <c r="D8" s="174">
        <v>12396</v>
      </c>
      <c r="E8" s="174">
        <v>14050</v>
      </c>
      <c r="F8" s="174">
        <v>13380</v>
      </c>
      <c r="G8" s="174">
        <v>141304912</v>
      </c>
      <c r="H8" s="174">
        <v>152515944</v>
      </c>
      <c r="I8" s="174">
        <v>7.93</v>
      </c>
      <c r="J8" s="174">
        <v>11211032</v>
      </c>
      <c r="K8" s="174">
        <v>54390804</v>
      </c>
      <c r="L8" s="174">
        <v>67351836</v>
      </c>
    </row>
    <row r="9" spans="1:12" ht="18.75" x14ac:dyDescent="0.3">
      <c r="A9" s="174" t="s">
        <v>231</v>
      </c>
      <c r="B9" s="174">
        <v>2000</v>
      </c>
      <c r="C9" s="174">
        <v>70009</v>
      </c>
      <c r="D9" s="174">
        <v>70121</v>
      </c>
      <c r="E9" s="174">
        <v>66800</v>
      </c>
      <c r="F9" s="174">
        <v>63761</v>
      </c>
      <c r="G9" s="174">
        <v>140018000</v>
      </c>
      <c r="H9" s="174">
        <v>127318857</v>
      </c>
      <c r="I9" s="174">
        <v>-9.07</v>
      </c>
      <c r="J9" s="174">
        <v>-12699143</v>
      </c>
      <c r="K9" s="174">
        <v>7240905</v>
      </c>
      <c r="L9" s="174">
        <v>-5458238</v>
      </c>
    </row>
    <row r="10" spans="1:12" ht="18.75" x14ac:dyDescent="0.3">
      <c r="A10" s="174" t="s">
        <v>526</v>
      </c>
      <c r="B10" s="174">
        <v>12000</v>
      </c>
      <c r="C10" s="174">
        <v>0</v>
      </c>
      <c r="D10" s="174">
        <v>0</v>
      </c>
      <c r="E10" s="174">
        <v>6640</v>
      </c>
      <c r="F10" s="174">
        <v>6463</v>
      </c>
      <c r="G10" s="174">
        <v>0</v>
      </c>
      <c r="H10" s="174">
        <v>76873507</v>
      </c>
      <c r="I10" s="174">
        <v>0</v>
      </c>
      <c r="J10" s="174">
        <v>0</v>
      </c>
      <c r="K10" s="174">
        <v>0</v>
      </c>
      <c r="L10" s="174">
        <v>0</v>
      </c>
    </row>
    <row r="11" spans="1:12" ht="18.75" x14ac:dyDescent="0.3">
      <c r="A11" s="174" t="s">
        <v>17</v>
      </c>
      <c r="B11" s="174">
        <v>4000</v>
      </c>
      <c r="C11" s="174">
        <v>2118</v>
      </c>
      <c r="D11" s="174">
        <v>2137</v>
      </c>
      <c r="E11" s="174">
        <v>16320</v>
      </c>
      <c r="F11" s="174">
        <v>17120</v>
      </c>
      <c r="G11" s="174">
        <v>8470021</v>
      </c>
      <c r="H11" s="174">
        <v>67877376</v>
      </c>
      <c r="I11" s="174">
        <v>701.38</v>
      </c>
      <c r="J11" s="174">
        <v>59407355</v>
      </c>
      <c r="K11" s="174">
        <v>90905312</v>
      </c>
      <c r="L11" s="174">
        <v>150312667</v>
      </c>
    </row>
    <row r="12" spans="1:12" ht="18.75" x14ac:dyDescent="0.3">
      <c r="A12" s="174" t="s">
        <v>77</v>
      </c>
      <c r="B12" s="174">
        <v>6000</v>
      </c>
      <c r="C12" s="174">
        <v>11243</v>
      </c>
      <c r="D12" s="174">
        <v>11342</v>
      </c>
      <c r="E12" s="174">
        <v>9502</v>
      </c>
      <c r="F12" s="174">
        <v>9820</v>
      </c>
      <c r="G12" s="174">
        <v>67455472</v>
      </c>
      <c r="H12" s="174">
        <v>58401504</v>
      </c>
      <c r="I12" s="174">
        <v>-13.42</v>
      </c>
      <c r="J12" s="174">
        <v>-9053968</v>
      </c>
      <c r="K12" s="174">
        <v>993854</v>
      </c>
      <c r="L12" s="174">
        <v>19899886</v>
      </c>
    </row>
    <row r="13" spans="1:12" ht="18.75" x14ac:dyDescent="0.3">
      <c r="A13" s="174" t="s">
        <v>18</v>
      </c>
      <c r="B13" s="174">
        <v>100000</v>
      </c>
      <c r="C13" s="174">
        <v>502</v>
      </c>
      <c r="D13" s="174">
        <v>507</v>
      </c>
      <c r="E13" s="174">
        <v>500</v>
      </c>
      <c r="F13" s="174">
        <v>500</v>
      </c>
      <c r="G13" s="174">
        <v>50227000</v>
      </c>
      <c r="H13" s="174">
        <v>49560000</v>
      </c>
      <c r="I13" s="174">
        <v>-1.33</v>
      </c>
      <c r="J13" s="174">
        <v>-667000</v>
      </c>
      <c r="K13" s="174">
        <v>0</v>
      </c>
      <c r="L13" s="174">
        <v>-167000</v>
      </c>
    </row>
    <row r="14" spans="1:12" ht="18.75" x14ac:dyDescent="0.3">
      <c r="A14" s="174" t="s">
        <v>29</v>
      </c>
      <c r="B14" s="174">
        <v>2000</v>
      </c>
      <c r="C14" s="174">
        <v>24377</v>
      </c>
      <c r="D14" s="174">
        <v>24592</v>
      </c>
      <c r="E14" s="174">
        <v>20590</v>
      </c>
      <c r="F14" s="174">
        <v>21120</v>
      </c>
      <c r="G14" s="174">
        <v>48753060</v>
      </c>
      <c r="H14" s="174">
        <v>41868288</v>
      </c>
      <c r="I14" s="174">
        <v>-14.12</v>
      </c>
      <c r="J14" s="174">
        <v>-6884772</v>
      </c>
      <c r="K14" s="174">
        <v>15159361</v>
      </c>
      <c r="L14" s="174">
        <v>9324589</v>
      </c>
    </row>
    <row r="15" spans="1:12" ht="18.75" x14ac:dyDescent="0.3">
      <c r="A15" s="174" t="s">
        <v>26</v>
      </c>
      <c r="B15" s="174">
        <v>7000</v>
      </c>
      <c r="C15" s="174">
        <v>2103</v>
      </c>
      <c r="D15" s="174">
        <v>2122</v>
      </c>
      <c r="E15" s="174">
        <v>5586</v>
      </c>
      <c r="F15" s="174">
        <v>5590</v>
      </c>
      <c r="G15" s="174">
        <v>14720662</v>
      </c>
      <c r="H15" s="174">
        <v>38785656</v>
      </c>
      <c r="I15" s="174">
        <v>163.47999999999999</v>
      </c>
      <c r="J15" s="174">
        <v>24064994</v>
      </c>
      <c r="K15" s="174">
        <v>94924224</v>
      </c>
      <c r="L15" s="174">
        <v>118989218</v>
      </c>
    </row>
    <row r="16" spans="1:12" ht="18.75" x14ac:dyDescent="0.3">
      <c r="A16" s="174" t="s">
        <v>22</v>
      </c>
      <c r="B16" s="174">
        <v>2000</v>
      </c>
      <c r="C16" s="174">
        <v>10199</v>
      </c>
      <c r="D16" s="174">
        <v>10289</v>
      </c>
      <c r="E16" s="174">
        <v>16190</v>
      </c>
      <c r="F16" s="174">
        <v>15878</v>
      </c>
      <c r="G16" s="174">
        <v>20398844</v>
      </c>
      <c r="H16" s="174">
        <v>31476547</v>
      </c>
      <c r="I16" s="174">
        <v>54.31</v>
      </c>
      <c r="J16" s="174">
        <v>11077703</v>
      </c>
      <c r="K16" s="174">
        <v>21518240</v>
      </c>
      <c r="L16" s="174">
        <v>34095943</v>
      </c>
    </row>
    <row r="17" spans="1:12" ht="18.75" x14ac:dyDescent="0.3">
      <c r="A17" s="174" t="s">
        <v>31</v>
      </c>
      <c r="B17" s="174">
        <v>3000</v>
      </c>
      <c r="C17" s="174">
        <v>2300</v>
      </c>
      <c r="D17" s="174">
        <v>2321</v>
      </c>
      <c r="E17" s="174">
        <v>6403</v>
      </c>
      <c r="F17" s="174">
        <v>6244</v>
      </c>
      <c r="G17" s="174">
        <v>6900248</v>
      </c>
      <c r="H17" s="174">
        <v>18567158</v>
      </c>
      <c r="I17" s="174">
        <v>169.08</v>
      </c>
      <c r="J17" s="174">
        <v>11666910</v>
      </c>
      <c r="K17" s="174">
        <v>18181030</v>
      </c>
      <c r="L17" s="174">
        <v>29847940</v>
      </c>
    </row>
    <row r="18" spans="1:12" ht="18.75" x14ac:dyDescent="0.3">
      <c r="A18" s="174" t="s">
        <v>34</v>
      </c>
      <c r="B18" s="174">
        <v>16</v>
      </c>
      <c r="C18" s="174" t="s">
        <v>35</v>
      </c>
      <c r="D18" s="174" t="s">
        <v>612</v>
      </c>
      <c r="E18" s="174" t="s">
        <v>37</v>
      </c>
      <c r="F18" s="174" t="s">
        <v>613</v>
      </c>
      <c r="G18" s="174" t="s">
        <v>39</v>
      </c>
      <c r="H18" s="174">
        <f>SUM(H2:H17)</f>
        <v>2712145791</v>
      </c>
      <c r="I18" s="174" t="s">
        <v>40</v>
      </c>
      <c r="J18" s="174" t="s">
        <v>614</v>
      </c>
      <c r="K18" s="174"/>
      <c r="L18" s="174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2817497899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105352108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2890048959</v>
      </c>
      <c r="H41" s="11">
        <f>G41-B43</f>
        <v>402215513</v>
      </c>
      <c r="I41" s="5">
        <f>H41/B43</f>
        <v>0.1616730065457927</v>
      </c>
      <c r="J41" s="13">
        <f>G41+J40</f>
        <v>2890048959</v>
      </c>
      <c r="K41" s="11">
        <f>H41+J40</f>
        <v>402215513</v>
      </c>
      <c r="L41" s="5">
        <f>K41/B43</f>
        <v>0.1616730065457927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4330048959</v>
      </c>
      <c r="H42" s="12">
        <f>G42-B43</f>
        <v>1842215513</v>
      </c>
      <c r="I42" s="8">
        <f>H42/B43</f>
        <v>0.74048988928979931</v>
      </c>
      <c r="J42" s="13">
        <f>G42+J40</f>
        <v>4330048959</v>
      </c>
      <c r="K42" s="12">
        <f>H42+J40</f>
        <v>1842215513</v>
      </c>
      <c r="L42" s="8">
        <f>K42/B43</f>
        <v>0.74048988928979931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2.235110689573171E-2</v>
      </c>
      <c r="J43" s="6"/>
      <c r="K43" s="4" t="s">
        <v>50</v>
      </c>
      <c r="L43" s="5">
        <f ca="1">K41/VLOOKUP(MID(CELL("filename",A$1),FIND("]",CELL("filename",A$1))+1,255),Base!A:H,8,FALSE)*30</f>
        <v>2.235110689573171E-2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0.10237187409536397</v>
      </c>
      <c r="J44" s="6"/>
      <c r="K44" s="7"/>
      <c r="L44" s="8">
        <f ca="1">K42/VLOOKUP(MID(CELL("filename",A$1),FIND("]",CELL("filename",A$1))+1,255),Base!A:H,8,FALSE)*30</f>
        <v>0.10237187409536397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L44"/>
  <sheetViews>
    <sheetView rightToLeft="1" workbookViewId="0">
      <selection activeCell="K49" sqref="K49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77" t="s">
        <v>0</v>
      </c>
      <c r="B1" s="177" t="s">
        <v>1</v>
      </c>
      <c r="C1" s="177" t="s">
        <v>2</v>
      </c>
      <c r="D1" s="177" t="s">
        <v>3</v>
      </c>
      <c r="E1" s="177" t="s">
        <v>4</v>
      </c>
      <c r="F1" s="177" t="s">
        <v>5</v>
      </c>
      <c r="G1" s="177" t="s">
        <v>6</v>
      </c>
      <c r="H1" s="177" t="s">
        <v>7</v>
      </c>
      <c r="I1" s="177" t="s">
        <v>8</v>
      </c>
      <c r="J1" s="177" t="s">
        <v>9</v>
      </c>
      <c r="K1" s="177" t="s">
        <v>10</v>
      </c>
      <c r="L1" s="177" t="s">
        <v>11</v>
      </c>
    </row>
    <row r="2" spans="1:12" ht="18.75" x14ac:dyDescent="0.3">
      <c r="A2" s="176" t="s">
        <v>12</v>
      </c>
      <c r="B2" s="176">
        <v>105000</v>
      </c>
      <c r="C2" s="176">
        <v>2799</v>
      </c>
      <c r="D2" s="176">
        <v>2824</v>
      </c>
      <c r="E2" s="176">
        <v>7075</v>
      </c>
      <c r="F2" s="176">
        <v>7195</v>
      </c>
      <c r="G2" s="176">
        <v>293939520</v>
      </c>
      <c r="H2" s="176">
        <v>748826820</v>
      </c>
      <c r="I2" s="176">
        <v>154.76</v>
      </c>
      <c r="J2" s="176">
        <v>454887300</v>
      </c>
      <c r="K2" s="176">
        <v>718491648</v>
      </c>
      <c r="L2" s="176">
        <v>1219978948</v>
      </c>
    </row>
    <row r="3" spans="1:12" ht="18.75" x14ac:dyDescent="0.3">
      <c r="A3" s="176" t="s">
        <v>14</v>
      </c>
      <c r="B3" s="176">
        <v>10000</v>
      </c>
      <c r="C3" s="176">
        <v>19535</v>
      </c>
      <c r="D3" s="176">
        <v>19707</v>
      </c>
      <c r="E3" s="176">
        <v>30254</v>
      </c>
      <c r="F3" s="176">
        <v>31821</v>
      </c>
      <c r="G3" s="176">
        <v>195353872</v>
      </c>
      <c r="H3" s="176">
        <v>315409752</v>
      </c>
      <c r="I3" s="176">
        <v>61.46</v>
      </c>
      <c r="J3" s="176">
        <v>120055880</v>
      </c>
      <c r="K3" s="176">
        <v>0</v>
      </c>
      <c r="L3" s="176">
        <v>120055880</v>
      </c>
    </row>
    <row r="4" spans="1:12" ht="18.75" x14ac:dyDescent="0.3">
      <c r="A4" s="176" t="s">
        <v>226</v>
      </c>
      <c r="B4" s="176">
        <v>1400</v>
      </c>
      <c r="C4" s="176">
        <v>245345</v>
      </c>
      <c r="D4" s="176">
        <v>245736</v>
      </c>
      <c r="E4" s="176">
        <v>199260</v>
      </c>
      <c r="F4" s="176">
        <v>200050</v>
      </c>
      <c r="G4" s="176">
        <v>343483584</v>
      </c>
      <c r="H4" s="176">
        <v>279623848</v>
      </c>
      <c r="I4" s="176">
        <v>-18.59</v>
      </c>
      <c r="J4" s="176">
        <v>-63859736</v>
      </c>
      <c r="K4" s="176">
        <v>-17599264</v>
      </c>
      <c r="L4" s="176">
        <v>-81459000</v>
      </c>
    </row>
    <row r="5" spans="1:12" ht="18.75" x14ac:dyDescent="0.3">
      <c r="A5" s="176" t="s">
        <v>13</v>
      </c>
      <c r="B5" s="176">
        <v>50000</v>
      </c>
      <c r="C5" s="176">
        <v>1999</v>
      </c>
      <c r="D5" s="176">
        <v>2017</v>
      </c>
      <c r="E5" s="176">
        <v>4934</v>
      </c>
      <c r="F5" s="176">
        <v>5089</v>
      </c>
      <c r="G5" s="176">
        <v>99938792</v>
      </c>
      <c r="H5" s="176">
        <v>252210840</v>
      </c>
      <c r="I5" s="176">
        <v>152.37</v>
      </c>
      <c r="J5" s="176">
        <v>152272048</v>
      </c>
      <c r="K5" s="176">
        <v>440100384</v>
      </c>
      <c r="L5" s="176">
        <v>592372432</v>
      </c>
    </row>
    <row r="6" spans="1:12" ht="18.75" x14ac:dyDescent="0.3">
      <c r="A6" s="176" t="s">
        <v>90</v>
      </c>
      <c r="B6" s="176">
        <v>7000</v>
      </c>
      <c r="C6" s="176">
        <v>12987</v>
      </c>
      <c r="D6" s="176">
        <v>13102</v>
      </c>
      <c r="E6" s="176">
        <v>35050</v>
      </c>
      <c r="F6" s="176">
        <v>35940</v>
      </c>
      <c r="G6" s="176">
        <v>90907328</v>
      </c>
      <c r="H6" s="176">
        <v>249366096</v>
      </c>
      <c r="I6" s="176">
        <v>174.31</v>
      </c>
      <c r="J6" s="176">
        <v>158458768</v>
      </c>
      <c r="K6" s="176">
        <v>28708712</v>
      </c>
      <c r="L6" s="176">
        <v>195567480</v>
      </c>
    </row>
    <row r="7" spans="1:12" ht="18.75" x14ac:dyDescent="0.3">
      <c r="A7" s="176" t="s">
        <v>15</v>
      </c>
      <c r="B7" s="176">
        <v>20000</v>
      </c>
      <c r="C7" s="176">
        <v>4329</v>
      </c>
      <c r="D7" s="176">
        <v>4368</v>
      </c>
      <c r="E7" s="176">
        <v>10100</v>
      </c>
      <c r="F7" s="176">
        <v>10030</v>
      </c>
      <c r="G7" s="176">
        <v>86582136</v>
      </c>
      <c r="H7" s="176">
        <v>198834720</v>
      </c>
      <c r="I7" s="176">
        <v>129.65</v>
      </c>
      <c r="J7" s="176">
        <v>112252584</v>
      </c>
      <c r="K7" s="176">
        <v>272035488</v>
      </c>
      <c r="L7" s="176">
        <v>385238072</v>
      </c>
    </row>
    <row r="8" spans="1:12" ht="18.75" x14ac:dyDescent="0.3">
      <c r="A8" s="176" t="s">
        <v>16</v>
      </c>
      <c r="B8" s="176">
        <v>11500</v>
      </c>
      <c r="C8" s="176">
        <v>12287</v>
      </c>
      <c r="D8" s="176">
        <v>12396</v>
      </c>
      <c r="E8" s="176">
        <v>14040</v>
      </c>
      <c r="F8" s="176">
        <v>14020</v>
      </c>
      <c r="G8" s="176">
        <v>141304912</v>
      </c>
      <c r="H8" s="176">
        <v>159811176</v>
      </c>
      <c r="I8" s="176">
        <v>13.1</v>
      </c>
      <c r="J8" s="176">
        <v>18506264</v>
      </c>
      <c r="K8" s="176">
        <v>54390804</v>
      </c>
      <c r="L8" s="176">
        <v>74647068</v>
      </c>
    </row>
    <row r="9" spans="1:12" ht="18.75" x14ac:dyDescent="0.3">
      <c r="A9" s="176" t="s">
        <v>231</v>
      </c>
      <c r="B9" s="176">
        <v>2000</v>
      </c>
      <c r="C9" s="176">
        <v>70009</v>
      </c>
      <c r="D9" s="176">
        <v>70121</v>
      </c>
      <c r="E9" s="176">
        <v>66387</v>
      </c>
      <c r="F9" s="176">
        <v>67132</v>
      </c>
      <c r="G9" s="176">
        <v>140018000</v>
      </c>
      <c r="H9" s="176">
        <v>134050117</v>
      </c>
      <c r="I9" s="176">
        <v>-4.26</v>
      </c>
      <c r="J9" s="176">
        <v>-5967883</v>
      </c>
      <c r="K9" s="176">
        <v>7240905</v>
      </c>
      <c r="L9" s="176">
        <v>1273022</v>
      </c>
    </row>
    <row r="10" spans="1:12" ht="18.75" x14ac:dyDescent="0.3">
      <c r="A10" s="176" t="s">
        <v>526</v>
      </c>
      <c r="B10" s="176">
        <v>12000</v>
      </c>
      <c r="C10" s="176">
        <v>0</v>
      </c>
      <c r="D10" s="176">
        <v>0</v>
      </c>
      <c r="E10" s="176">
        <v>6786</v>
      </c>
      <c r="F10" s="176">
        <v>6769</v>
      </c>
      <c r="G10" s="176">
        <v>0</v>
      </c>
      <c r="H10" s="176">
        <v>80513194</v>
      </c>
      <c r="I10" s="176">
        <v>0</v>
      </c>
      <c r="J10" s="176">
        <v>0</v>
      </c>
      <c r="K10" s="176">
        <v>0</v>
      </c>
      <c r="L10" s="176">
        <v>0</v>
      </c>
    </row>
    <row r="11" spans="1:12" ht="18.75" x14ac:dyDescent="0.3">
      <c r="A11" s="176" t="s">
        <v>17</v>
      </c>
      <c r="B11" s="176">
        <v>4000</v>
      </c>
      <c r="C11" s="176">
        <v>2118</v>
      </c>
      <c r="D11" s="176">
        <v>2137</v>
      </c>
      <c r="E11" s="176">
        <v>16320</v>
      </c>
      <c r="F11" s="176">
        <v>17120</v>
      </c>
      <c r="G11" s="176">
        <v>8470021</v>
      </c>
      <c r="H11" s="176">
        <v>67877376</v>
      </c>
      <c r="I11" s="176">
        <v>701.38</v>
      </c>
      <c r="J11" s="176">
        <v>59407355</v>
      </c>
      <c r="K11" s="176">
        <v>90905312</v>
      </c>
      <c r="L11" s="176">
        <v>150312667</v>
      </c>
    </row>
    <row r="12" spans="1:12" ht="18.75" x14ac:dyDescent="0.3">
      <c r="A12" s="176" t="s">
        <v>77</v>
      </c>
      <c r="B12" s="176">
        <v>6000</v>
      </c>
      <c r="C12" s="176">
        <v>11243</v>
      </c>
      <c r="D12" s="176">
        <v>11342</v>
      </c>
      <c r="E12" s="176">
        <v>9329</v>
      </c>
      <c r="F12" s="176">
        <v>9462</v>
      </c>
      <c r="G12" s="176">
        <v>67455472</v>
      </c>
      <c r="H12" s="176">
        <v>56272406</v>
      </c>
      <c r="I12" s="176">
        <v>-16.579999999999998</v>
      </c>
      <c r="J12" s="176">
        <v>-11183066</v>
      </c>
      <c r="K12" s="176">
        <v>993854</v>
      </c>
      <c r="L12" s="176">
        <v>17770788</v>
      </c>
    </row>
    <row r="13" spans="1:12" ht="18.75" x14ac:dyDescent="0.3">
      <c r="A13" s="176" t="s">
        <v>18</v>
      </c>
      <c r="B13" s="176">
        <v>100000</v>
      </c>
      <c r="C13" s="176">
        <v>502</v>
      </c>
      <c r="D13" s="176">
        <v>507</v>
      </c>
      <c r="E13" s="176">
        <v>500</v>
      </c>
      <c r="F13" s="176">
        <v>500</v>
      </c>
      <c r="G13" s="176">
        <v>50227000</v>
      </c>
      <c r="H13" s="176">
        <v>49560000</v>
      </c>
      <c r="I13" s="176">
        <v>-1.33</v>
      </c>
      <c r="J13" s="176">
        <v>-667000</v>
      </c>
      <c r="K13" s="176">
        <v>0</v>
      </c>
      <c r="L13" s="176">
        <v>-167000</v>
      </c>
    </row>
    <row r="14" spans="1:12" ht="18.75" x14ac:dyDescent="0.3">
      <c r="A14" s="176" t="s">
        <v>29</v>
      </c>
      <c r="B14" s="176">
        <v>2000</v>
      </c>
      <c r="C14" s="176">
        <v>24377</v>
      </c>
      <c r="D14" s="176">
        <v>24592</v>
      </c>
      <c r="E14" s="176">
        <v>20200</v>
      </c>
      <c r="F14" s="176">
        <v>20650</v>
      </c>
      <c r="G14" s="176">
        <v>48753060</v>
      </c>
      <c r="H14" s="176">
        <v>40936560</v>
      </c>
      <c r="I14" s="176">
        <v>-16.03</v>
      </c>
      <c r="J14" s="176">
        <v>-7816500</v>
      </c>
      <c r="K14" s="176">
        <v>15159361</v>
      </c>
      <c r="L14" s="176">
        <v>8392861</v>
      </c>
    </row>
    <row r="15" spans="1:12" ht="18.75" x14ac:dyDescent="0.3">
      <c r="A15" s="176" t="s">
        <v>26</v>
      </c>
      <c r="B15" s="176">
        <v>7000</v>
      </c>
      <c r="C15" s="176">
        <v>2103</v>
      </c>
      <c r="D15" s="176">
        <v>2122</v>
      </c>
      <c r="E15" s="176">
        <v>5586</v>
      </c>
      <c r="F15" s="176">
        <v>5590</v>
      </c>
      <c r="G15" s="176">
        <v>14720662</v>
      </c>
      <c r="H15" s="176">
        <v>38785656</v>
      </c>
      <c r="I15" s="176">
        <v>163.47999999999999</v>
      </c>
      <c r="J15" s="176">
        <v>24064994</v>
      </c>
      <c r="K15" s="176">
        <v>94924224</v>
      </c>
      <c r="L15" s="176">
        <v>118989218</v>
      </c>
    </row>
    <row r="16" spans="1:12" ht="18.75" x14ac:dyDescent="0.3">
      <c r="A16" s="176" t="s">
        <v>22</v>
      </c>
      <c r="B16" s="176">
        <v>2000</v>
      </c>
      <c r="C16" s="176">
        <v>10199</v>
      </c>
      <c r="D16" s="176">
        <v>10289</v>
      </c>
      <c r="E16" s="176">
        <v>16300</v>
      </c>
      <c r="F16" s="176">
        <v>15941</v>
      </c>
      <c r="G16" s="176">
        <v>20398844</v>
      </c>
      <c r="H16" s="176">
        <v>31601438</v>
      </c>
      <c r="I16" s="176">
        <v>54.92</v>
      </c>
      <c r="J16" s="176">
        <v>11202594</v>
      </c>
      <c r="K16" s="176">
        <v>21518240</v>
      </c>
      <c r="L16" s="176">
        <v>34220834</v>
      </c>
    </row>
    <row r="17" spans="1:12" ht="18.75" x14ac:dyDescent="0.3">
      <c r="A17" s="176" t="s">
        <v>31</v>
      </c>
      <c r="B17" s="176">
        <v>3000</v>
      </c>
      <c r="C17" s="176">
        <v>2300</v>
      </c>
      <c r="D17" s="176">
        <v>2321</v>
      </c>
      <c r="E17" s="176">
        <v>6556</v>
      </c>
      <c r="F17" s="176">
        <v>6348</v>
      </c>
      <c r="G17" s="176">
        <v>6900248</v>
      </c>
      <c r="H17" s="176">
        <v>18876413</v>
      </c>
      <c r="I17" s="176">
        <v>173.56</v>
      </c>
      <c r="J17" s="176">
        <v>11976165</v>
      </c>
      <c r="K17" s="176">
        <v>18181030</v>
      </c>
      <c r="L17" s="176">
        <v>30157195</v>
      </c>
    </row>
    <row r="18" spans="1:12" ht="18.75" x14ac:dyDescent="0.3">
      <c r="A18" s="176" t="s">
        <v>34</v>
      </c>
      <c r="B18" s="176">
        <v>16</v>
      </c>
      <c r="C18" s="176" t="s">
        <v>35</v>
      </c>
      <c r="D18" s="176" t="s">
        <v>615</v>
      </c>
      <c r="E18" s="176" t="s">
        <v>37</v>
      </c>
      <c r="F18" s="176" t="s">
        <v>616</v>
      </c>
      <c r="G18" s="176" t="s">
        <v>39</v>
      </c>
      <c r="H18" s="176">
        <f>SUM(H2:H17)</f>
        <v>2722556412</v>
      </c>
      <c r="I18" s="176" t="s">
        <v>40</v>
      </c>
      <c r="J18" s="176" t="s">
        <v>617</v>
      </c>
      <c r="K18" s="176"/>
      <c r="L18" s="176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2827908520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105352108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2900459580</v>
      </c>
      <c r="H41" s="11">
        <f>G41-B43</f>
        <v>412626134</v>
      </c>
      <c r="I41" s="5">
        <f>H41/B43</f>
        <v>0.16585761987541026</v>
      </c>
      <c r="J41" s="13">
        <f>G41+J40</f>
        <v>2900459580</v>
      </c>
      <c r="K41" s="11">
        <f>H41+J40</f>
        <v>412626134</v>
      </c>
      <c r="L41" s="5">
        <f>K41/B43</f>
        <v>0.16585761987541026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4340459580</v>
      </c>
      <c r="H42" s="12">
        <f>G42-B43</f>
        <v>1852626134</v>
      </c>
      <c r="I42" s="8">
        <f>H42/B43</f>
        <v>0.74467450261941692</v>
      </c>
      <c r="J42" s="13">
        <f>G42+J40</f>
        <v>4340459580</v>
      </c>
      <c r="K42" s="12">
        <f>H42+J40</f>
        <v>1852626134</v>
      </c>
      <c r="L42" s="8">
        <f>K42/B43</f>
        <v>0.74467450261941692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2.2824443102120676E-2</v>
      </c>
      <c r="J43" s="6"/>
      <c r="K43" s="4" t="s">
        <v>50</v>
      </c>
      <c r="L43" s="5">
        <f ca="1">K41/VLOOKUP(MID(CELL("filename",A$1),FIND("]",CELL("filename",A$1))+1,255),Base!A:H,8,FALSE)*30</f>
        <v>2.2824443102120676E-2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0.10247814256230507</v>
      </c>
      <c r="J44" s="6"/>
      <c r="K44" s="7"/>
      <c r="L44" s="8">
        <f ca="1">K42/VLOOKUP(MID(CELL("filename",A$1),FIND("]",CELL("filename",A$1))+1,255),Base!A:H,8,FALSE)*30</f>
        <v>0.10247814256230507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L44"/>
  <sheetViews>
    <sheetView rightToLeft="1" workbookViewId="0">
      <selection activeCell="B42" sqref="B42"/>
    </sheetView>
  </sheetViews>
  <sheetFormatPr defaultColWidth="9.140625" defaultRowHeight="15" x14ac:dyDescent="0.25"/>
  <cols>
    <col min="1" max="1" width="12.85546875" style="14" bestFit="1" customWidth="1"/>
    <col min="2" max="2" width="19.7109375" style="14" bestFit="1" customWidth="1"/>
    <col min="3" max="3" width="13.140625" style="14" bestFit="1" customWidth="1"/>
    <col min="4" max="4" width="22" style="14" bestFit="1" customWidth="1"/>
    <col min="5" max="5" width="14.42578125" style="14" bestFit="1" customWidth="1"/>
    <col min="6" max="6" width="22" style="14" bestFit="1" customWidth="1"/>
    <col min="7" max="7" width="19.7109375" style="14" bestFit="1" customWidth="1"/>
    <col min="8" max="8" width="24.42578125" style="14" bestFit="1" customWidth="1"/>
    <col min="9" max="10" width="22" style="14" bestFit="1" customWidth="1"/>
    <col min="11" max="11" width="19.7109375" style="14" bestFit="1" customWidth="1"/>
    <col min="12" max="12" width="15.7109375" style="14" bestFit="1" customWidth="1"/>
    <col min="13" max="16384" width="9.140625" style="14"/>
  </cols>
  <sheetData>
    <row r="1" spans="1:12" ht="18.75" x14ac:dyDescent="0.3">
      <c r="A1" s="179" t="s">
        <v>0</v>
      </c>
      <c r="B1" s="179" t="s">
        <v>1</v>
      </c>
      <c r="C1" s="179" t="s">
        <v>2</v>
      </c>
      <c r="D1" s="179" t="s">
        <v>3</v>
      </c>
      <c r="E1" s="179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</row>
    <row r="2" spans="1:12" ht="18.75" x14ac:dyDescent="0.3">
      <c r="A2" s="178" t="s">
        <v>12</v>
      </c>
      <c r="B2" s="178">
        <v>105000</v>
      </c>
      <c r="C2" s="178">
        <v>2799</v>
      </c>
      <c r="D2" s="178">
        <v>2824</v>
      </c>
      <c r="E2" s="178">
        <v>7075</v>
      </c>
      <c r="F2" s="178">
        <v>7188</v>
      </c>
      <c r="G2" s="178">
        <v>293939520</v>
      </c>
      <c r="H2" s="180">
        <f>F2*B2-F2*B2/110</f>
        <v>747878727.27272725</v>
      </c>
      <c r="I2" s="178">
        <v>154.76</v>
      </c>
      <c r="J2" s="178">
        <v>454887300</v>
      </c>
      <c r="K2" s="178">
        <v>718491648</v>
      </c>
      <c r="L2" s="178">
        <v>1219978948</v>
      </c>
    </row>
    <row r="3" spans="1:12" ht="18.75" x14ac:dyDescent="0.3">
      <c r="A3" s="178" t="s">
        <v>14</v>
      </c>
      <c r="B3" s="178">
        <v>10000</v>
      </c>
      <c r="C3" s="178">
        <v>19535</v>
      </c>
      <c r="D3" s="178">
        <v>19707</v>
      </c>
      <c r="E3" s="178">
        <v>30254</v>
      </c>
      <c r="F3" s="178">
        <v>31811</v>
      </c>
      <c r="G3" s="178">
        <v>195353872</v>
      </c>
      <c r="H3" s="180">
        <f t="shared" ref="H3:H17" si="0">F3*B3-F3*B3/110</f>
        <v>315218090.90909094</v>
      </c>
      <c r="I3" s="178">
        <v>61.46</v>
      </c>
      <c r="J3" s="178">
        <v>120055880</v>
      </c>
      <c r="K3" s="178">
        <v>0</v>
      </c>
      <c r="L3" s="178">
        <v>120055880</v>
      </c>
    </row>
    <row r="4" spans="1:12" ht="18.75" x14ac:dyDescent="0.3">
      <c r="A4" s="178" t="s">
        <v>226</v>
      </c>
      <c r="B4" s="178">
        <v>1400</v>
      </c>
      <c r="C4" s="178">
        <v>245345</v>
      </c>
      <c r="D4" s="178">
        <v>245736</v>
      </c>
      <c r="E4" s="178">
        <v>199260</v>
      </c>
      <c r="F4" s="178">
        <v>188010</v>
      </c>
      <c r="G4" s="178">
        <v>343483584</v>
      </c>
      <c r="H4" s="180">
        <f t="shared" si="0"/>
        <v>260821145.45454547</v>
      </c>
      <c r="I4" s="178">
        <v>-18.59</v>
      </c>
      <c r="J4" s="178">
        <v>-63859736</v>
      </c>
      <c r="K4" s="178">
        <v>-17599264</v>
      </c>
      <c r="L4" s="178">
        <v>-81459000</v>
      </c>
    </row>
    <row r="5" spans="1:12" ht="18.75" x14ac:dyDescent="0.3">
      <c r="A5" s="178" t="s">
        <v>13</v>
      </c>
      <c r="B5" s="178">
        <v>50000</v>
      </c>
      <c r="C5" s="178">
        <v>1999</v>
      </c>
      <c r="D5" s="178">
        <v>2017</v>
      </c>
      <c r="E5" s="178">
        <v>4934</v>
      </c>
      <c r="F5" s="178">
        <v>4859</v>
      </c>
      <c r="G5" s="178">
        <v>99938792</v>
      </c>
      <c r="H5" s="180">
        <f t="shared" si="0"/>
        <v>240741363.63636363</v>
      </c>
      <c r="I5" s="178">
        <v>152.37</v>
      </c>
      <c r="J5" s="178">
        <v>152272048</v>
      </c>
      <c r="K5" s="178">
        <v>440100384</v>
      </c>
      <c r="L5" s="178">
        <v>592372432</v>
      </c>
    </row>
    <row r="6" spans="1:12" ht="18.75" x14ac:dyDescent="0.3">
      <c r="A6" s="178" t="s">
        <v>90</v>
      </c>
      <c r="B6" s="178">
        <v>7000</v>
      </c>
      <c r="C6" s="178">
        <v>12987</v>
      </c>
      <c r="D6" s="178">
        <v>13102</v>
      </c>
      <c r="E6" s="178">
        <v>35050</v>
      </c>
      <c r="F6" s="178">
        <v>35940</v>
      </c>
      <c r="G6" s="178">
        <v>90907328</v>
      </c>
      <c r="H6" s="180">
        <f t="shared" si="0"/>
        <v>249292909.09090909</v>
      </c>
      <c r="I6" s="178">
        <v>174.31</v>
      </c>
      <c r="J6" s="178">
        <v>158458768</v>
      </c>
      <c r="K6" s="178">
        <v>28708712</v>
      </c>
      <c r="L6" s="178">
        <v>195567480</v>
      </c>
    </row>
    <row r="7" spans="1:12" ht="18.75" x14ac:dyDescent="0.3">
      <c r="A7" s="178" t="s">
        <v>15</v>
      </c>
      <c r="B7" s="178">
        <v>20000</v>
      </c>
      <c r="C7" s="178">
        <v>4329</v>
      </c>
      <c r="D7" s="178">
        <v>4368</v>
      </c>
      <c r="E7" s="178">
        <v>10100</v>
      </c>
      <c r="F7" s="178">
        <v>9930</v>
      </c>
      <c r="G7" s="178">
        <v>86582136</v>
      </c>
      <c r="H7" s="180">
        <f t="shared" si="0"/>
        <v>196794545.45454547</v>
      </c>
      <c r="I7" s="178">
        <v>129.65</v>
      </c>
      <c r="J7" s="178">
        <v>112252584</v>
      </c>
      <c r="K7" s="178">
        <v>272035488</v>
      </c>
      <c r="L7" s="178">
        <v>385238072</v>
      </c>
    </row>
    <row r="8" spans="1:12" ht="18.75" x14ac:dyDescent="0.3">
      <c r="A8" s="178" t="s">
        <v>16</v>
      </c>
      <c r="B8" s="178">
        <v>11500</v>
      </c>
      <c r="C8" s="178">
        <v>12287</v>
      </c>
      <c r="D8" s="178">
        <v>12396</v>
      </c>
      <c r="E8" s="178">
        <v>14040</v>
      </c>
      <c r="F8" s="178">
        <v>13390</v>
      </c>
      <c r="G8" s="178">
        <v>141304912</v>
      </c>
      <c r="H8" s="180">
        <f t="shared" si="0"/>
        <v>152585136.36363637</v>
      </c>
      <c r="I8" s="178">
        <v>13.1</v>
      </c>
      <c r="J8" s="178">
        <v>18506264</v>
      </c>
      <c r="K8" s="178">
        <v>54390804</v>
      </c>
      <c r="L8" s="178">
        <v>74647068</v>
      </c>
    </row>
    <row r="9" spans="1:12" ht="18.75" x14ac:dyDescent="0.3">
      <c r="A9" s="178" t="s">
        <v>231</v>
      </c>
      <c r="B9" s="178">
        <v>2000</v>
      </c>
      <c r="C9" s="178">
        <v>70009</v>
      </c>
      <c r="D9" s="178">
        <v>70121</v>
      </c>
      <c r="E9" s="178">
        <v>66387</v>
      </c>
      <c r="F9" s="178">
        <v>63240</v>
      </c>
      <c r="G9" s="178">
        <v>140018000</v>
      </c>
      <c r="H9" s="180">
        <f t="shared" si="0"/>
        <v>125330181.81818181</v>
      </c>
      <c r="I9" s="178">
        <v>-4.26</v>
      </c>
      <c r="J9" s="178">
        <v>-5967883</v>
      </c>
      <c r="K9" s="178">
        <v>7240905</v>
      </c>
      <c r="L9" s="178">
        <v>1273022</v>
      </c>
    </row>
    <row r="10" spans="1:12" ht="18.75" x14ac:dyDescent="0.3">
      <c r="A10" s="178" t="s">
        <v>526</v>
      </c>
      <c r="B10" s="178">
        <v>12000</v>
      </c>
      <c r="C10" s="178">
        <v>0</v>
      </c>
      <c r="D10" s="178">
        <v>0</v>
      </c>
      <c r="E10" s="178">
        <v>6786</v>
      </c>
      <c r="F10" s="178">
        <v>6447</v>
      </c>
      <c r="G10" s="178">
        <v>0</v>
      </c>
      <c r="H10" s="180">
        <f t="shared" si="0"/>
        <v>76660690.909090906</v>
      </c>
      <c r="I10" s="178">
        <v>0</v>
      </c>
      <c r="J10" s="178">
        <v>0</v>
      </c>
      <c r="K10" s="178">
        <v>0</v>
      </c>
      <c r="L10" s="178">
        <v>0</v>
      </c>
    </row>
    <row r="11" spans="1:12" ht="18.75" x14ac:dyDescent="0.3">
      <c r="A11" s="178" t="s">
        <v>17</v>
      </c>
      <c r="B11" s="178">
        <v>4000</v>
      </c>
      <c r="C11" s="178">
        <v>2118</v>
      </c>
      <c r="D11" s="178">
        <v>2137</v>
      </c>
      <c r="E11" s="178">
        <v>16320</v>
      </c>
      <c r="F11" s="178">
        <v>17120</v>
      </c>
      <c r="G11" s="178">
        <v>8470021</v>
      </c>
      <c r="H11" s="180">
        <f t="shared" si="0"/>
        <v>67857454.545454547</v>
      </c>
      <c r="I11" s="178">
        <v>701.38</v>
      </c>
      <c r="J11" s="178">
        <v>59407355</v>
      </c>
      <c r="K11" s="178">
        <v>90905312</v>
      </c>
      <c r="L11" s="178">
        <v>150312667</v>
      </c>
    </row>
    <row r="12" spans="1:12" ht="18.75" x14ac:dyDescent="0.3">
      <c r="A12" s="178" t="s">
        <v>77</v>
      </c>
      <c r="B12" s="178">
        <v>6000</v>
      </c>
      <c r="C12" s="178">
        <v>11243</v>
      </c>
      <c r="D12" s="178">
        <v>11342</v>
      </c>
      <c r="E12" s="178">
        <v>9329</v>
      </c>
      <c r="F12" s="178">
        <v>9225</v>
      </c>
      <c r="G12" s="178">
        <v>67455472</v>
      </c>
      <c r="H12" s="180">
        <f t="shared" si="0"/>
        <v>54846818.18181818</v>
      </c>
      <c r="I12" s="178">
        <v>-16.579999999999998</v>
      </c>
      <c r="J12" s="178">
        <v>-11183066</v>
      </c>
      <c r="K12" s="178">
        <v>993854</v>
      </c>
      <c r="L12" s="178">
        <v>17770788</v>
      </c>
    </row>
    <row r="13" spans="1:12" ht="18.75" x14ac:dyDescent="0.3">
      <c r="A13" s="178" t="s">
        <v>18</v>
      </c>
      <c r="B13" s="178">
        <v>100000</v>
      </c>
      <c r="C13" s="178">
        <v>502</v>
      </c>
      <c r="D13" s="178">
        <v>507</v>
      </c>
      <c r="E13" s="178">
        <v>500</v>
      </c>
      <c r="F13" s="178">
        <v>500</v>
      </c>
      <c r="G13" s="178">
        <v>50227000</v>
      </c>
      <c r="H13" s="180">
        <f t="shared" si="0"/>
        <v>49545454.545454547</v>
      </c>
      <c r="I13" s="178">
        <v>-1.33</v>
      </c>
      <c r="J13" s="178">
        <v>-667000</v>
      </c>
      <c r="K13" s="178">
        <v>0</v>
      </c>
      <c r="L13" s="178">
        <v>-167000</v>
      </c>
    </row>
    <row r="14" spans="1:12" ht="18.75" x14ac:dyDescent="0.3">
      <c r="A14" s="178" t="s">
        <v>29</v>
      </c>
      <c r="B14" s="178">
        <v>2000</v>
      </c>
      <c r="C14" s="178">
        <v>24377</v>
      </c>
      <c r="D14" s="178">
        <v>24592</v>
      </c>
      <c r="E14" s="178">
        <v>20200</v>
      </c>
      <c r="F14" s="178">
        <v>19860</v>
      </c>
      <c r="G14" s="178">
        <v>48753060</v>
      </c>
      <c r="H14" s="180">
        <f t="shared" si="0"/>
        <v>39358909.090909094</v>
      </c>
      <c r="I14" s="178">
        <v>-16.03</v>
      </c>
      <c r="J14" s="178">
        <v>-7816500</v>
      </c>
      <c r="K14" s="178">
        <v>15159361</v>
      </c>
      <c r="L14" s="178">
        <v>8392861</v>
      </c>
    </row>
    <row r="15" spans="1:12" ht="18.75" x14ac:dyDescent="0.3">
      <c r="A15" s="178" t="s">
        <v>26</v>
      </c>
      <c r="B15" s="178">
        <v>7000</v>
      </c>
      <c r="C15" s="178">
        <v>2103</v>
      </c>
      <c r="D15" s="178">
        <v>2122</v>
      </c>
      <c r="E15" s="178">
        <v>5586</v>
      </c>
      <c r="F15" s="178">
        <v>5590</v>
      </c>
      <c r="G15" s="178">
        <v>14720662</v>
      </c>
      <c r="H15" s="180">
        <f t="shared" si="0"/>
        <v>38774272.727272727</v>
      </c>
      <c r="I15" s="178">
        <v>163.47999999999999</v>
      </c>
      <c r="J15" s="178">
        <v>24064994</v>
      </c>
      <c r="K15" s="178">
        <v>94924224</v>
      </c>
      <c r="L15" s="178">
        <v>118989218</v>
      </c>
    </row>
    <row r="16" spans="1:12" ht="18.75" x14ac:dyDescent="0.3">
      <c r="A16" s="178" t="s">
        <v>22</v>
      </c>
      <c r="B16" s="178">
        <v>2000</v>
      </c>
      <c r="C16" s="178">
        <v>10199</v>
      </c>
      <c r="D16" s="178">
        <v>10289</v>
      </c>
      <c r="E16" s="178">
        <v>16300</v>
      </c>
      <c r="F16" s="178">
        <v>15181</v>
      </c>
      <c r="G16" s="178">
        <v>20398844</v>
      </c>
      <c r="H16" s="180">
        <f t="shared" si="0"/>
        <v>30085981.818181816</v>
      </c>
      <c r="I16" s="178">
        <v>54.92</v>
      </c>
      <c r="J16" s="178">
        <v>11202594</v>
      </c>
      <c r="K16" s="178">
        <v>21518240</v>
      </c>
      <c r="L16" s="178">
        <v>34220834</v>
      </c>
    </row>
    <row r="17" spans="1:12" ht="18.75" x14ac:dyDescent="0.3">
      <c r="A17" s="178" t="s">
        <v>31</v>
      </c>
      <c r="B17" s="178">
        <v>3000</v>
      </c>
      <c r="C17" s="178">
        <v>2300</v>
      </c>
      <c r="D17" s="178">
        <v>2321</v>
      </c>
      <c r="E17" s="178">
        <v>6556</v>
      </c>
      <c r="F17" s="178">
        <v>6353</v>
      </c>
      <c r="G17" s="178">
        <v>6900248</v>
      </c>
      <c r="H17" s="180">
        <f t="shared" si="0"/>
        <v>18885736.363636363</v>
      </c>
      <c r="I17" s="178">
        <v>173.56</v>
      </c>
      <c r="J17" s="178">
        <v>11976165</v>
      </c>
      <c r="K17" s="178">
        <v>18181030</v>
      </c>
      <c r="L17" s="178">
        <v>30157195</v>
      </c>
    </row>
    <row r="18" spans="1:12" ht="18.75" x14ac:dyDescent="0.3">
      <c r="A18" s="178" t="s">
        <v>34</v>
      </c>
      <c r="B18" s="178">
        <v>16</v>
      </c>
      <c r="C18" s="178" t="s">
        <v>35</v>
      </c>
      <c r="D18" s="178" t="s">
        <v>615</v>
      </c>
      <c r="E18" s="178" t="s">
        <v>37</v>
      </c>
      <c r="F18" s="178" t="s">
        <v>616</v>
      </c>
      <c r="G18" s="178" t="s">
        <v>39</v>
      </c>
      <c r="H18" s="178">
        <f>SUM(H2:H17)</f>
        <v>2664677418.1818185</v>
      </c>
      <c r="I18" s="178" t="s">
        <v>40</v>
      </c>
      <c r="J18" s="178" t="s">
        <v>617</v>
      </c>
      <c r="K18" s="178"/>
      <c r="L18" s="17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2770029526.1818185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105352108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2842580586.1818185</v>
      </c>
      <c r="H41" s="11">
        <f>G41-B43</f>
        <v>354747140.18181849</v>
      </c>
      <c r="I41" s="5">
        <f>H41/B43</f>
        <v>0.14259280127943841</v>
      </c>
      <c r="J41" s="13">
        <f>G41+J40</f>
        <v>2842580586.1818185</v>
      </c>
      <c r="K41" s="11">
        <f>H41+J40</f>
        <v>354747140.18181849</v>
      </c>
      <c r="L41" s="5">
        <f>K41/B43</f>
        <v>0.14259280127943841</v>
      </c>
    </row>
    <row r="42" spans="1:12" ht="19.5" thickBot="1" x14ac:dyDescent="0.35">
      <c r="A42" s="1" t="s">
        <v>48</v>
      </c>
      <c r="B42" s="9">
        <v>1440000000</v>
      </c>
      <c r="C42" s="1"/>
      <c r="D42" s="1"/>
      <c r="E42" s="1"/>
      <c r="F42" s="1"/>
      <c r="G42" s="10">
        <f>G41+B42</f>
        <v>4282580586.1818185</v>
      </c>
      <c r="H42" s="12">
        <f>G42-B43</f>
        <v>1794747140.1818185</v>
      </c>
      <c r="I42" s="8">
        <f>H42/B43</f>
        <v>0.72140968402344507</v>
      </c>
      <c r="J42" s="13">
        <f>G42+J40</f>
        <v>4282580586.1818185</v>
      </c>
      <c r="K42" s="12">
        <f>H42+J40</f>
        <v>1794747140.1818185</v>
      </c>
      <c r="L42" s="8">
        <f>K42/B43</f>
        <v>0.72140968402344507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1.9356488861462229E-2</v>
      </c>
      <c r="J43" s="6"/>
      <c r="K43" s="4" t="s">
        <v>50</v>
      </c>
      <c r="L43" s="5">
        <f ca="1">K41/VLOOKUP(MID(CELL("filename",A$1),FIND("]",CELL("filename",A$1))+1,255),Base!A:H,8,FALSE)*30</f>
        <v>1.9356488861462229E-2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9.7928916383273085E-2</v>
      </c>
      <c r="J44" s="6"/>
      <c r="K44" s="7"/>
      <c r="L44" s="8">
        <f ca="1">K42/VLOOKUP(MID(CELL("filename",A$1),FIND("]",CELL("filename",A$1))+1,255),Base!A:H,8,FALSE)*30</f>
        <v>9.7928916383273085E-2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79" t="s">
        <v>0</v>
      </c>
      <c r="B1" s="179" t="s">
        <v>1</v>
      </c>
      <c r="C1" s="179" t="s">
        <v>2</v>
      </c>
      <c r="D1" s="179" t="s">
        <v>3</v>
      </c>
      <c r="E1" s="179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</row>
    <row r="2" spans="1:12" ht="18.75" x14ac:dyDescent="0.3">
      <c r="A2" s="178" t="s">
        <v>12</v>
      </c>
      <c r="B2" s="178">
        <v>105000</v>
      </c>
      <c r="C2" s="178">
        <v>2799</v>
      </c>
      <c r="D2" s="178">
        <v>2824</v>
      </c>
      <c r="E2" s="178">
        <v>6829</v>
      </c>
      <c r="F2" s="178">
        <v>7183</v>
      </c>
      <c r="G2" s="178">
        <v>293939520</v>
      </c>
      <c r="H2" s="178">
        <v>747577908</v>
      </c>
      <c r="I2" s="178">
        <v>154.33000000000001</v>
      </c>
      <c r="J2" s="178">
        <v>453638388</v>
      </c>
      <c r="K2" s="178">
        <v>718491648</v>
      </c>
      <c r="L2" s="178">
        <v>1218730036</v>
      </c>
    </row>
    <row r="3" spans="1:12" ht="18.75" x14ac:dyDescent="0.3">
      <c r="A3" s="178" t="s">
        <v>14</v>
      </c>
      <c r="B3" s="178">
        <v>10000</v>
      </c>
      <c r="C3" s="178">
        <v>19535</v>
      </c>
      <c r="D3" s="178">
        <v>19707</v>
      </c>
      <c r="E3" s="178">
        <v>30857</v>
      </c>
      <c r="F3" s="178">
        <v>31810</v>
      </c>
      <c r="G3" s="178">
        <v>195353872</v>
      </c>
      <c r="H3" s="178">
        <v>315300720</v>
      </c>
      <c r="I3" s="178">
        <v>61.4</v>
      </c>
      <c r="J3" s="178">
        <v>119946848</v>
      </c>
      <c r="K3" s="178">
        <v>0</v>
      </c>
      <c r="L3" s="178">
        <v>119946848</v>
      </c>
    </row>
    <row r="4" spans="1:12" ht="18.75" x14ac:dyDescent="0.3">
      <c r="A4" s="178" t="s">
        <v>226</v>
      </c>
      <c r="B4" s="178">
        <v>1500</v>
      </c>
      <c r="C4" s="178">
        <v>241513</v>
      </c>
      <c r="D4" s="178">
        <v>241898</v>
      </c>
      <c r="E4" s="178">
        <v>193400</v>
      </c>
      <c r="F4" s="178">
        <v>188820</v>
      </c>
      <c r="G4" s="178">
        <v>362269568</v>
      </c>
      <c r="H4" s="178">
        <v>282778815</v>
      </c>
      <c r="I4" s="178">
        <v>-21.94</v>
      </c>
      <c r="J4" s="178">
        <v>-79490753</v>
      </c>
      <c r="K4" s="178">
        <v>-17599264</v>
      </c>
      <c r="L4" s="178">
        <v>-97090017</v>
      </c>
    </row>
    <row r="5" spans="1:12" ht="18.75" x14ac:dyDescent="0.3">
      <c r="A5" s="178" t="s">
        <v>90</v>
      </c>
      <c r="B5" s="178">
        <v>7000</v>
      </c>
      <c r="C5" s="178">
        <v>12987</v>
      </c>
      <c r="D5" s="178">
        <v>13102</v>
      </c>
      <c r="E5" s="178">
        <v>35050</v>
      </c>
      <c r="F5" s="178">
        <v>35940</v>
      </c>
      <c r="G5" s="178">
        <v>90907328</v>
      </c>
      <c r="H5" s="178">
        <v>249366096</v>
      </c>
      <c r="I5" s="178">
        <v>174.31</v>
      </c>
      <c r="J5" s="178">
        <v>158458768</v>
      </c>
      <c r="K5" s="178">
        <v>28708712</v>
      </c>
      <c r="L5" s="178">
        <v>195567480</v>
      </c>
    </row>
    <row r="6" spans="1:12" ht="18.75" x14ac:dyDescent="0.3">
      <c r="A6" s="178" t="s">
        <v>13</v>
      </c>
      <c r="B6" s="178">
        <v>50000</v>
      </c>
      <c r="C6" s="178">
        <v>1999</v>
      </c>
      <c r="D6" s="178">
        <v>2017</v>
      </c>
      <c r="E6" s="178">
        <v>4654</v>
      </c>
      <c r="F6" s="178">
        <v>4622</v>
      </c>
      <c r="G6" s="178">
        <v>99938792</v>
      </c>
      <c r="H6" s="178">
        <v>229066320</v>
      </c>
      <c r="I6" s="178">
        <v>129.21</v>
      </c>
      <c r="J6" s="178">
        <v>129127528</v>
      </c>
      <c r="K6" s="178">
        <v>440100384</v>
      </c>
      <c r="L6" s="178">
        <v>569227912</v>
      </c>
    </row>
    <row r="7" spans="1:12" ht="18.75" x14ac:dyDescent="0.3">
      <c r="A7" s="178" t="s">
        <v>15</v>
      </c>
      <c r="B7" s="178">
        <v>20000</v>
      </c>
      <c r="C7" s="178">
        <v>4329</v>
      </c>
      <c r="D7" s="178">
        <v>4368</v>
      </c>
      <c r="E7" s="178">
        <v>9480</v>
      </c>
      <c r="F7" s="178">
        <v>9440</v>
      </c>
      <c r="G7" s="178">
        <v>86582136</v>
      </c>
      <c r="H7" s="178">
        <v>187138560</v>
      </c>
      <c r="I7" s="178">
        <v>116.14</v>
      </c>
      <c r="J7" s="178">
        <v>100556424</v>
      </c>
      <c r="K7" s="178">
        <v>272035488</v>
      </c>
      <c r="L7" s="178">
        <v>373541912</v>
      </c>
    </row>
    <row r="8" spans="1:12" ht="18.75" x14ac:dyDescent="0.3">
      <c r="A8" s="178" t="s">
        <v>16</v>
      </c>
      <c r="B8" s="178">
        <v>11500</v>
      </c>
      <c r="C8" s="178">
        <v>12287</v>
      </c>
      <c r="D8" s="178">
        <v>12396</v>
      </c>
      <c r="E8" s="178">
        <v>12850</v>
      </c>
      <c r="F8" s="178">
        <v>12820</v>
      </c>
      <c r="G8" s="178">
        <v>141304912</v>
      </c>
      <c r="H8" s="178">
        <v>146132616</v>
      </c>
      <c r="I8" s="178">
        <v>3.42</v>
      </c>
      <c r="J8" s="178">
        <v>4827704</v>
      </c>
      <c r="K8" s="178">
        <v>54390804</v>
      </c>
      <c r="L8" s="178">
        <v>60968508</v>
      </c>
    </row>
    <row r="9" spans="1:12" ht="18.75" x14ac:dyDescent="0.3">
      <c r="A9" s="178" t="s">
        <v>231</v>
      </c>
      <c r="B9" s="178">
        <v>2000</v>
      </c>
      <c r="C9" s="178">
        <v>70009</v>
      </c>
      <c r="D9" s="178">
        <v>70121</v>
      </c>
      <c r="E9" s="178">
        <v>62000</v>
      </c>
      <c r="F9" s="178">
        <v>61160</v>
      </c>
      <c r="G9" s="178">
        <v>140018000</v>
      </c>
      <c r="H9" s="178">
        <v>122125144</v>
      </c>
      <c r="I9" s="178">
        <v>-12.78</v>
      </c>
      <c r="J9" s="178">
        <v>-17892856</v>
      </c>
      <c r="K9" s="178">
        <v>7240905</v>
      </c>
      <c r="L9" s="178">
        <v>-10651951</v>
      </c>
    </row>
    <row r="10" spans="1:12" ht="18.75" x14ac:dyDescent="0.3">
      <c r="A10" s="178" t="s">
        <v>526</v>
      </c>
      <c r="B10" s="178">
        <v>12000</v>
      </c>
      <c r="C10" s="178">
        <v>0</v>
      </c>
      <c r="D10" s="178">
        <v>0</v>
      </c>
      <c r="E10" s="178">
        <v>6350</v>
      </c>
      <c r="F10" s="178">
        <v>6214</v>
      </c>
      <c r="G10" s="178">
        <v>0</v>
      </c>
      <c r="H10" s="178">
        <v>73911802</v>
      </c>
      <c r="I10" s="178">
        <v>0</v>
      </c>
      <c r="J10" s="178">
        <v>0</v>
      </c>
      <c r="K10" s="178">
        <v>0</v>
      </c>
      <c r="L10" s="178">
        <v>0</v>
      </c>
    </row>
    <row r="11" spans="1:12" ht="18.75" x14ac:dyDescent="0.3">
      <c r="A11" s="178" t="s">
        <v>17</v>
      </c>
      <c r="B11" s="178">
        <v>4000</v>
      </c>
      <c r="C11" s="178">
        <v>2118</v>
      </c>
      <c r="D11" s="178">
        <v>2137</v>
      </c>
      <c r="E11" s="178">
        <v>16320</v>
      </c>
      <c r="F11" s="178">
        <v>17120</v>
      </c>
      <c r="G11" s="178">
        <v>8470021</v>
      </c>
      <c r="H11" s="178">
        <v>67877376</v>
      </c>
      <c r="I11" s="178">
        <v>701.38</v>
      </c>
      <c r="J11" s="178">
        <v>59407355</v>
      </c>
      <c r="K11" s="178">
        <v>90905312</v>
      </c>
      <c r="L11" s="178">
        <v>150312667</v>
      </c>
    </row>
    <row r="12" spans="1:12" ht="18.75" x14ac:dyDescent="0.3">
      <c r="A12" s="178" t="s">
        <v>77</v>
      </c>
      <c r="B12" s="178">
        <v>6000</v>
      </c>
      <c r="C12" s="178">
        <v>9582</v>
      </c>
      <c r="D12" s="178">
        <v>9667</v>
      </c>
      <c r="E12" s="178">
        <v>8764</v>
      </c>
      <c r="F12" s="178">
        <v>9150</v>
      </c>
      <c r="G12" s="178">
        <v>57494632</v>
      </c>
      <c r="H12" s="178">
        <v>54416880</v>
      </c>
      <c r="I12" s="178">
        <v>-5.35</v>
      </c>
      <c r="J12" s="178">
        <v>-3077752</v>
      </c>
      <c r="K12" s="178">
        <v>993854</v>
      </c>
      <c r="L12" s="178">
        <v>25876102</v>
      </c>
    </row>
    <row r="13" spans="1:12" ht="18.75" x14ac:dyDescent="0.3">
      <c r="A13" s="178" t="s">
        <v>18</v>
      </c>
      <c r="B13" s="178">
        <v>100000</v>
      </c>
      <c r="C13" s="178">
        <v>502</v>
      </c>
      <c r="D13" s="178">
        <v>507</v>
      </c>
      <c r="E13" s="178">
        <v>500</v>
      </c>
      <c r="F13" s="178">
        <v>500</v>
      </c>
      <c r="G13" s="178">
        <v>50227000</v>
      </c>
      <c r="H13" s="178">
        <v>49560000</v>
      </c>
      <c r="I13" s="178">
        <v>-1.33</v>
      </c>
      <c r="J13" s="178">
        <v>-667000</v>
      </c>
      <c r="K13" s="178">
        <v>0</v>
      </c>
      <c r="L13" s="178">
        <v>-167000</v>
      </c>
    </row>
    <row r="14" spans="1:12" ht="18.75" x14ac:dyDescent="0.3">
      <c r="A14" s="178" t="s">
        <v>29</v>
      </c>
      <c r="B14" s="178">
        <v>2000</v>
      </c>
      <c r="C14" s="178">
        <v>24377</v>
      </c>
      <c r="D14" s="178">
        <v>24592</v>
      </c>
      <c r="E14" s="178">
        <v>18870</v>
      </c>
      <c r="F14" s="178">
        <v>19610</v>
      </c>
      <c r="G14" s="178">
        <v>48753060</v>
      </c>
      <c r="H14" s="178">
        <v>38874864</v>
      </c>
      <c r="I14" s="178">
        <v>-20.260000000000002</v>
      </c>
      <c r="J14" s="178">
        <v>-9878196</v>
      </c>
      <c r="K14" s="178">
        <v>15159361</v>
      </c>
      <c r="L14" s="178">
        <v>6331165</v>
      </c>
    </row>
    <row r="15" spans="1:12" ht="18.75" x14ac:dyDescent="0.3">
      <c r="A15" s="178" t="s">
        <v>26</v>
      </c>
      <c r="B15" s="178">
        <v>7000</v>
      </c>
      <c r="C15" s="178">
        <v>2103</v>
      </c>
      <c r="D15" s="178">
        <v>2122</v>
      </c>
      <c r="E15" s="178">
        <v>5586</v>
      </c>
      <c r="F15" s="178">
        <v>5590</v>
      </c>
      <c r="G15" s="178">
        <v>14720662</v>
      </c>
      <c r="H15" s="178">
        <v>38785656</v>
      </c>
      <c r="I15" s="178">
        <v>163.47999999999999</v>
      </c>
      <c r="J15" s="178">
        <v>24064994</v>
      </c>
      <c r="K15" s="178">
        <v>94924224</v>
      </c>
      <c r="L15" s="178">
        <v>118989218</v>
      </c>
    </row>
    <row r="16" spans="1:12" ht="18.75" x14ac:dyDescent="0.3">
      <c r="A16" s="178" t="s">
        <v>22</v>
      </c>
      <c r="B16" s="178">
        <v>2000</v>
      </c>
      <c r="C16" s="178">
        <v>10199</v>
      </c>
      <c r="D16" s="178">
        <v>10289</v>
      </c>
      <c r="E16" s="178">
        <v>14425</v>
      </c>
      <c r="F16" s="178">
        <v>14453</v>
      </c>
      <c r="G16" s="178">
        <v>20398844</v>
      </c>
      <c r="H16" s="178">
        <v>28651627</v>
      </c>
      <c r="I16" s="178">
        <v>40.46</v>
      </c>
      <c r="J16" s="178">
        <v>8252783</v>
      </c>
      <c r="K16" s="178">
        <v>21518240</v>
      </c>
      <c r="L16" s="178">
        <v>31271023</v>
      </c>
    </row>
    <row r="17" spans="1:12" ht="18.75" x14ac:dyDescent="0.3">
      <c r="A17" s="178" t="s">
        <v>31</v>
      </c>
      <c r="B17" s="178">
        <v>3000</v>
      </c>
      <c r="C17" s="178">
        <v>2300</v>
      </c>
      <c r="D17" s="178">
        <v>2321</v>
      </c>
      <c r="E17" s="178">
        <v>6543</v>
      </c>
      <c r="F17" s="178">
        <v>6366</v>
      </c>
      <c r="G17" s="178">
        <v>6900248</v>
      </c>
      <c r="H17" s="178">
        <v>18929938</v>
      </c>
      <c r="I17" s="178">
        <v>174.34</v>
      </c>
      <c r="J17" s="178">
        <v>12029690</v>
      </c>
      <c r="K17" s="178">
        <v>18181030</v>
      </c>
      <c r="L17" s="178">
        <v>30210720</v>
      </c>
    </row>
    <row r="18" spans="1:12" ht="18.75" x14ac:dyDescent="0.3">
      <c r="A18" s="178" t="s">
        <v>34</v>
      </c>
      <c r="B18" s="178">
        <v>16</v>
      </c>
      <c r="C18" s="178" t="s">
        <v>35</v>
      </c>
      <c r="D18" s="178" t="s">
        <v>618</v>
      </c>
      <c r="E18" s="178" t="s">
        <v>37</v>
      </c>
      <c r="F18" s="178" t="s">
        <v>619</v>
      </c>
      <c r="G18" s="178" t="s">
        <v>39</v>
      </c>
      <c r="H18" s="178">
        <f>SUM(H2:H17)</f>
        <v>2650494322</v>
      </c>
      <c r="I18" s="178" t="s">
        <v>40</v>
      </c>
      <c r="J18" s="178" t="s">
        <v>620</v>
      </c>
      <c r="K18" s="178"/>
      <c r="L18" s="17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2677986077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27491755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2750537137</v>
      </c>
      <c r="H41" s="11">
        <f>G41-B43</f>
        <v>262703691</v>
      </c>
      <c r="I41" s="5">
        <f>H41/B43</f>
        <v>0.10559536910414219</v>
      </c>
      <c r="J41" s="13">
        <f>G41+J40</f>
        <v>2750537137</v>
      </c>
      <c r="K41" s="11">
        <f>H41+J40</f>
        <v>262703691</v>
      </c>
      <c r="L41" s="5">
        <f>K41/B43</f>
        <v>0.10559536910414219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4250537137</v>
      </c>
      <c r="H42" s="12">
        <f>G42-B43</f>
        <v>1762703691</v>
      </c>
      <c r="I42" s="8">
        <f>H42/B43</f>
        <v>0.70852962196248248</v>
      </c>
      <c r="J42" s="13">
        <f>G42+J40</f>
        <v>4250537137</v>
      </c>
      <c r="K42" s="12">
        <f>H42+J40</f>
        <v>1762703691</v>
      </c>
      <c r="L42" s="8">
        <f>K42/B43</f>
        <v>0.70852962196248248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1.4399368514201209E-2</v>
      </c>
      <c r="J43" s="6"/>
      <c r="K43" s="4" t="s">
        <v>50</v>
      </c>
      <c r="L43" s="5">
        <f ca="1">K41/VLOOKUP(MID(CELL("filename",A$1),FIND("]",CELL("filename",A$1))+1,255),Base!A:H,8,FALSE)*30</f>
        <v>1.4399368514201209E-2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9.6617675722156696E-2</v>
      </c>
      <c r="J44" s="6"/>
      <c r="K44" s="7"/>
      <c r="L44" s="8">
        <f ca="1">K42/VLOOKUP(MID(CELL("filename",A$1),FIND("]",CELL("filename",A$1))+1,255),Base!A:H,8,FALSE)*30</f>
        <v>9.6617675722156696E-2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82" t="s">
        <v>0</v>
      </c>
      <c r="B1" s="182" t="s">
        <v>1</v>
      </c>
      <c r="C1" s="182" t="s">
        <v>2</v>
      </c>
      <c r="D1" s="182" t="s">
        <v>3</v>
      </c>
      <c r="E1" s="182" t="s">
        <v>4</v>
      </c>
      <c r="F1" s="182" t="s">
        <v>5</v>
      </c>
      <c r="G1" s="182" t="s">
        <v>6</v>
      </c>
      <c r="H1" s="182" t="s">
        <v>7</v>
      </c>
      <c r="I1" s="182" t="s">
        <v>8</v>
      </c>
      <c r="J1" s="182" t="s">
        <v>9</v>
      </c>
      <c r="K1" s="182" t="s">
        <v>10</v>
      </c>
      <c r="L1" s="182" t="s">
        <v>11</v>
      </c>
    </row>
    <row r="2" spans="1:12" ht="18.75" x14ac:dyDescent="0.3">
      <c r="A2" s="181" t="s">
        <v>12</v>
      </c>
      <c r="B2" s="181">
        <v>105000</v>
      </c>
      <c r="C2" s="181">
        <v>2799</v>
      </c>
      <c r="D2" s="181">
        <v>2824</v>
      </c>
      <c r="E2" s="181">
        <v>6824</v>
      </c>
      <c r="F2" s="181">
        <v>7166</v>
      </c>
      <c r="G2" s="181">
        <v>293939520</v>
      </c>
      <c r="H2" s="181">
        <v>745808616</v>
      </c>
      <c r="I2" s="181">
        <v>153.72999999999999</v>
      </c>
      <c r="J2" s="181">
        <v>451869096</v>
      </c>
      <c r="K2" s="181">
        <v>718491648</v>
      </c>
      <c r="L2" s="181">
        <v>1216960744</v>
      </c>
    </row>
    <row r="3" spans="1:12" ht="18.75" x14ac:dyDescent="0.3">
      <c r="A3" s="181" t="s">
        <v>14</v>
      </c>
      <c r="B3" s="181">
        <v>10000</v>
      </c>
      <c r="C3" s="181">
        <v>19535</v>
      </c>
      <c r="D3" s="181">
        <v>19707</v>
      </c>
      <c r="E3" s="181">
        <v>30856</v>
      </c>
      <c r="F3" s="181">
        <v>31808</v>
      </c>
      <c r="G3" s="181">
        <v>195353872</v>
      </c>
      <c r="H3" s="181">
        <v>315280896</v>
      </c>
      <c r="I3" s="181">
        <v>61.39</v>
      </c>
      <c r="J3" s="181">
        <v>119927024</v>
      </c>
      <c r="K3" s="181">
        <v>0</v>
      </c>
      <c r="L3" s="181">
        <v>119927024</v>
      </c>
    </row>
    <row r="4" spans="1:12" ht="18.75" x14ac:dyDescent="0.3">
      <c r="A4" s="181" t="s">
        <v>226</v>
      </c>
      <c r="B4" s="181">
        <v>1500</v>
      </c>
      <c r="C4" s="181">
        <v>241513</v>
      </c>
      <c r="D4" s="181">
        <v>241898</v>
      </c>
      <c r="E4" s="181">
        <v>187980</v>
      </c>
      <c r="F4" s="181">
        <v>187730</v>
      </c>
      <c r="G4" s="181">
        <v>362269568</v>
      </c>
      <c r="H4" s="181">
        <v>281146419</v>
      </c>
      <c r="I4" s="181">
        <v>-22.39</v>
      </c>
      <c r="J4" s="181">
        <v>-81123149</v>
      </c>
      <c r="K4" s="181">
        <v>-17599264</v>
      </c>
      <c r="L4" s="181">
        <v>-98722413</v>
      </c>
    </row>
    <row r="5" spans="1:12" ht="18.75" x14ac:dyDescent="0.3">
      <c r="A5" s="181" t="s">
        <v>90</v>
      </c>
      <c r="B5" s="181">
        <v>7000</v>
      </c>
      <c r="C5" s="181">
        <v>12987</v>
      </c>
      <c r="D5" s="181">
        <v>13102</v>
      </c>
      <c r="E5" s="181">
        <v>35050</v>
      </c>
      <c r="F5" s="181">
        <v>35940</v>
      </c>
      <c r="G5" s="181">
        <v>90907328</v>
      </c>
      <c r="H5" s="181">
        <v>249366096</v>
      </c>
      <c r="I5" s="181">
        <v>174.31</v>
      </c>
      <c r="J5" s="181">
        <v>158458768</v>
      </c>
      <c r="K5" s="181">
        <v>28708712</v>
      </c>
      <c r="L5" s="181">
        <v>195567480</v>
      </c>
    </row>
    <row r="6" spans="1:12" ht="18.75" x14ac:dyDescent="0.3">
      <c r="A6" s="181" t="s">
        <v>13</v>
      </c>
      <c r="B6" s="181">
        <v>50000</v>
      </c>
      <c r="C6" s="181">
        <v>1999</v>
      </c>
      <c r="D6" s="181">
        <v>2017</v>
      </c>
      <c r="E6" s="181">
        <v>4400</v>
      </c>
      <c r="F6" s="181">
        <v>4391</v>
      </c>
      <c r="G6" s="181">
        <v>99938792</v>
      </c>
      <c r="H6" s="181">
        <v>217617960</v>
      </c>
      <c r="I6" s="181">
        <v>117.75</v>
      </c>
      <c r="J6" s="181">
        <v>117679168</v>
      </c>
      <c r="K6" s="181">
        <v>440100384</v>
      </c>
      <c r="L6" s="181">
        <v>557779552</v>
      </c>
    </row>
    <row r="7" spans="1:12" ht="18.75" x14ac:dyDescent="0.3">
      <c r="A7" s="181" t="s">
        <v>15</v>
      </c>
      <c r="B7" s="181">
        <v>20000</v>
      </c>
      <c r="C7" s="181">
        <v>4329</v>
      </c>
      <c r="D7" s="181">
        <v>4368</v>
      </c>
      <c r="E7" s="181">
        <v>8970</v>
      </c>
      <c r="F7" s="181">
        <v>9190</v>
      </c>
      <c r="G7" s="181">
        <v>86582136</v>
      </c>
      <c r="H7" s="181">
        <v>182182560</v>
      </c>
      <c r="I7" s="181">
        <v>110.42</v>
      </c>
      <c r="J7" s="181">
        <v>95600424</v>
      </c>
      <c r="K7" s="181">
        <v>272035488</v>
      </c>
      <c r="L7" s="181">
        <v>368585912</v>
      </c>
    </row>
    <row r="8" spans="1:12" ht="18.75" x14ac:dyDescent="0.3">
      <c r="A8" s="181" t="s">
        <v>16</v>
      </c>
      <c r="B8" s="181">
        <v>11500</v>
      </c>
      <c r="C8" s="181">
        <v>12287</v>
      </c>
      <c r="D8" s="181">
        <v>12396</v>
      </c>
      <c r="E8" s="181">
        <v>12180</v>
      </c>
      <c r="F8" s="181">
        <v>12350</v>
      </c>
      <c r="G8" s="181">
        <v>141304912</v>
      </c>
      <c r="H8" s="181">
        <v>140775180</v>
      </c>
      <c r="I8" s="181">
        <v>-0.37</v>
      </c>
      <c r="J8" s="181">
        <v>-529732</v>
      </c>
      <c r="K8" s="181">
        <v>54390804</v>
      </c>
      <c r="L8" s="181">
        <v>55611072</v>
      </c>
    </row>
    <row r="9" spans="1:12" ht="18.75" x14ac:dyDescent="0.3">
      <c r="A9" s="181" t="s">
        <v>231</v>
      </c>
      <c r="B9" s="181">
        <v>2000</v>
      </c>
      <c r="C9" s="181">
        <v>70009</v>
      </c>
      <c r="D9" s="181">
        <v>70121</v>
      </c>
      <c r="E9" s="181">
        <v>60200</v>
      </c>
      <c r="F9" s="181">
        <v>60668</v>
      </c>
      <c r="G9" s="181">
        <v>140018000</v>
      </c>
      <c r="H9" s="181">
        <v>121142712</v>
      </c>
      <c r="I9" s="181">
        <v>-13.48</v>
      </c>
      <c r="J9" s="181">
        <v>-18875288</v>
      </c>
      <c r="K9" s="181">
        <v>7240905</v>
      </c>
      <c r="L9" s="181">
        <v>-11634383</v>
      </c>
    </row>
    <row r="10" spans="1:12" ht="18.75" x14ac:dyDescent="0.3">
      <c r="A10" s="181" t="s">
        <v>526</v>
      </c>
      <c r="B10" s="181">
        <v>12000</v>
      </c>
      <c r="C10" s="181">
        <v>0</v>
      </c>
      <c r="D10" s="181">
        <v>0</v>
      </c>
      <c r="E10" s="181">
        <v>6158</v>
      </c>
      <c r="F10" s="181">
        <v>6115</v>
      </c>
      <c r="G10" s="181">
        <v>0</v>
      </c>
      <c r="H10" s="181">
        <v>72734256</v>
      </c>
      <c r="I10" s="181">
        <v>0</v>
      </c>
      <c r="J10" s="181">
        <v>0</v>
      </c>
      <c r="K10" s="181">
        <v>0</v>
      </c>
      <c r="L10" s="181">
        <v>0</v>
      </c>
    </row>
    <row r="11" spans="1:12" ht="18.75" x14ac:dyDescent="0.3">
      <c r="A11" s="181" t="s">
        <v>17</v>
      </c>
      <c r="B11" s="181">
        <v>4000</v>
      </c>
      <c r="C11" s="181">
        <v>2118</v>
      </c>
      <c r="D11" s="181">
        <v>2137</v>
      </c>
      <c r="E11" s="181">
        <v>16320</v>
      </c>
      <c r="F11" s="181">
        <v>17120</v>
      </c>
      <c r="G11" s="181">
        <v>8470021</v>
      </c>
      <c r="H11" s="181">
        <v>67877376</v>
      </c>
      <c r="I11" s="181">
        <v>701.38</v>
      </c>
      <c r="J11" s="181">
        <v>59407355</v>
      </c>
      <c r="K11" s="181">
        <v>90905312</v>
      </c>
      <c r="L11" s="181">
        <v>150312667</v>
      </c>
    </row>
    <row r="12" spans="1:12" ht="18.75" x14ac:dyDescent="0.3">
      <c r="A12" s="181" t="s">
        <v>77</v>
      </c>
      <c r="B12" s="181">
        <v>6000</v>
      </c>
      <c r="C12" s="181">
        <v>9582</v>
      </c>
      <c r="D12" s="181">
        <v>9667</v>
      </c>
      <c r="E12" s="181">
        <v>8693</v>
      </c>
      <c r="F12" s="181">
        <v>9088</v>
      </c>
      <c r="G12" s="181">
        <v>57494632</v>
      </c>
      <c r="H12" s="181">
        <v>54048154</v>
      </c>
      <c r="I12" s="181">
        <v>-5.99</v>
      </c>
      <c r="J12" s="181">
        <v>-3446478</v>
      </c>
      <c r="K12" s="181">
        <v>993854</v>
      </c>
      <c r="L12" s="181">
        <v>25507376</v>
      </c>
    </row>
    <row r="13" spans="1:12" ht="18.75" x14ac:dyDescent="0.3">
      <c r="A13" s="181" t="s">
        <v>18</v>
      </c>
      <c r="B13" s="181">
        <v>100000</v>
      </c>
      <c r="C13" s="181">
        <v>502</v>
      </c>
      <c r="D13" s="181">
        <v>507</v>
      </c>
      <c r="E13" s="181">
        <v>500</v>
      </c>
      <c r="F13" s="181">
        <v>500</v>
      </c>
      <c r="G13" s="181">
        <v>50227000</v>
      </c>
      <c r="H13" s="181">
        <v>49560000</v>
      </c>
      <c r="I13" s="181">
        <v>-1.33</v>
      </c>
      <c r="J13" s="181">
        <v>-667000</v>
      </c>
      <c r="K13" s="181">
        <v>0</v>
      </c>
      <c r="L13" s="181">
        <v>-167000</v>
      </c>
    </row>
    <row r="14" spans="1:12" ht="18.75" x14ac:dyDescent="0.3">
      <c r="A14" s="181" t="s">
        <v>26</v>
      </c>
      <c r="B14" s="181">
        <v>7000</v>
      </c>
      <c r="C14" s="181">
        <v>2103</v>
      </c>
      <c r="D14" s="181">
        <v>2122</v>
      </c>
      <c r="E14" s="181">
        <v>5586</v>
      </c>
      <c r="F14" s="181">
        <v>5590</v>
      </c>
      <c r="G14" s="181">
        <v>14720662</v>
      </c>
      <c r="H14" s="181">
        <v>38785656</v>
      </c>
      <c r="I14" s="181">
        <v>163.47999999999999</v>
      </c>
      <c r="J14" s="181">
        <v>24064994</v>
      </c>
      <c r="K14" s="181">
        <v>94924224</v>
      </c>
      <c r="L14" s="181">
        <v>118989218</v>
      </c>
    </row>
    <row r="15" spans="1:12" ht="18.75" x14ac:dyDescent="0.3">
      <c r="A15" s="181" t="s">
        <v>29</v>
      </c>
      <c r="B15" s="181">
        <v>2000</v>
      </c>
      <c r="C15" s="181">
        <v>24377</v>
      </c>
      <c r="D15" s="181">
        <v>24592</v>
      </c>
      <c r="E15" s="181">
        <v>18630</v>
      </c>
      <c r="F15" s="181">
        <v>19440</v>
      </c>
      <c r="G15" s="181">
        <v>48753060</v>
      </c>
      <c r="H15" s="181">
        <v>38537856</v>
      </c>
      <c r="I15" s="181">
        <v>-20.95</v>
      </c>
      <c r="J15" s="181">
        <v>-10215204</v>
      </c>
      <c r="K15" s="181">
        <v>15159361</v>
      </c>
      <c r="L15" s="181">
        <v>5994157</v>
      </c>
    </row>
    <row r="16" spans="1:12" ht="18.75" x14ac:dyDescent="0.3">
      <c r="A16" s="181" t="s">
        <v>22</v>
      </c>
      <c r="B16" s="181">
        <v>2000</v>
      </c>
      <c r="C16" s="181">
        <v>10199</v>
      </c>
      <c r="D16" s="181">
        <v>10289</v>
      </c>
      <c r="E16" s="181">
        <v>13732</v>
      </c>
      <c r="F16" s="181">
        <v>13801</v>
      </c>
      <c r="G16" s="181">
        <v>20398844</v>
      </c>
      <c r="H16" s="181">
        <v>27359102</v>
      </c>
      <c r="I16" s="181">
        <v>34.119999999999997</v>
      </c>
      <c r="J16" s="181">
        <v>6960258</v>
      </c>
      <c r="K16" s="181">
        <v>21518240</v>
      </c>
      <c r="L16" s="181">
        <v>29978498</v>
      </c>
    </row>
    <row r="17" spans="1:12" ht="18.75" x14ac:dyDescent="0.3">
      <c r="A17" s="181" t="s">
        <v>31</v>
      </c>
      <c r="B17" s="181">
        <v>3000</v>
      </c>
      <c r="C17" s="181">
        <v>2300</v>
      </c>
      <c r="D17" s="181">
        <v>2321</v>
      </c>
      <c r="E17" s="181">
        <v>6176</v>
      </c>
      <c r="F17" s="181">
        <v>6440</v>
      </c>
      <c r="G17" s="181">
        <v>6900248</v>
      </c>
      <c r="H17" s="181">
        <v>19149984</v>
      </c>
      <c r="I17" s="181">
        <v>177.53</v>
      </c>
      <c r="J17" s="181">
        <v>12249736</v>
      </c>
      <c r="K17" s="181">
        <v>18181030</v>
      </c>
      <c r="L17" s="181">
        <v>30430766</v>
      </c>
    </row>
    <row r="18" spans="1:12" ht="18.75" x14ac:dyDescent="0.3">
      <c r="A18" s="181" t="s">
        <v>34</v>
      </c>
      <c r="B18" s="181">
        <v>16</v>
      </c>
      <c r="C18" s="181" t="s">
        <v>35</v>
      </c>
      <c r="D18" s="181" t="s">
        <v>51</v>
      </c>
      <c r="E18" s="181" t="s">
        <v>37</v>
      </c>
      <c r="F18" s="181" t="s">
        <v>623</v>
      </c>
      <c r="G18" s="181" t="s">
        <v>39</v>
      </c>
      <c r="H18" s="181">
        <f>SUM(H2:H17)</f>
        <v>2621372823</v>
      </c>
      <c r="I18" s="181" t="s">
        <v>40</v>
      </c>
      <c r="J18" s="181" t="s">
        <v>624</v>
      </c>
      <c r="K18" s="181"/>
      <c r="L18" s="181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2650470378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29097555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2723021438</v>
      </c>
      <c r="H41" s="11">
        <f>G41-B43</f>
        <v>235187992</v>
      </c>
      <c r="I41" s="5">
        <f>H41/B43</f>
        <v>9.4535264158515542E-2</v>
      </c>
      <c r="J41" s="13">
        <f>G41+J40</f>
        <v>2723021438</v>
      </c>
      <c r="K41" s="11">
        <f>H41+J40</f>
        <v>235187992</v>
      </c>
      <c r="L41" s="5">
        <f>K41/B43</f>
        <v>9.4535264158515542E-2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4223021438</v>
      </c>
      <c r="H42" s="12">
        <f>G42-B43</f>
        <v>1735187992</v>
      </c>
      <c r="I42" s="8">
        <f>H42/B43</f>
        <v>0.69746951701685578</v>
      </c>
      <c r="J42" s="13">
        <f>G42+J40</f>
        <v>4223021438</v>
      </c>
      <c r="K42" s="12">
        <f>H42+J40</f>
        <v>1735187992</v>
      </c>
      <c r="L42" s="8">
        <f>K42/B43</f>
        <v>0.69746951701685578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1.2832841288486272E-2</v>
      </c>
      <c r="J43" s="6"/>
      <c r="K43" s="4" t="s">
        <v>50</v>
      </c>
      <c r="L43" s="5">
        <f ca="1">K41/VLOOKUP(MID(CELL("filename",A$1),FIND("]",CELL("filename",A$1))+1,255),Base!A:H,8,FALSE)*30</f>
        <v>1.2832841288486272E-2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9.4679119957039259E-2</v>
      </c>
      <c r="J44" s="6"/>
      <c r="K44" s="7"/>
      <c r="L44" s="8">
        <f ca="1">K42/VLOOKUP(MID(CELL("filename",A$1),FIND("]",CELL("filename",A$1))+1,255),Base!A:H,8,FALSE)*30</f>
        <v>9.4679119957039259E-2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7" width="19.7109375" bestFit="1" customWidth="1"/>
    <col min="8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84" t="s">
        <v>0</v>
      </c>
      <c r="B1" s="184" t="s">
        <v>1</v>
      </c>
      <c r="C1" s="184" t="s">
        <v>2</v>
      </c>
      <c r="D1" s="184" t="s">
        <v>3</v>
      </c>
      <c r="E1" s="184" t="s">
        <v>4</v>
      </c>
      <c r="F1" s="184" t="s">
        <v>5</v>
      </c>
      <c r="G1" s="184" t="s">
        <v>6</v>
      </c>
      <c r="H1" s="184" t="s">
        <v>7</v>
      </c>
      <c r="I1" s="184" t="s">
        <v>8</v>
      </c>
      <c r="J1" s="184" t="s">
        <v>9</v>
      </c>
      <c r="K1" s="184" t="s">
        <v>10</v>
      </c>
      <c r="L1" s="184" t="s">
        <v>11</v>
      </c>
    </row>
    <row r="2" spans="1:12" ht="18.75" x14ac:dyDescent="0.3">
      <c r="A2" s="183" t="s">
        <v>12</v>
      </c>
      <c r="B2" s="183">
        <v>105000</v>
      </c>
      <c r="C2" s="183">
        <v>2799</v>
      </c>
      <c r="D2" s="183">
        <v>2824</v>
      </c>
      <c r="E2" s="183">
        <v>6808</v>
      </c>
      <c r="F2" s="183">
        <v>7146</v>
      </c>
      <c r="G2" s="183">
        <v>293939520</v>
      </c>
      <c r="H2" s="183">
        <v>743727096</v>
      </c>
      <c r="I2" s="183">
        <v>153.02000000000001</v>
      </c>
      <c r="J2" s="183">
        <v>449787576</v>
      </c>
      <c r="K2" s="183">
        <v>718491648</v>
      </c>
      <c r="L2" s="183">
        <v>1214879224</v>
      </c>
    </row>
    <row r="3" spans="1:12" ht="18.75" x14ac:dyDescent="0.3">
      <c r="A3" s="183" t="s">
        <v>14</v>
      </c>
      <c r="B3" s="183">
        <v>10000</v>
      </c>
      <c r="C3" s="183">
        <v>19535</v>
      </c>
      <c r="D3" s="183">
        <v>19707</v>
      </c>
      <c r="E3" s="183">
        <v>30218</v>
      </c>
      <c r="F3" s="183">
        <v>31791</v>
      </c>
      <c r="G3" s="183">
        <v>195353872</v>
      </c>
      <c r="H3" s="183">
        <v>315112392</v>
      </c>
      <c r="I3" s="183">
        <v>61.3</v>
      </c>
      <c r="J3" s="183">
        <v>119758520</v>
      </c>
      <c r="K3" s="183">
        <v>0</v>
      </c>
      <c r="L3" s="183">
        <v>119758520</v>
      </c>
    </row>
    <row r="4" spans="1:12" ht="18.75" x14ac:dyDescent="0.3">
      <c r="A4" s="183" t="s">
        <v>226</v>
      </c>
      <c r="B4" s="183">
        <v>1500</v>
      </c>
      <c r="C4" s="183">
        <v>241513</v>
      </c>
      <c r="D4" s="183">
        <v>241898</v>
      </c>
      <c r="E4" s="183">
        <v>192950</v>
      </c>
      <c r="F4" s="183">
        <v>190730</v>
      </c>
      <c r="G4" s="183">
        <v>362269568</v>
      </c>
      <c r="H4" s="183">
        <v>285639251</v>
      </c>
      <c r="I4" s="183">
        <v>-21.15</v>
      </c>
      <c r="J4" s="183">
        <v>-76630317</v>
      </c>
      <c r="K4" s="183">
        <v>-17599264</v>
      </c>
      <c r="L4" s="183">
        <v>-94229581</v>
      </c>
    </row>
    <row r="5" spans="1:12" ht="18.75" x14ac:dyDescent="0.3">
      <c r="A5" s="183" t="s">
        <v>90</v>
      </c>
      <c r="B5" s="183">
        <v>7000</v>
      </c>
      <c r="C5" s="183">
        <v>12987</v>
      </c>
      <c r="D5" s="183">
        <v>13102</v>
      </c>
      <c r="E5" s="183">
        <v>35050</v>
      </c>
      <c r="F5" s="183">
        <v>35940</v>
      </c>
      <c r="G5" s="183">
        <v>90907328</v>
      </c>
      <c r="H5" s="183">
        <v>249366096</v>
      </c>
      <c r="I5" s="183">
        <v>174.31</v>
      </c>
      <c r="J5" s="183">
        <v>158458768</v>
      </c>
      <c r="K5" s="183">
        <v>28708712</v>
      </c>
      <c r="L5" s="183">
        <v>195567480</v>
      </c>
    </row>
    <row r="6" spans="1:12" ht="18.75" x14ac:dyDescent="0.3">
      <c r="A6" s="183" t="s">
        <v>13</v>
      </c>
      <c r="B6" s="183">
        <v>50000</v>
      </c>
      <c r="C6" s="183">
        <v>1999</v>
      </c>
      <c r="D6" s="183">
        <v>2017</v>
      </c>
      <c r="E6" s="183">
        <v>4610</v>
      </c>
      <c r="F6" s="183">
        <v>4461</v>
      </c>
      <c r="G6" s="183">
        <v>99938792</v>
      </c>
      <c r="H6" s="183">
        <v>221087160</v>
      </c>
      <c r="I6" s="183">
        <v>121.22</v>
      </c>
      <c r="J6" s="183">
        <v>121148368</v>
      </c>
      <c r="K6" s="183">
        <v>440100384</v>
      </c>
      <c r="L6" s="183">
        <v>561248752</v>
      </c>
    </row>
    <row r="7" spans="1:12" ht="18.75" x14ac:dyDescent="0.3">
      <c r="A7" s="183" t="s">
        <v>15</v>
      </c>
      <c r="B7" s="183">
        <v>20000</v>
      </c>
      <c r="C7" s="183">
        <v>4329</v>
      </c>
      <c r="D7" s="183">
        <v>4368</v>
      </c>
      <c r="E7" s="183">
        <v>8990</v>
      </c>
      <c r="F7" s="183">
        <v>8770</v>
      </c>
      <c r="G7" s="183">
        <v>86582136</v>
      </c>
      <c r="H7" s="183">
        <v>173856480</v>
      </c>
      <c r="I7" s="183">
        <v>100.8</v>
      </c>
      <c r="J7" s="183">
        <v>87274344</v>
      </c>
      <c r="K7" s="183">
        <v>272035488</v>
      </c>
      <c r="L7" s="183">
        <v>360259832</v>
      </c>
    </row>
    <row r="8" spans="1:12" ht="18.75" x14ac:dyDescent="0.3">
      <c r="A8" s="183" t="s">
        <v>16</v>
      </c>
      <c r="B8" s="183">
        <v>11500</v>
      </c>
      <c r="C8" s="183">
        <v>12287</v>
      </c>
      <c r="D8" s="183">
        <v>12396</v>
      </c>
      <c r="E8" s="183">
        <v>12380</v>
      </c>
      <c r="F8" s="183">
        <v>12070</v>
      </c>
      <c r="G8" s="183">
        <v>141304912</v>
      </c>
      <c r="H8" s="183">
        <v>137583516</v>
      </c>
      <c r="I8" s="183">
        <v>-2.63</v>
      </c>
      <c r="J8" s="183">
        <v>-3721396</v>
      </c>
      <c r="K8" s="183">
        <v>54390804</v>
      </c>
      <c r="L8" s="183">
        <v>52419408</v>
      </c>
    </row>
    <row r="9" spans="1:12" ht="18.75" x14ac:dyDescent="0.3">
      <c r="A9" s="183" t="s">
        <v>231</v>
      </c>
      <c r="B9" s="183">
        <v>2000</v>
      </c>
      <c r="C9" s="183">
        <v>70009</v>
      </c>
      <c r="D9" s="183">
        <v>70121</v>
      </c>
      <c r="E9" s="183">
        <v>63025</v>
      </c>
      <c r="F9" s="183">
        <v>61368</v>
      </c>
      <c r="G9" s="183">
        <v>140018000</v>
      </c>
      <c r="H9" s="183">
        <v>122540482</v>
      </c>
      <c r="I9" s="183">
        <v>-12.48</v>
      </c>
      <c r="J9" s="183">
        <v>-17477518</v>
      </c>
      <c r="K9" s="183">
        <v>7240905</v>
      </c>
      <c r="L9" s="183">
        <v>-10236613</v>
      </c>
    </row>
    <row r="10" spans="1:12" ht="18.75" x14ac:dyDescent="0.3">
      <c r="A10" s="183" t="s">
        <v>526</v>
      </c>
      <c r="B10" s="183">
        <v>12000</v>
      </c>
      <c r="C10" s="183">
        <v>0</v>
      </c>
      <c r="D10" s="183">
        <v>0</v>
      </c>
      <c r="E10" s="183">
        <v>6420</v>
      </c>
      <c r="F10" s="183">
        <v>6332</v>
      </c>
      <c r="G10" s="183">
        <v>0</v>
      </c>
      <c r="H10" s="183">
        <v>75315341</v>
      </c>
      <c r="I10" s="183">
        <v>0</v>
      </c>
      <c r="J10" s="183">
        <v>0</v>
      </c>
      <c r="K10" s="183">
        <v>0</v>
      </c>
      <c r="L10" s="183">
        <v>0</v>
      </c>
    </row>
    <row r="11" spans="1:12" ht="18.75" x14ac:dyDescent="0.3">
      <c r="A11" s="183" t="s">
        <v>17</v>
      </c>
      <c r="B11" s="183">
        <v>4000</v>
      </c>
      <c r="C11" s="183">
        <v>2118</v>
      </c>
      <c r="D11" s="183">
        <v>2137</v>
      </c>
      <c r="E11" s="183">
        <v>16320</v>
      </c>
      <c r="F11" s="183">
        <v>17120</v>
      </c>
      <c r="G11" s="183">
        <v>8470021</v>
      </c>
      <c r="H11" s="183">
        <v>67877376</v>
      </c>
      <c r="I11" s="183">
        <v>701.38</v>
      </c>
      <c r="J11" s="183">
        <v>59407355</v>
      </c>
      <c r="K11" s="183">
        <v>90905312</v>
      </c>
      <c r="L11" s="183">
        <v>150312667</v>
      </c>
    </row>
    <row r="12" spans="1:12" ht="18.75" x14ac:dyDescent="0.3">
      <c r="A12" s="183" t="s">
        <v>77</v>
      </c>
      <c r="B12" s="183">
        <v>6000</v>
      </c>
      <c r="C12" s="183">
        <v>9582</v>
      </c>
      <c r="D12" s="183">
        <v>9667</v>
      </c>
      <c r="E12" s="183">
        <v>8652</v>
      </c>
      <c r="F12" s="183">
        <v>8649</v>
      </c>
      <c r="G12" s="183">
        <v>57494632</v>
      </c>
      <c r="H12" s="183">
        <v>51437333</v>
      </c>
      <c r="I12" s="183">
        <v>-10.54</v>
      </c>
      <c r="J12" s="183">
        <v>-6057299</v>
      </c>
      <c r="K12" s="183">
        <v>993854</v>
      </c>
      <c r="L12" s="183">
        <v>22896555</v>
      </c>
    </row>
    <row r="13" spans="1:12" ht="18.75" x14ac:dyDescent="0.3">
      <c r="A13" s="183" t="s">
        <v>18</v>
      </c>
      <c r="B13" s="183">
        <v>100000</v>
      </c>
      <c r="C13" s="183">
        <v>502</v>
      </c>
      <c r="D13" s="183">
        <v>507</v>
      </c>
      <c r="E13" s="183">
        <v>500</v>
      </c>
      <c r="F13" s="183">
        <v>500</v>
      </c>
      <c r="G13" s="183">
        <v>50227000</v>
      </c>
      <c r="H13" s="183">
        <v>49560000</v>
      </c>
      <c r="I13" s="183">
        <v>-1.33</v>
      </c>
      <c r="J13" s="183">
        <v>-667000</v>
      </c>
      <c r="K13" s="183">
        <v>0</v>
      </c>
      <c r="L13" s="183">
        <v>-167000</v>
      </c>
    </row>
    <row r="14" spans="1:12" ht="18.75" x14ac:dyDescent="0.3">
      <c r="A14" s="183" t="s">
        <v>26</v>
      </c>
      <c r="B14" s="183">
        <v>7000</v>
      </c>
      <c r="C14" s="183">
        <v>2103</v>
      </c>
      <c r="D14" s="183">
        <v>2122</v>
      </c>
      <c r="E14" s="183">
        <v>5586</v>
      </c>
      <c r="F14" s="183">
        <v>5590</v>
      </c>
      <c r="G14" s="183">
        <v>14720662</v>
      </c>
      <c r="H14" s="183">
        <v>38785656</v>
      </c>
      <c r="I14" s="183">
        <v>163.47999999999999</v>
      </c>
      <c r="J14" s="183">
        <v>24064994</v>
      </c>
      <c r="K14" s="183">
        <v>94924224</v>
      </c>
      <c r="L14" s="183">
        <v>118989218</v>
      </c>
    </row>
    <row r="15" spans="1:12" ht="18.75" x14ac:dyDescent="0.3">
      <c r="A15" s="183" t="s">
        <v>29</v>
      </c>
      <c r="B15" s="183">
        <v>2000</v>
      </c>
      <c r="C15" s="183">
        <v>24377</v>
      </c>
      <c r="D15" s="183">
        <v>24592</v>
      </c>
      <c r="E15" s="183">
        <v>18550</v>
      </c>
      <c r="F15" s="183">
        <v>18520</v>
      </c>
      <c r="G15" s="183">
        <v>48753060</v>
      </c>
      <c r="H15" s="183">
        <v>36714048</v>
      </c>
      <c r="I15" s="183">
        <v>-24.69</v>
      </c>
      <c r="J15" s="183">
        <v>-12039012</v>
      </c>
      <c r="K15" s="183">
        <v>15159361</v>
      </c>
      <c r="L15" s="183">
        <v>4170349</v>
      </c>
    </row>
    <row r="16" spans="1:12" ht="18.75" x14ac:dyDescent="0.3">
      <c r="A16" s="183" t="s">
        <v>22</v>
      </c>
      <c r="B16" s="183">
        <v>2000</v>
      </c>
      <c r="C16" s="183">
        <v>10199</v>
      </c>
      <c r="D16" s="183">
        <v>10289</v>
      </c>
      <c r="E16" s="183">
        <v>14350</v>
      </c>
      <c r="F16" s="183">
        <v>13780</v>
      </c>
      <c r="G16" s="183">
        <v>20398844</v>
      </c>
      <c r="H16" s="183">
        <v>27317472</v>
      </c>
      <c r="I16" s="183">
        <v>33.92</v>
      </c>
      <c r="J16" s="183">
        <v>6918628</v>
      </c>
      <c r="K16" s="183">
        <v>21518240</v>
      </c>
      <c r="L16" s="183">
        <v>29936868</v>
      </c>
    </row>
    <row r="17" spans="1:12" ht="18.75" x14ac:dyDescent="0.3">
      <c r="A17" s="183" t="s">
        <v>31</v>
      </c>
      <c r="B17" s="183">
        <v>1000</v>
      </c>
      <c r="C17" s="183">
        <v>2300</v>
      </c>
      <c r="D17" s="183">
        <v>2321</v>
      </c>
      <c r="E17" s="183">
        <v>6350</v>
      </c>
      <c r="F17" s="183">
        <v>6484</v>
      </c>
      <c r="G17" s="183">
        <v>2300083</v>
      </c>
      <c r="H17" s="183">
        <v>6426941</v>
      </c>
      <c r="I17" s="183">
        <v>179.42</v>
      </c>
      <c r="J17" s="183">
        <v>4126858</v>
      </c>
      <c r="K17" s="183">
        <v>26268226</v>
      </c>
      <c r="L17" s="183">
        <v>30395084</v>
      </c>
    </row>
    <row r="18" spans="1:12" ht="18.75" x14ac:dyDescent="0.3">
      <c r="A18" s="183" t="s">
        <v>34</v>
      </c>
      <c r="B18" s="183">
        <v>16</v>
      </c>
      <c r="C18" s="183" t="s">
        <v>35</v>
      </c>
      <c r="D18" s="183" t="s">
        <v>626</v>
      </c>
      <c r="E18" s="183" t="s">
        <v>37</v>
      </c>
      <c r="F18" s="183" t="s">
        <v>627</v>
      </c>
      <c r="G18" s="183" t="s">
        <v>39</v>
      </c>
      <c r="H18" s="183">
        <f>SUM(H2:H17)</f>
        <v>2602346640</v>
      </c>
      <c r="I18" s="183" t="s">
        <v>40</v>
      </c>
      <c r="J18" s="183" t="s">
        <v>628</v>
      </c>
      <c r="K18" s="183"/>
      <c r="L18" s="183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2644131557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41784917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2716682617</v>
      </c>
      <c r="H41" s="11">
        <f>G41-B43</f>
        <v>228849171</v>
      </c>
      <c r="I41" s="5">
        <f>H41/B43</f>
        <v>9.1987335956090363E-2</v>
      </c>
      <c r="J41" s="13">
        <f>G41+J40</f>
        <v>2716682617</v>
      </c>
      <c r="K41" s="11">
        <f>H41+J40</f>
        <v>228849171</v>
      </c>
      <c r="L41" s="5">
        <f>K41/B43</f>
        <v>9.1987335956090363E-2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4216682617</v>
      </c>
      <c r="H42" s="12">
        <f>G42-B43</f>
        <v>1728849171</v>
      </c>
      <c r="I42" s="8">
        <f>H42/B43</f>
        <v>0.69492158881443067</v>
      </c>
      <c r="J42" s="13">
        <f>G42+J40</f>
        <v>4216682617</v>
      </c>
      <c r="K42" s="12">
        <f>H42+J40</f>
        <v>1728849171</v>
      </c>
      <c r="L42" s="8">
        <f>K42/B43</f>
        <v>0.69492158881443067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1.2430721075147345E-2</v>
      </c>
      <c r="J43" s="6"/>
      <c r="K43" s="4" t="s">
        <v>50</v>
      </c>
      <c r="L43" s="5">
        <f ca="1">K41/VLOOKUP(MID(CELL("filename",A$1),FIND("]",CELL("filename",A$1))+1,255),Base!A:H,8,FALSE)*30</f>
        <v>1.2430721075147345E-2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9.3908322812760903E-2</v>
      </c>
      <c r="J44" s="6"/>
      <c r="K44" s="7"/>
      <c r="L44" s="8">
        <f ca="1">K42/VLOOKUP(MID(CELL("filename",A$1),FIND("]",CELL("filename",A$1))+1,255),Base!A:H,8,FALSE)*30</f>
        <v>9.3908322812760903E-2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  <c r="K1" s="185" t="s">
        <v>10</v>
      </c>
      <c r="L1" s="185" t="s">
        <v>11</v>
      </c>
    </row>
    <row r="2" spans="1:12" ht="18.75" x14ac:dyDescent="0.3">
      <c r="A2" s="186" t="s">
        <v>12</v>
      </c>
      <c r="B2" s="187">
        <v>105000</v>
      </c>
      <c r="C2" s="187">
        <v>2799</v>
      </c>
      <c r="D2" s="187">
        <v>2824</v>
      </c>
      <c r="E2" s="187">
        <v>6789</v>
      </c>
      <c r="F2" s="187">
        <v>7120</v>
      </c>
      <c r="G2" s="187">
        <v>293939520</v>
      </c>
      <c r="H2" s="187">
        <v>741021120</v>
      </c>
      <c r="I2" s="187">
        <v>152.1</v>
      </c>
      <c r="J2" s="187">
        <v>447081600</v>
      </c>
      <c r="K2" s="187">
        <v>718491648</v>
      </c>
      <c r="L2" s="187">
        <v>1212173248</v>
      </c>
    </row>
    <row r="3" spans="1:12" ht="18.75" x14ac:dyDescent="0.3">
      <c r="A3" s="186" t="s">
        <v>14</v>
      </c>
      <c r="B3" s="187">
        <v>10000</v>
      </c>
      <c r="C3" s="187">
        <v>19535</v>
      </c>
      <c r="D3" s="187">
        <v>19707</v>
      </c>
      <c r="E3" s="187">
        <v>30838</v>
      </c>
      <c r="F3" s="187">
        <v>30838</v>
      </c>
      <c r="G3" s="187">
        <v>195353872</v>
      </c>
      <c r="H3" s="187">
        <v>305666256</v>
      </c>
      <c r="I3" s="187">
        <v>56.47</v>
      </c>
      <c r="J3" s="187">
        <v>110312384</v>
      </c>
      <c r="K3" s="187">
        <v>0</v>
      </c>
      <c r="L3" s="187">
        <v>110312384</v>
      </c>
    </row>
    <row r="4" spans="1:12" ht="18.75" x14ac:dyDescent="0.3">
      <c r="A4" s="186" t="s">
        <v>226</v>
      </c>
      <c r="B4" s="187">
        <v>1400</v>
      </c>
      <c r="C4" s="187">
        <v>241513</v>
      </c>
      <c r="D4" s="187">
        <v>241800</v>
      </c>
      <c r="E4" s="187">
        <v>200990</v>
      </c>
      <c r="F4" s="187">
        <v>200270</v>
      </c>
      <c r="G4" s="187">
        <v>338118272</v>
      </c>
      <c r="H4" s="187">
        <v>280044911</v>
      </c>
      <c r="I4" s="187">
        <v>-17.18</v>
      </c>
      <c r="J4" s="187">
        <v>-58073361</v>
      </c>
      <c r="K4" s="187">
        <v>-21684432</v>
      </c>
      <c r="L4" s="187">
        <v>-79757793</v>
      </c>
    </row>
    <row r="5" spans="1:12" ht="18.75" x14ac:dyDescent="0.3">
      <c r="A5" s="186" t="s">
        <v>90</v>
      </c>
      <c r="B5" s="187">
        <v>7000</v>
      </c>
      <c r="C5" s="187">
        <v>12987</v>
      </c>
      <c r="D5" s="187">
        <v>13102</v>
      </c>
      <c r="E5" s="187">
        <v>35050</v>
      </c>
      <c r="F5" s="187">
        <v>35940</v>
      </c>
      <c r="G5" s="187">
        <v>90907328</v>
      </c>
      <c r="H5" s="187">
        <v>249366096</v>
      </c>
      <c r="I5" s="187">
        <v>174.31</v>
      </c>
      <c r="J5" s="187">
        <v>158458768</v>
      </c>
      <c r="K5" s="187">
        <v>28708712</v>
      </c>
      <c r="L5" s="187">
        <v>195567480</v>
      </c>
    </row>
    <row r="6" spans="1:12" ht="18.75" x14ac:dyDescent="0.3">
      <c r="A6" s="186" t="s">
        <v>13</v>
      </c>
      <c r="B6" s="187">
        <v>50000</v>
      </c>
      <c r="C6" s="187">
        <v>1999</v>
      </c>
      <c r="D6" s="187">
        <v>2017</v>
      </c>
      <c r="E6" s="187">
        <v>4684</v>
      </c>
      <c r="F6" s="187">
        <v>4682</v>
      </c>
      <c r="G6" s="187">
        <v>99938792</v>
      </c>
      <c r="H6" s="187">
        <v>232039920</v>
      </c>
      <c r="I6" s="187">
        <v>132.18</v>
      </c>
      <c r="J6" s="187">
        <v>132101128</v>
      </c>
      <c r="K6" s="187">
        <v>440100384</v>
      </c>
      <c r="L6" s="187">
        <v>572201512</v>
      </c>
    </row>
    <row r="7" spans="1:12" ht="18.75" x14ac:dyDescent="0.3">
      <c r="A7" s="186" t="s">
        <v>15</v>
      </c>
      <c r="B7" s="187">
        <v>20000</v>
      </c>
      <c r="C7" s="187">
        <v>4329</v>
      </c>
      <c r="D7" s="187">
        <v>4368</v>
      </c>
      <c r="E7" s="187">
        <v>9190</v>
      </c>
      <c r="F7" s="187">
        <v>9090</v>
      </c>
      <c r="G7" s="187">
        <v>86582136</v>
      </c>
      <c r="H7" s="187">
        <v>180200160</v>
      </c>
      <c r="I7" s="187">
        <v>108.13</v>
      </c>
      <c r="J7" s="187">
        <v>93618024</v>
      </c>
      <c r="K7" s="187">
        <v>272035488</v>
      </c>
      <c r="L7" s="187">
        <v>366603512</v>
      </c>
    </row>
    <row r="8" spans="1:12" ht="18.75" x14ac:dyDescent="0.3">
      <c r="A8" s="186" t="s">
        <v>16</v>
      </c>
      <c r="B8" s="187">
        <v>11500</v>
      </c>
      <c r="C8" s="187">
        <v>12287</v>
      </c>
      <c r="D8" s="187">
        <v>12396</v>
      </c>
      <c r="E8" s="187">
        <v>12670</v>
      </c>
      <c r="F8" s="187">
        <v>12590</v>
      </c>
      <c r="G8" s="187">
        <v>141304912</v>
      </c>
      <c r="H8" s="187">
        <v>143510892</v>
      </c>
      <c r="I8" s="187">
        <v>1.56</v>
      </c>
      <c r="J8" s="187">
        <v>2205980</v>
      </c>
      <c r="K8" s="187">
        <v>54390804</v>
      </c>
      <c r="L8" s="187">
        <v>58346784</v>
      </c>
    </row>
    <row r="9" spans="1:12" ht="18.75" x14ac:dyDescent="0.3">
      <c r="A9" s="186" t="s">
        <v>231</v>
      </c>
      <c r="B9" s="187">
        <v>2000</v>
      </c>
      <c r="C9" s="187">
        <v>70009</v>
      </c>
      <c r="D9" s="187">
        <v>70093</v>
      </c>
      <c r="E9" s="187">
        <v>65800</v>
      </c>
      <c r="F9" s="187">
        <v>64872</v>
      </c>
      <c r="G9" s="187">
        <v>140018000</v>
      </c>
      <c r="H9" s="187">
        <v>129589864</v>
      </c>
      <c r="I9" s="187">
        <v>-7.45</v>
      </c>
      <c r="J9" s="187">
        <v>-10428136</v>
      </c>
      <c r="K9" s="187">
        <v>7240905</v>
      </c>
      <c r="L9" s="187">
        <v>-3187231</v>
      </c>
    </row>
    <row r="10" spans="1:12" ht="18.75" x14ac:dyDescent="0.3">
      <c r="A10" s="186" t="s">
        <v>77</v>
      </c>
      <c r="B10" s="187">
        <v>10000</v>
      </c>
      <c r="C10" s="187">
        <v>9170</v>
      </c>
      <c r="D10" s="187">
        <v>9251</v>
      </c>
      <c r="E10" s="187">
        <v>8550</v>
      </c>
      <c r="F10" s="187">
        <v>8676</v>
      </c>
      <c r="G10" s="187">
        <v>91702424</v>
      </c>
      <c r="H10" s="187">
        <v>85996512</v>
      </c>
      <c r="I10" s="187">
        <v>-6.22</v>
      </c>
      <c r="J10" s="187">
        <v>-5705912</v>
      </c>
      <c r="K10" s="187">
        <v>993854</v>
      </c>
      <c r="L10" s="187">
        <v>23247942</v>
      </c>
    </row>
    <row r="11" spans="1:12" ht="18.75" x14ac:dyDescent="0.3">
      <c r="A11" s="186" t="s">
        <v>17</v>
      </c>
      <c r="B11" s="187">
        <v>4000</v>
      </c>
      <c r="C11" s="187">
        <v>2118</v>
      </c>
      <c r="D11" s="187">
        <v>2137</v>
      </c>
      <c r="E11" s="187">
        <v>16320</v>
      </c>
      <c r="F11" s="187">
        <v>17120</v>
      </c>
      <c r="G11" s="187">
        <v>8470021</v>
      </c>
      <c r="H11" s="187">
        <v>67877376</v>
      </c>
      <c r="I11" s="187">
        <v>701.38</v>
      </c>
      <c r="J11" s="187">
        <v>59407355</v>
      </c>
      <c r="K11" s="187">
        <v>90905312</v>
      </c>
      <c r="L11" s="187">
        <v>150312667</v>
      </c>
    </row>
    <row r="12" spans="1:12" ht="18.75" x14ac:dyDescent="0.3">
      <c r="A12" s="186" t="s">
        <v>526</v>
      </c>
      <c r="B12" s="187">
        <v>10000</v>
      </c>
      <c r="C12" s="187">
        <v>0</v>
      </c>
      <c r="D12" s="187">
        <v>0</v>
      </c>
      <c r="E12" s="187">
        <v>6545</v>
      </c>
      <c r="F12" s="187">
        <v>6614</v>
      </c>
      <c r="G12" s="187">
        <v>0</v>
      </c>
      <c r="H12" s="187">
        <v>65557968</v>
      </c>
      <c r="I12" s="187">
        <v>0</v>
      </c>
      <c r="J12" s="187">
        <v>0</v>
      </c>
      <c r="K12" s="187">
        <v>13036109</v>
      </c>
      <c r="L12" s="187">
        <v>13036109</v>
      </c>
    </row>
    <row r="13" spans="1:12" ht="18.75" x14ac:dyDescent="0.3">
      <c r="A13" s="186" t="s">
        <v>18</v>
      </c>
      <c r="B13" s="187">
        <v>100000</v>
      </c>
      <c r="C13" s="187">
        <v>502</v>
      </c>
      <c r="D13" s="187">
        <v>507</v>
      </c>
      <c r="E13" s="187">
        <v>500</v>
      </c>
      <c r="F13" s="187">
        <v>500</v>
      </c>
      <c r="G13" s="187">
        <v>50227000</v>
      </c>
      <c r="H13" s="187">
        <v>49560000</v>
      </c>
      <c r="I13" s="187">
        <v>-1.33</v>
      </c>
      <c r="J13" s="187">
        <v>-667000</v>
      </c>
      <c r="K13" s="187">
        <v>0</v>
      </c>
      <c r="L13" s="187">
        <v>-167000</v>
      </c>
    </row>
    <row r="14" spans="1:12" ht="18.75" x14ac:dyDescent="0.3">
      <c r="A14" s="186" t="s">
        <v>26</v>
      </c>
      <c r="B14" s="187">
        <v>7000</v>
      </c>
      <c r="C14" s="187">
        <v>2103</v>
      </c>
      <c r="D14" s="187">
        <v>2122</v>
      </c>
      <c r="E14" s="187">
        <v>5586</v>
      </c>
      <c r="F14" s="187">
        <v>5590</v>
      </c>
      <c r="G14" s="187">
        <v>14720662</v>
      </c>
      <c r="H14" s="187">
        <v>38785656</v>
      </c>
      <c r="I14" s="187">
        <v>163.47999999999999</v>
      </c>
      <c r="J14" s="187">
        <v>24064994</v>
      </c>
      <c r="K14" s="187">
        <v>94924224</v>
      </c>
      <c r="L14" s="187">
        <v>118989218</v>
      </c>
    </row>
    <row r="15" spans="1:12" ht="18.75" x14ac:dyDescent="0.3">
      <c r="A15" s="186" t="s">
        <v>29</v>
      </c>
      <c r="B15" s="187">
        <v>2000</v>
      </c>
      <c r="C15" s="187">
        <v>24377</v>
      </c>
      <c r="D15" s="187">
        <v>24592</v>
      </c>
      <c r="E15" s="187">
        <v>18770</v>
      </c>
      <c r="F15" s="187">
        <v>18850</v>
      </c>
      <c r="G15" s="187">
        <v>48753060</v>
      </c>
      <c r="H15" s="187">
        <v>37368240</v>
      </c>
      <c r="I15" s="187">
        <v>-23.35</v>
      </c>
      <c r="J15" s="187">
        <v>-11384820</v>
      </c>
      <c r="K15" s="187">
        <v>15159361</v>
      </c>
      <c r="L15" s="187">
        <v>4824541</v>
      </c>
    </row>
    <row r="16" spans="1:12" ht="18.75" x14ac:dyDescent="0.3">
      <c r="A16" s="186" t="s">
        <v>22</v>
      </c>
      <c r="B16" s="187">
        <v>2000</v>
      </c>
      <c r="C16" s="187">
        <v>10199</v>
      </c>
      <c r="D16" s="187">
        <v>10289</v>
      </c>
      <c r="E16" s="187">
        <v>14469</v>
      </c>
      <c r="F16" s="187">
        <v>14417</v>
      </c>
      <c r="G16" s="187">
        <v>20398844</v>
      </c>
      <c r="H16" s="187">
        <v>28580261</v>
      </c>
      <c r="I16" s="187">
        <v>40.11</v>
      </c>
      <c r="J16" s="187">
        <v>8181417</v>
      </c>
      <c r="K16" s="187">
        <v>21518240</v>
      </c>
      <c r="L16" s="187">
        <v>31199657</v>
      </c>
    </row>
    <row r="17" spans="1:12" ht="18.75" x14ac:dyDescent="0.3">
      <c r="A17" s="186" t="s">
        <v>31</v>
      </c>
      <c r="B17" s="187">
        <v>1000</v>
      </c>
      <c r="C17" s="187">
        <v>2300</v>
      </c>
      <c r="D17" s="187">
        <v>2321</v>
      </c>
      <c r="E17" s="187">
        <v>6290</v>
      </c>
      <c r="F17" s="187">
        <v>6314</v>
      </c>
      <c r="G17" s="187">
        <v>2300083</v>
      </c>
      <c r="H17" s="187">
        <v>6258437</v>
      </c>
      <c r="I17" s="187">
        <v>172.1</v>
      </c>
      <c r="J17" s="187">
        <v>3958354</v>
      </c>
      <c r="K17" s="187">
        <v>26268226</v>
      </c>
      <c r="L17" s="187">
        <v>30226580</v>
      </c>
    </row>
    <row r="18" spans="1:12" ht="18.75" x14ac:dyDescent="0.3">
      <c r="A18" s="186" t="s">
        <v>34</v>
      </c>
      <c r="B18" s="187">
        <v>16</v>
      </c>
      <c r="C18" s="186" t="s">
        <v>35</v>
      </c>
      <c r="D18" s="187" t="s">
        <v>630</v>
      </c>
      <c r="E18" s="186" t="s">
        <v>37</v>
      </c>
      <c r="F18" s="187" t="s">
        <v>631</v>
      </c>
      <c r="G18" s="186" t="s">
        <v>39</v>
      </c>
      <c r="H18" s="187">
        <f>SUM(H2:H17)</f>
        <v>2641423669</v>
      </c>
      <c r="I18" s="186" t="s">
        <v>40</v>
      </c>
      <c r="J18" s="187" t="s">
        <v>632</v>
      </c>
      <c r="K18" s="187"/>
      <c r="L18" s="187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2682103039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40679370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2754654099</v>
      </c>
      <c r="H41" s="11">
        <f>G41-B43</f>
        <v>266820653</v>
      </c>
      <c r="I41" s="5">
        <f>H41/B43</f>
        <v>0.10725020737581964</v>
      </c>
      <c r="J41" s="13">
        <f>G41+J40</f>
        <v>2754654099</v>
      </c>
      <c r="K41" s="11">
        <f>H41+J40</f>
        <v>266820653</v>
      </c>
      <c r="L41" s="5">
        <f>K41/B43</f>
        <v>0.10725020737581964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4254654099</v>
      </c>
      <c r="H42" s="12">
        <f>G42-B43</f>
        <v>1766820653</v>
      </c>
      <c r="I42" s="8">
        <f>H42/B43</f>
        <v>0.71018446023415993</v>
      </c>
      <c r="J42" s="13">
        <f>G42+J40</f>
        <v>4254654099</v>
      </c>
      <c r="K42" s="12">
        <f>H42+J40</f>
        <v>1766820653</v>
      </c>
      <c r="L42" s="8">
        <f>K42/B43</f>
        <v>0.71018446023415993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1.4300027650109286E-2</v>
      </c>
      <c r="J43" s="6"/>
      <c r="K43" s="4" t="s">
        <v>50</v>
      </c>
      <c r="L43" s="5">
        <f ca="1">K41/VLOOKUP(MID(CELL("filename",A$1),FIND("]",CELL("filename",A$1))+1,255),Base!A:H,8,FALSE)*30</f>
        <v>1.4300027650109286E-2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9.4691261364554663E-2</v>
      </c>
      <c r="J44" s="6"/>
      <c r="K44" s="7"/>
      <c r="L44" s="8">
        <f ca="1">K42/VLOOKUP(MID(CELL("filename",A$1),FIND("]",CELL("filename",A$1))+1,255),Base!A:H,8,FALSE)*30</f>
        <v>9.4691261364554663E-2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89" t="s">
        <v>5</v>
      </c>
      <c r="G1" s="189" t="s">
        <v>6</v>
      </c>
      <c r="H1" s="189" t="s">
        <v>7</v>
      </c>
      <c r="I1" s="189" t="s">
        <v>8</v>
      </c>
      <c r="J1" s="189" t="s">
        <v>9</v>
      </c>
      <c r="K1" s="189" t="s">
        <v>10</v>
      </c>
      <c r="L1" s="189" t="s">
        <v>11</v>
      </c>
    </row>
    <row r="2" spans="1:12" ht="18.75" x14ac:dyDescent="0.3">
      <c r="A2" s="188" t="s">
        <v>12</v>
      </c>
      <c r="B2" s="188">
        <v>105000</v>
      </c>
      <c r="C2" s="188">
        <v>2799</v>
      </c>
      <c r="D2" s="188">
        <v>2824</v>
      </c>
      <c r="E2" s="188">
        <v>6764</v>
      </c>
      <c r="F2" s="188">
        <v>7044</v>
      </c>
      <c r="G2" s="188">
        <v>293939520</v>
      </c>
      <c r="H2" s="188">
        <v>733111344</v>
      </c>
      <c r="I2" s="188">
        <v>149.41</v>
      </c>
      <c r="J2" s="188">
        <v>439171824</v>
      </c>
      <c r="K2" s="188">
        <v>718491648</v>
      </c>
      <c r="L2" s="188">
        <v>1204263472</v>
      </c>
    </row>
    <row r="3" spans="1:12" ht="18.75" x14ac:dyDescent="0.3">
      <c r="A3" s="188" t="s">
        <v>14</v>
      </c>
      <c r="B3" s="188">
        <v>10000</v>
      </c>
      <c r="C3" s="188">
        <v>19535</v>
      </c>
      <c r="D3" s="188">
        <v>19707</v>
      </c>
      <c r="E3" s="188">
        <v>29913</v>
      </c>
      <c r="F3" s="188">
        <v>30836</v>
      </c>
      <c r="G3" s="188">
        <v>195353872</v>
      </c>
      <c r="H3" s="188">
        <v>305646432</v>
      </c>
      <c r="I3" s="188">
        <v>56.46</v>
      </c>
      <c r="J3" s="188">
        <v>110292560</v>
      </c>
      <c r="K3" s="188">
        <v>0</v>
      </c>
      <c r="L3" s="188">
        <v>110292560</v>
      </c>
    </row>
    <row r="4" spans="1:12" ht="18.75" x14ac:dyDescent="0.3">
      <c r="A4" s="188" t="s">
        <v>226</v>
      </c>
      <c r="B4" s="188">
        <v>1400</v>
      </c>
      <c r="C4" s="188">
        <v>241513</v>
      </c>
      <c r="D4" s="188">
        <v>241898</v>
      </c>
      <c r="E4" s="188">
        <v>186600</v>
      </c>
      <c r="F4" s="188">
        <v>191180</v>
      </c>
      <c r="G4" s="188">
        <v>338118272</v>
      </c>
      <c r="H4" s="188">
        <v>267225630</v>
      </c>
      <c r="I4" s="188">
        <v>-20.97</v>
      </c>
      <c r="J4" s="188">
        <v>-70892642</v>
      </c>
      <c r="K4" s="188">
        <v>-21684432</v>
      </c>
      <c r="L4" s="188">
        <v>-92577074</v>
      </c>
    </row>
    <row r="5" spans="1:12" ht="18.75" x14ac:dyDescent="0.3">
      <c r="A5" s="188" t="s">
        <v>90</v>
      </c>
      <c r="B5" s="188">
        <v>7000</v>
      </c>
      <c r="C5" s="188">
        <v>12987</v>
      </c>
      <c r="D5" s="188">
        <v>13102</v>
      </c>
      <c r="E5" s="188">
        <v>35050</v>
      </c>
      <c r="F5" s="188">
        <v>35940</v>
      </c>
      <c r="G5" s="188">
        <v>90907328</v>
      </c>
      <c r="H5" s="188">
        <v>249366096</v>
      </c>
      <c r="I5" s="188">
        <v>174.31</v>
      </c>
      <c r="J5" s="188">
        <v>158458768</v>
      </c>
      <c r="K5" s="188">
        <v>28708712</v>
      </c>
      <c r="L5" s="188">
        <v>195567480</v>
      </c>
    </row>
    <row r="6" spans="1:12" ht="18.75" x14ac:dyDescent="0.3">
      <c r="A6" s="188" t="s">
        <v>13</v>
      </c>
      <c r="B6" s="188">
        <v>50000</v>
      </c>
      <c r="C6" s="188">
        <v>1999</v>
      </c>
      <c r="D6" s="188">
        <v>2017</v>
      </c>
      <c r="E6" s="188">
        <v>4589</v>
      </c>
      <c r="F6" s="188">
        <v>4697</v>
      </c>
      <c r="G6" s="188">
        <v>99938792</v>
      </c>
      <c r="H6" s="188">
        <v>232783320</v>
      </c>
      <c r="I6" s="188">
        <v>132.93</v>
      </c>
      <c r="J6" s="188">
        <v>132844528</v>
      </c>
      <c r="K6" s="188">
        <v>440100384</v>
      </c>
      <c r="L6" s="188">
        <v>572944912</v>
      </c>
    </row>
    <row r="7" spans="1:12" ht="18.75" x14ac:dyDescent="0.3">
      <c r="A7" s="188" t="s">
        <v>15</v>
      </c>
      <c r="B7" s="188">
        <v>20000</v>
      </c>
      <c r="C7" s="188">
        <v>4329</v>
      </c>
      <c r="D7" s="188">
        <v>4368</v>
      </c>
      <c r="E7" s="188">
        <v>8800</v>
      </c>
      <c r="F7" s="188">
        <v>8700</v>
      </c>
      <c r="G7" s="188">
        <v>86582136</v>
      </c>
      <c r="H7" s="188">
        <v>172468800</v>
      </c>
      <c r="I7" s="188">
        <v>99.2</v>
      </c>
      <c r="J7" s="188">
        <v>85886664</v>
      </c>
      <c r="K7" s="188">
        <v>272035488</v>
      </c>
      <c r="L7" s="188">
        <v>358872152</v>
      </c>
    </row>
    <row r="8" spans="1:12" ht="18.75" x14ac:dyDescent="0.3">
      <c r="A8" s="188" t="s">
        <v>16</v>
      </c>
      <c r="B8" s="188">
        <v>11500</v>
      </c>
      <c r="C8" s="188">
        <v>12287</v>
      </c>
      <c r="D8" s="188">
        <v>12396</v>
      </c>
      <c r="E8" s="188">
        <v>11970</v>
      </c>
      <c r="F8" s="188">
        <v>12150</v>
      </c>
      <c r="G8" s="188">
        <v>141304912</v>
      </c>
      <c r="H8" s="188">
        <v>138495420</v>
      </c>
      <c r="I8" s="188">
        <v>-1.99</v>
      </c>
      <c r="J8" s="188">
        <v>-2809492</v>
      </c>
      <c r="K8" s="188">
        <v>54390804</v>
      </c>
      <c r="L8" s="188">
        <v>53331312</v>
      </c>
    </row>
    <row r="9" spans="1:12" ht="18.75" x14ac:dyDescent="0.3">
      <c r="A9" s="188" t="s">
        <v>231</v>
      </c>
      <c r="B9" s="188">
        <v>2000</v>
      </c>
      <c r="C9" s="188">
        <v>70009</v>
      </c>
      <c r="D9" s="188">
        <v>70121</v>
      </c>
      <c r="E9" s="188">
        <v>61006</v>
      </c>
      <c r="F9" s="188">
        <v>62565</v>
      </c>
      <c r="G9" s="188">
        <v>140018000</v>
      </c>
      <c r="H9" s="188">
        <v>124930668</v>
      </c>
      <c r="I9" s="188">
        <v>-10.78</v>
      </c>
      <c r="J9" s="188">
        <v>-15087332</v>
      </c>
      <c r="K9" s="188">
        <v>7240905</v>
      </c>
      <c r="L9" s="188">
        <v>-7846427</v>
      </c>
    </row>
    <row r="10" spans="1:12" ht="18.75" x14ac:dyDescent="0.3">
      <c r="A10" s="188" t="s">
        <v>77</v>
      </c>
      <c r="B10" s="188">
        <v>10000</v>
      </c>
      <c r="C10" s="188">
        <v>9170</v>
      </c>
      <c r="D10" s="188">
        <v>9251</v>
      </c>
      <c r="E10" s="188">
        <v>8243</v>
      </c>
      <c r="F10" s="188">
        <v>8252</v>
      </c>
      <c r="G10" s="188">
        <v>91702424</v>
      </c>
      <c r="H10" s="188">
        <v>81793824</v>
      </c>
      <c r="I10" s="188">
        <v>-10.81</v>
      </c>
      <c r="J10" s="188">
        <v>-9908600</v>
      </c>
      <c r="K10" s="188">
        <v>993854</v>
      </c>
      <c r="L10" s="188">
        <v>19045254</v>
      </c>
    </row>
    <row r="11" spans="1:12" ht="18.75" x14ac:dyDescent="0.3">
      <c r="A11" s="188" t="s">
        <v>17</v>
      </c>
      <c r="B11" s="188">
        <v>4000</v>
      </c>
      <c r="C11" s="188">
        <v>2118</v>
      </c>
      <c r="D11" s="188">
        <v>2137</v>
      </c>
      <c r="E11" s="188">
        <v>16320</v>
      </c>
      <c r="F11" s="188">
        <v>17120</v>
      </c>
      <c r="G11" s="188">
        <v>8470021</v>
      </c>
      <c r="H11" s="188">
        <v>67877376</v>
      </c>
      <c r="I11" s="188">
        <v>701.38</v>
      </c>
      <c r="J11" s="188">
        <v>59407355</v>
      </c>
      <c r="K11" s="188">
        <v>90905312</v>
      </c>
      <c r="L11" s="188">
        <v>150312667</v>
      </c>
    </row>
    <row r="12" spans="1:12" ht="18.75" x14ac:dyDescent="0.3">
      <c r="A12" s="188" t="s">
        <v>526</v>
      </c>
      <c r="B12" s="188">
        <v>10000</v>
      </c>
      <c r="C12" s="188">
        <v>0</v>
      </c>
      <c r="D12" s="188">
        <v>0</v>
      </c>
      <c r="E12" s="188">
        <v>6300</v>
      </c>
      <c r="F12" s="188">
        <v>6306</v>
      </c>
      <c r="G12" s="188">
        <v>0</v>
      </c>
      <c r="H12" s="188">
        <v>62505072</v>
      </c>
      <c r="I12" s="188">
        <v>0</v>
      </c>
      <c r="J12" s="188">
        <v>0</v>
      </c>
      <c r="K12" s="188">
        <v>13036109</v>
      </c>
      <c r="L12" s="188">
        <v>13036109</v>
      </c>
    </row>
    <row r="13" spans="1:12" ht="18.75" x14ac:dyDescent="0.3">
      <c r="A13" s="188" t="s">
        <v>18</v>
      </c>
      <c r="B13" s="188">
        <v>100000</v>
      </c>
      <c r="C13" s="188">
        <v>502</v>
      </c>
      <c r="D13" s="188">
        <v>507</v>
      </c>
      <c r="E13" s="188">
        <v>500</v>
      </c>
      <c r="F13" s="188">
        <v>500</v>
      </c>
      <c r="G13" s="188">
        <v>50227000</v>
      </c>
      <c r="H13" s="188">
        <v>49560000</v>
      </c>
      <c r="I13" s="188">
        <v>-1.33</v>
      </c>
      <c r="J13" s="188">
        <v>-667000</v>
      </c>
      <c r="K13" s="188">
        <v>0</v>
      </c>
      <c r="L13" s="188">
        <v>-167000</v>
      </c>
    </row>
    <row r="14" spans="1:12" ht="18.75" x14ac:dyDescent="0.3">
      <c r="A14" s="188" t="s">
        <v>26</v>
      </c>
      <c r="B14" s="188">
        <v>7000</v>
      </c>
      <c r="C14" s="188">
        <v>2103</v>
      </c>
      <c r="D14" s="188">
        <v>2122</v>
      </c>
      <c r="E14" s="188">
        <v>5586</v>
      </c>
      <c r="F14" s="188">
        <v>5590</v>
      </c>
      <c r="G14" s="188">
        <v>14720662</v>
      </c>
      <c r="H14" s="188">
        <v>38785656</v>
      </c>
      <c r="I14" s="188">
        <v>163.47999999999999</v>
      </c>
      <c r="J14" s="188">
        <v>24064994</v>
      </c>
      <c r="K14" s="188">
        <v>94924224</v>
      </c>
      <c r="L14" s="188">
        <v>118989218</v>
      </c>
    </row>
    <row r="15" spans="1:12" ht="18.75" x14ac:dyDescent="0.3">
      <c r="A15" s="188" t="s">
        <v>29</v>
      </c>
      <c r="B15" s="188">
        <v>2000</v>
      </c>
      <c r="C15" s="188">
        <v>24377</v>
      </c>
      <c r="D15" s="188">
        <v>24592</v>
      </c>
      <c r="E15" s="188">
        <v>17910</v>
      </c>
      <c r="F15" s="188">
        <v>18100</v>
      </c>
      <c r="G15" s="188">
        <v>48753060</v>
      </c>
      <c r="H15" s="188">
        <v>35881440</v>
      </c>
      <c r="I15" s="188">
        <v>-26.4</v>
      </c>
      <c r="J15" s="188">
        <v>-12871620</v>
      </c>
      <c r="K15" s="188">
        <v>15159361</v>
      </c>
      <c r="L15" s="188">
        <v>3337741</v>
      </c>
    </row>
    <row r="16" spans="1:12" ht="18.75" x14ac:dyDescent="0.3">
      <c r="A16" s="188" t="s">
        <v>22</v>
      </c>
      <c r="B16" s="188">
        <v>2000</v>
      </c>
      <c r="C16" s="188">
        <v>10199</v>
      </c>
      <c r="D16" s="188">
        <v>10289</v>
      </c>
      <c r="E16" s="188">
        <v>13697</v>
      </c>
      <c r="F16" s="188">
        <v>13912</v>
      </c>
      <c r="G16" s="188">
        <v>20398844</v>
      </c>
      <c r="H16" s="188">
        <v>27579149</v>
      </c>
      <c r="I16" s="188">
        <v>35.200000000000003</v>
      </c>
      <c r="J16" s="188">
        <v>7180305</v>
      </c>
      <c r="K16" s="188">
        <v>21518240</v>
      </c>
      <c r="L16" s="188">
        <v>30198545</v>
      </c>
    </row>
    <row r="17" spans="1:12" ht="18.75" x14ac:dyDescent="0.3">
      <c r="A17" s="188" t="s">
        <v>31</v>
      </c>
      <c r="B17" s="188">
        <v>1000</v>
      </c>
      <c r="C17" s="188">
        <v>2300</v>
      </c>
      <c r="D17" s="188">
        <v>2321</v>
      </c>
      <c r="E17" s="188">
        <v>6290</v>
      </c>
      <c r="F17" s="188">
        <v>6140</v>
      </c>
      <c r="G17" s="188">
        <v>2300083</v>
      </c>
      <c r="H17" s="188">
        <v>6085968</v>
      </c>
      <c r="I17" s="188">
        <v>164.6</v>
      </c>
      <c r="J17" s="188">
        <v>3785885</v>
      </c>
      <c r="K17" s="188">
        <v>26268226</v>
      </c>
      <c r="L17" s="188">
        <v>30054111</v>
      </c>
    </row>
    <row r="18" spans="1:12" ht="18.75" x14ac:dyDescent="0.3">
      <c r="A18" s="188" t="s">
        <v>34</v>
      </c>
      <c r="B18" s="188">
        <v>16</v>
      </c>
      <c r="C18" s="188" t="s">
        <v>35</v>
      </c>
      <c r="D18" s="188" t="s">
        <v>634</v>
      </c>
      <c r="E18" s="188" t="s">
        <v>37</v>
      </c>
      <c r="F18" s="188" t="s">
        <v>635</v>
      </c>
      <c r="G18" s="188" t="s">
        <v>39</v>
      </c>
      <c r="H18" s="188">
        <f>SUM(H2:H17)</f>
        <v>2594096195</v>
      </c>
      <c r="I18" s="188" t="s">
        <v>40</v>
      </c>
      <c r="J18" s="188" t="s">
        <v>636</v>
      </c>
      <c r="K18" s="188"/>
      <c r="L18" s="18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2634775565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40679370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2707326625</v>
      </c>
      <c r="H41" s="11">
        <f>G41-B43</f>
        <v>219493179</v>
      </c>
      <c r="I41" s="5">
        <f>H41/B43</f>
        <v>8.8226637258577961E-2</v>
      </c>
      <c r="J41" s="13">
        <f>G41+J40</f>
        <v>2707326625</v>
      </c>
      <c r="K41" s="11">
        <f>H41+J40</f>
        <v>219493179</v>
      </c>
      <c r="L41" s="5">
        <f>K41/B43</f>
        <v>8.8226637258577961E-2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4207326625</v>
      </c>
      <c r="H42" s="12">
        <f>G42-B43</f>
        <v>1719493179</v>
      </c>
      <c r="I42" s="8">
        <f>H42/B43</f>
        <v>0.69116089011691817</v>
      </c>
      <c r="J42" s="13">
        <f>G42+J40</f>
        <v>4207326625</v>
      </c>
      <c r="K42" s="12">
        <f>H42+J40</f>
        <v>1719493179</v>
      </c>
      <c r="L42" s="8">
        <f>K42/B43</f>
        <v>0.69116089011691817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1.1711500521050171E-2</v>
      </c>
      <c r="J43" s="6"/>
      <c r="K43" s="4" t="s">
        <v>50</v>
      </c>
      <c r="L43" s="5">
        <f ca="1">K41/VLOOKUP(MID(CELL("filename",A$1),FIND("]",CELL("filename",A$1))+1,255),Base!A:H,8,FALSE)*30</f>
        <v>1.1711500521050171E-2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9.1747020811980301E-2</v>
      </c>
      <c r="J44" s="6"/>
      <c r="K44" s="7"/>
      <c r="L44" s="8">
        <f ca="1">K42/VLOOKUP(MID(CELL("filename",A$1),FIND("]",CELL("filename",A$1))+1,255),Base!A:H,8,FALSE)*30</f>
        <v>9.1747020811980301E-2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91" t="s">
        <v>0</v>
      </c>
      <c r="B1" s="191" t="s">
        <v>1</v>
      </c>
      <c r="C1" s="191" t="s">
        <v>2</v>
      </c>
      <c r="D1" s="191" t="s">
        <v>3</v>
      </c>
      <c r="E1" s="191" t="s">
        <v>4</v>
      </c>
      <c r="F1" s="191" t="s">
        <v>5</v>
      </c>
      <c r="G1" s="191" t="s">
        <v>6</v>
      </c>
      <c r="H1" s="191" t="s">
        <v>7</v>
      </c>
      <c r="I1" s="191" t="s">
        <v>8</v>
      </c>
      <c r="J1" s="191" t="s">
        <v>9</v>
      </c>
      <c r="K1" s="191" t="s">
        <v>10</v>
      </c>
      <c r="L1" s="191" t="s">
        <v>11</v>
      </c>
    </row>
    <row r="2" spans="1:12" ht="18.75" x14ac:dyDescent="0.3">
      <c r="A2" s="190" t="s">
        <v>12</v>
      </c>
      <c r="B2" s="190">
        <v>105000</v>
      </c>
      <c r="C2" s="190">
        <v>2799</v>
      </c>
      <c r="D2" s="190">
        <v>2824</v>
      </c>
      <c r="E2" s="190">
        <v>6692</v>
      </c>
      <c r="F2" s="190">
        <v>6972</v>
      </c>
      <c r="G2" s="190">
        <v>293939520</v>
      </c>
      <c r="H2" s="190">
        <v>725617872</v>
      </c>
      <c r="I2" s="190">
        <v>146.86000000000001</v>
      </c>
      <c r="J2" s="190">
        <v>431678352</v>
      </c>
      <c r="K2" s="190">
        <v>718491648</v>
      </c>
      <c r="L2" s="190">
        <v>1196770000</v>
      </c>
    </row>
    <row r="3" spans="1:12" ht="18.75" x14ac:dyDescent="0.3">
      <c r="A3" s="190" t="s">
        <v>14</v>
      </c>
      <c r="B3" s="190">
        <v>10000</v>
      </c>
      <c r="C3" s="190">
        <v>19535</v>
      </c>
      <c r="D3" s="190">
        <v>19707</v>
      </c>
      <c r="E3" s="190">
        <v>29911</v>
      </c>
      <c r="F3" s="190">
        <v>30829</v>
      </c>
      <c r="G3" s="190">
        <v>195353872</v>
      </c>
      <c r="H3" s="190">
        <v>305577048</v>
      </c>
      <c r="I3" s="190">
        <v>56.42</v>
      </c>
      <c r="J3" s="190">
        <v>110223176</v>
      </c>
      <c r="K3" s="190">
        <v>0</v>
      </c>
      <c r="L3" s="190">
        <v>110223176</v>
      </c>
    </row>
    <row r="4" spans="1:12" ht="18.75" x14ac:dyDescent="0.3">
      <c r="A4" s="190" t="s">
        <v>226</v>
      </c>
      <c r="B4" s="190">
        <v>1400</v>
      </c>
      <c r="C4" s="190">
        <v>241513</v>
      </c>
      <c r="D4" s="190">
        <v>241800</v>
      </c>
      <c r="E4" s="190">
        <v>187720</v>
      </c>
      <c r="F4" s="190">
        <v>188950</v>
      </c>
      <c r="G4" s="190">
        <v>338118272</v>
      </c>
      <c r="H4" s="190">
        <v>264215738</v>
      </c>
      <c r="I4" s="190">
        <v>-21.86</v>
      </c>
      <c r="J4" s="190">
        <v>-73902534</v>
      </c>
      <c r="K4" s="190">
        <v>-21684432</v>
      </c>
      <c r="L4" s="190">
        <v>-95586966</v>
      </c>
    </row>
    <row r="5" spans="1:12" ht="18.75" x14ac:dyDescent="0.3">
      <c r="A5" s="190" t="s">
        <v>90</v>
      </c>
      <c r="B5" s="190">
        <v>7000</v>
      </c>
      <c r="C5" s="190">
        <v>12987</v>
      </c>
      <c r="D5" s="190">
        <v>13102</v>
      </c>
      <c r="E5" s="190">
        <v>35050</v>
      </c>
      <c r="F5" s="190">
        <v>35940</v>
      </c>
      <c r="G5" s="190">
        <v>90907328</v>
      </c>
      <c r="H5" s="190">
        <v>249366096</v>
      </c>
      <c r="I5" s="190">
        <v>174.31</v>
      </c>
      <c r="J5" s="190">
        <v>158458768</v>
      </c>
      <c r="K5" s="190">
        <v>28708712</v>
      </c>
      <c r="L5" s="190">
        <v>195567480</v>
      </c>
    </row>
    <row r="6" spans="1:12" ht="18.75" x14ac:dyDescent="0.3">
      <c r="A6" s="190" t="s">
        <v>13</v>
      </c>
      <c r="B6" s="190">
        <v>50000</v>
      </c>
      <c r="C6" s="190">
        <v>1999</v>
      </c>
      <c r="D6" s="190">
        <v>2017</v>
      </c>
      <c r="E6" s="190">
        <v>4610</v>
      </c>
      <c r="F6" s="190">
        <v>4645</v>
      </c>
      <c r="G6" s="190">
        <v>99938792</v>
      </c>
      <c r="H6" s="190">
        <v>230206200</v>
      </c>
      <c r="I6" s="190">
        <v>130.35</v>
      </c>
      <c r="J6" s="190">
        <v>130267408</v>
      </c>
      <c r="K6" s="190">
        <v>440100384</v>
      </c>
      <c r="L6" s="190">
        <v>570367792</v>
      </c>
    </row>
    <row r="7" spans="1:12" ht="18.75" x14ac:dyDescent="0.3">
      <c r="A7" s="190" t="s">
        <v>15</v>
      </c>
      <c r="B7" s="190">
        <v>20000</v>
      </c>
      <c r="C7" s="190">
        <v>4329</v>
      </c>
      <c r="D7" s="190">
        <v>4368</v>
      </c>
      <c r="E7" s="190">
        <v>8760</v>
      </c>
      <c r="F7" s="190">
        <v>8730</v>
      </c>
      <c r="G7" s="190">
        <v>86582136</v>
      </c>
      <c r="H7" s="190">
        <v>173063520</v>
      </c>
      <c r="I7" s="190">
        <v>99.88</v>
      </c>
      <c r="J7" s="190">
        <v>86481384</v>
      </c>
      <c r="K7" s="190">
        <v>272035488</v>
      </c>
      <c r="L7" s="190">
        <v>359466872</v>
      </c>
    </row>
    <row r="8" spans="1:12" ht="18.75" x14ac:dyDescent="0.3">
      <c r="A8" s="190" t="s">
        <v>16</v>
      </c>
      <c r="B8" s="190">
        <v>11500</v>
      </c>
      <c r="C8" s="190">
        <v>12287</v>
      </c>
      <c r="D8" s="190">
        <v>12396</v>
      </c>
      <c r="E8" s="190">
        <v>11590</v>
      </c>
      <c r="F8" s="190">
        <v>11640</v>
      </c>
      <c r="G8" s="190">
        <v>141304912</v>
      </c>
      <c r="H8" s="190">
        <v>132682032</v>
      </c>
      <c r="I8" s="190">
        <v>-6.1</v>
      </c>
      <c r="J8" s="190">
        <v>-8622880</v>
      </c>
      <c r="K8" s="190">
        <v>54390804</v>
      </c>
      <c r="L8" s="190">
        <v>47517924</v>
      </c>
    </row>
    <row r="9" spans="1:12" ht="18.75" x14ac:dyDescent="0.3">
      <c r="A9" s="190" t="s">
        <v>231</v>
      </c>
      <c r="B9" s="190">
        <v>2000</v>
      </c>
      <c r="C9" s="190">
        <v>70009</v>
      </c>
      <c r="D9" s="190">
        <v>70093</v>
      </c>
      <c r="E9" s="190">
        <v>61962</v>
      </c>
      <c r="F9" s="190">
        <v>62040</v>
      </c>
      <c r="G9" s="190">
        <v>140018000</v>
      </c>
      <c r="H9" s="190">
        <v>123932593</v>
      </c>
      <c r="I9" s="190">
        <v>-11.49</v>
      </c>
      <c r="J9" s="190">
        <v>-16085407</v>
      </c>
      <c r="K9" s="190">
        <v>7240905</v>
      </c>
      <c r="L9" s="190">
        <v>-8844502</v>
      </c>
    </row>
    <row r="10" spans="1:12" ht="18.75" x14ac:dyDescent="0.3">
      <c r="A10" s="190" t="s">
        <v>77</v>
      </c>
      <c r="B10" s="190">
        <v>10000</v>
      </c>
      <c r="C10" s="190">
        <v>9170</v>
      </c>
      <c r="D10" s="190">
        <v>9251</v>
      </c>
      <c r="E10" s="190">
        <v>7840</v>
      </c>
      <c r="F10" s="190">
        <v>7872</v>
      </c>
      <c r="G10" s="190">
        <v>91702424</v>
      </c>
      <c r="H10" s="190">
        <v>78027264</v>
      </c>
      <c r="I10" s="190">
        <v>-14.91</v>
      </c>
      <c r="J10" s="190">
        <v>-13675160</v>
      </c>
      <c r="K10" s="190">
        <v>993854</v>
      </c>
      <c r="L10" s="190">
        <v>15278694</v>
      </c>
    </row>
    <row r="11" spans="1:12" ht="18.75" x14ac:dyDescent="0.3">
      <c r="A11" s="190" t="s">
        <v>17</v>
      </c>
      <c r="B11" s="190">
        <v>4000</v>
      </c>
      <c r="C11" s="190">
        <v>2118</v>
      </c>
      <c r="D11" s="190">
        <v>2137</v>
      </c>
      <c r="E11" s="190">
        <v>16320</v>
      </c>
      <c r="F11" s="190">
        <v>17120</v>
      </c>
      <c r="G11" s="190">
        <v>8470021</v>
      </c>
      <c r="H11" s="190">
        <v>67877376</v>
      </c>
      <c r="I11" s="190">
        <v>701.38</v>
      </c>
      <c r="J11" s="190">
        <v>59407355</v>
      </c>
      <c r="K11" s="190">
        <v>90905312</v>
      </c>
      <c r="L11" s="190">
        <v>150312667</v>
      </c>
    </row>
    <row r="12" spans="1:12" ht="18.75" x14ac:dyDescent="0.3">
      <c r="A12" s="190" t="s">
        <v>526</v>
      </c>
      <c r="B12" s="190">
        <v>10000</v>
      </c>
      <c r="C12" s="190">
        <v>0</v>
      </c>
      <c r="D12" s="190">
        <v>0</v>
      </c>
      <c r="E12" s="190">
        <v>6101</v>
      </c>
      <c r="F12" s="190">
        <v>6128</v>
      </c>
      <c r="G12" s="190">
        <v>0</v>
      </c>
      <c r="H12" s="190">
        <v>60740736</v>
      </c>
      <c r="I12" s="190">
        <v>0</v>
      </c>
      <c r="J12" s="190">
        <v>0</v>
      </c>
      <c r="K12" s="190">
        <v>13036109</v>
      </c>
      <c r="L12" s="190">
        <v>13036109</v>
      </c>
    </row>
    <row r="13" spans="1:12" ht="18.75" x14ac:dyDescent="0.3">
      <c r="A13" s="190" t="s">
        <v>18</v>
      </c>
      <c r="B13" s="190">
        <v>100000</v>
      </c>
      <c r="C13" s="190">
        <v>502</v>
      </c>
      <c r="D13" s="190">
        <v>507</v>
      </c>
      <c r="E13" s="190">
        <v>500</v>
      </c>
      <c r="F13" s="190">
        <v>500</v>
      </c>
      <c r="G13" s="190">
        <v>50227000</v>
      </c>
      <c r="H13" s="190">
        <v>49560000</v>
      </c>
      <c r="I13" s="190">
        <v>-1.33</v>
      </c>
      <c r="J13" s="190">
        <v>-667000</v>
      </c>
      <c r="K13" s="190">
        <v>0</v>
      </c>
      <c r="L13" s="190">
        <v>-167000</v>
      </c>
    </row>
    <row r="14" spans="1:12" ht="18.75" x14ac:dyDescent="0.3">
      <c r="A14" s="190" t="s">
        <v>26</v>
      </c>
      <c r="B14" s="190">
        <v>7000</v>
      </c>
      <c r="C14" s="190">
        <v>2103</v>
      </c>
      <c r="D14" s="190">
        <v>2122</v>
      </c>
      <c r="E14" s="190">
        <v>5586</v>
      </c>
      <c r="F14" s="190">
        <v>5590</v>
      </c>
      <c r="G14" s="190">
        <v>14720662</v>
      </c>
      <c r="H14" s="190">
        <v>38785656</v>
      </c>
      <c r="I14" s="190">
        <v>163.47999999999999</v>
      </c>
      <c r="J14" s="190">
        <v>24064994</v>
      </c>
      <c r="K14" s="190">
        <v>94924224</v>
      </c>
      <c r="L14" s="190">
        <v>118989218</v>
      </c>
    </row>
    <row r="15" spans="1:12" ht="18.75" x14ac:dyDescent="0.3">
      <c r="A15" s="190" t="s">
        <v>29</v>
      </c>
      <c r="B15" s="190">
        <v>2000</v>
      </c>
      <c r="C15" s="190">
        <v>24377</v>
      </c>
      <c r="D15" s="190">
        <v>24592</v>
      </c>
      <c r="E15" s="190">
        <v>17260</v>
      </c>
      <c r="F15" s="190">
        <v>17310</v>
      </c>
      <c r="G15" s="190">
        <v>48753060</v>
      </c>
      <c r="H15" s="190">
        <v>34315344</v>
      </c>
      <c r="I15" s="190">
        <v>-29.61</v>
      </c>
      <c r="J15" s="190">
        <v>-14437716</v>
      </c>
      <c r="K15" s="190">
        <v>15159361</v>
      </c>
      <c r="L15" s="190">
        <v>1771645</v>
      </c>
    </row>
    <row r="16" spans="1:12" ht="18.75" x14ac:dyDescent="0.3">
      <c r="A16" s="190" t="s">
        <v>22</v>
      </c>
      <c r="B16" s="190">
        <v>2000</v>
      </c>
      <c r="C16" s="190">
        <v>10199</v>
      </c>
      <c r="D16" s="190">
        <v>10289</v>
      </c>
      <c r="E16" s="190">
        <v>13721</v>
      </c>
      <c r="F16" s="190">
        <v>13796</v>
      </c>
      <c r="G16" s="190">
        <v>20398844</v>
      </c>
      <c r="H16" s="190">
        <v>27349190</v>
      </c>
      <c r="I16" s="190">
        <v>34.07</v>
      </c>
      <c r="J16" s="190">
        <v>6950346</v>
      </c>
      <c r="K16" s="190">
        <v>21518240</v>
      </c>
      <c r="L16" s="190">
        <v>29968586</v>
      </c>
    </row>
    <row r="17" spans="1:12" ht="18.75" x14ac:dyDescent="0.3">
      <c r="A17" s="190" t="s">
        <v>31</v>
      </c>
      <c r="B17" s="190">
        <v>1000</v>
      </c>
      <c r="C17" s="190">
        <v>2300</v>
      </c>
      <c r="D17" s="190">
        <v>2321</v>
      </c>
      <c r="E17" s="190">
        <v>6324</v>
      </c>
      <c r="F17" s="190">
        <v>6206</v>
      </c>
      <c r="G17" s="190">
        <v>2300083</v>
      </c>
      <c r="H17" s="190">
        <v>6151387</v>
      </c>
      <c r="I17" s="190">
        <v>167.44</v>
      </c>
      <c r="J17" s="190">
        <v>3851304</v>
      </c>
      <c r="K17" s="190">
        <v>26268226</v>
      </c>
      <c r="L17" s="190">
        <v>30119530</v>
      </c>
    </row>
    <row r="18" spans="1:12" ht="18.75" x14ac:dyDescent="0.3">
      <c r="A18" s="190" t="s">
        <v>34</v>
      </c>
      <c r="B18" s="190">
        <v>16</v>
      </c>
      <c r="C18" s="190" t="s">
        <v>35</v>
      </c>
      <c r="D18" s="190" t="s">
        <v>641</v>
      </c>
      <c r="E18" s="190" t="s">
        <v>37</v>
      </c>
      <c r="F18" s="190" t="s">
        <v>642</v>
      </c>
      <c r="G18" s="190" t="s">
        <v>39</v>
      </c>
      <c r="H18" s="190">
        <f>SUM(H2:H17)</f>
        <v>2567468052</v>
      </c>
      <c r="I18" s="190" t="s">
        <v>40</v>
      </c>
      <c r="J18" s="190" t="s">
        <v>643</v>
      </c>
      <c r="K18" s="190"/>
      <c r="L18" s="190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2608147422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40679370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2680698482</v>
      </c>
      <c r="H41" s="11">
        <f>G41-B43</f>
        <v>192865036</v>
      </c>
      <c r="I41" s="5">
        <f>H41/B43</f>
        <v>7.7523290922104596E-2</v>
      </c>
      <c r="J41" s="13">
        <f>G41+J40</f>
        <v>2680698482</v>
      </c>
      <c r="K41" s="11">
        <f>H41+J40</f>
        <v>192865036</v>
      </c>
      <c r="L41" s="5">
        <f>K41/B43</f>
        <v>7.7523290922104596E-2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4180698482</v>
      </c>
      <c r="H42" s="12">
        <f>G42-B43</f>
        <v>1692865036</v>
      </c>
      <c r="I42" s="8">
        <f>H42/B43</f>
        <v>0.68045754378044487</v>
      </c>
      <c r="J42" s="13">
        <f>G42+J40</f>
        <v>4180698482</v>
      </c>
      <c r="K42" s="12">
        <f>H42+J40</f>
        <v>1692865036</v>
      </c>
      <c r="L42" s="8">
        <f>K42/B43</f>
        <v>0.68045754378044487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1.0245368844331004E-2</v>
      </c>
      <c r="J43" s="6"/>
      <c r="K43" s="4" t="s">
        <v>50</v>
      </c>
      <c r="L43" s="5">
        <f ca="1">K41/VLOOKUP(MID(CELL("filename",A$1),FIND("]",CELL("filename",A$1))+1,255),Base!A:H,8,FALSE)*30</f>
        <v>1.0245368844331004E-2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8.9928309750719582E-2</v>
      </c>
      <c r="J44" s="6"/>
      <c r="K44" s="7"/>
      <c r="L44" s="8">
        <f ca="1">K42/VLOOKUP(MID(CELL("filename",A$1),FIND("]",CELL("filename",A$1))+1,255),Base!A:H,8,FALSE)*30</f>
        <v>8.9928309750719582E-2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4"/>
  <sheetViews>
    <sheetView rightToLeft="1" zoomScaleNormal="100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8622</v>
      </c>
      <c r="F2" s="46">
        <v>8370</v>
      </c>
      <c r="G2" s="46">
        <v>369116512</v>
      </c>
      <c r="H2" s="46">
        <v>1591371360</v>
      </c>
      <c r="I2" s="46">
        <v>331.13</v>
      </c>
      <c r="J2" s="46">
        <v>1222254848</v>
      </c>
      <c r="K2" s="46">
        <v>35150128</v>
      </c>
      <c r="L2" s="46">
        <v>1264404976</v>
      </c>
    </row>
    <row r="3" spans="1:12" ht="18.75" x14ac:dyDescent="0.3">
      <c r="A3" s="46" t="s">
        <v>13</v>
      </c>
      <c r="B3" s="46">
        <v>130000</v>
      </c>
      <c r="C3" s="46">
        <v>1999</v>
      </c>
      <c r="D3" s="46">
        <v>2019</v>
      </c>
      <c r="E3" s="46">
        <v>3550</v>
      </c>
      <c r="F3" s="46">
        <v>3511</v>
      </c>
      <c r="G3" s="46">
        <v>259840864</v>
      </c>
      <c r="H3" s="46">
        <v>451979808</v>
      </c>
      <c r="I3" s="46">
        <v>73.94</v>
      </c>
      <c r="J3" s="46">
        <v>192138944</v>
      </c>
      <c r="K3" s="46">
        <v>73452744</v>
      </c>
      <c r="L3" s="46">
        <v>265591688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21261</v>
      </c>
      <c r="F4" s="46">
        <v>21261</v>
      </c>
      <c r="G4" s="46">
        <v>195353872</v>
      </c>
      <c r="H4" s="46">
        <v>210537053</v>
      </c>
      <c r="I4" s="46">
        <v>7.77</v>
      </c>
      <c r="J4" s="46">
        <v>15183181</v>
      </c>
      <c r="K4" s="46">
        <v>0</v>
      </c>
      <c r="L4" s="46">
        <v>15183181</v>
      </c>
    </row>
    <row r="5" spans="1:12" ht="18.75" x14ac:dyDescent="0.3">
      <c r="A5" s="46" t="s">
        <v>15</v>
      </c>
      <c r="B5" s="46">
        <v>40000</v>
      </c>
      <c r="C5" s="46">
        <v>2528</v>
      </c>
      <c r="D5" s="46">
        <v>2553</v>
      </c>
      <c r="E5" s="46">
        <v>5139</v>
      </c>
      <c r="F5" s="46">
        <v>5135</v>
      </c>
      <c r="G5" s="46">
        <v>101137632</v>
      </c>
      <c r="H5" s="46">
        <v>203397350</v>
      </c>
      <c r="I5" s="46">
        <v>101.11</v>
      </c>
      <c r="J5" s="46">
        <v>102259718</v>
      </c>
      <c r="K5" s="46">
        <v>55065504</v>
      </c>
      <c r="L5" s="46">
        <v>157325222</v>
      </c>
    </row>
    <row r="6" spans="1:12" ht="18.75" x14ac:dyDescent="0.3">
      <c r="A6" s="46" t="s">
        <v>27</v>
      </c>
      <c r="B6" s="46">
        <v>13000</v>
      </c>
      <c r="C6" s="46">
        <v>8220</v>
      </c>
      <c r="D6" s="46">
        <v>8301</v>
      </c>
      <c r="E6" s="46">
        <v>8570</v>
      </c>
      <c r="F6" s="46">
        <v>8396</v>
      </c>
      <c r="G6" s="46">
        <v>106854432</v>
      </c>
      <c r="H6" s="46">
        <v>108083807</v>
      </c>
      <c r="I6" s="46">
        <v>1.1499999999999999</v>
      </c>
      <c r="J6" s="46">
        <v>1229375</v>
      </c>
      <c r="K6" s="46">
        <v>0</v>
      </c>
      <c r="L6" s="46">
        <v>1229375</v>
      </c>
    </row>
    <row r="7" spans="1:12" ht="18.75" x14ac:dyDescent="0.3">
      <c r="A7" s="46" t="s">
        <v>22</v>
      </c>
      <c r="B7" s="46">
        <v>6000</v>
      </c>
      <c r="C7" s="46">
        <v>10199</v>
      </c>
      <c r="D7" s="46">
        <v>10299</v>
      </c>
      <c r="E7" s="46">
        <v>11660</v>
      </c>
      <c r="F7" s="46">
        <v>11625</v>
      </c>
      <c r="G7" s="46">
        <v>61196528</v>
      </c>
      <c r="H7" s="46">
        <v>69069938</v>
      </c>
      <c r="I7" s="46">
        <v>12.87</v>
      </c>
      <c r="J7" s="46">
        <v>7873410</v>
      </c>
      <c r="K7" s="46">
        <v>0</v>
      </c>
      <c r="L7" s="46">
        <v>7873410</v>
      </c>
    </row>
    <row r="8" spans="1:12" ht="18.75" x14ac:dyDescent="0.3">
      <c r="A8" s="46" t="s">
        <v>17</v>
      </c>
      <c r="B8" s="46">
        <v>12000</v>
      </c>
      <c r="C8" s="46">
        <v>2118</v>
      </c>
      <c r="D8" s="46">
        <v>2139</v>
      </c>
      <c r="E8" s="46">
        <v>4691</v>
      </c>
      <c r="F8" s="46">
        <v>4660</v>
      </c>
      <c r="G8" s="46">
        <v>25410064</v>
      </c>
      <c r="H8" s="46">
        <v>55374780</v>
      </c>
      <c r="I8" s="46">
        <v>117.92</v>
      </c>
      <c r="J8" s="46">
        <v>29964716</v>
      </c>
      <c r="K8" s="46">
        <v>40696476</v>
      </c>
      <c r="L8" s="46">
        <v>70661192</v>
      </c>
    </row>
    <row r="9" spans="1:12" ht="18.75" x14ac:dyDescent="0.3">
      <c r="A9" s="46" t="s">
        <v>18</v>
      </c>
      <c r="B9" s="46">
        <v>100000</v>
      </c>
      <c r="C9" s="46">
        <v>502</v>
      </c>
      <c r="D9" s="46">
        <v>507</v>
      </c>
      <c r="E9" s="46">
        <v>500</v>
      </c>
      <c r="F9" s="46">
        <v>500</v>
      </c>
      <c r="G9" s="46">
        <v>50227000</v>
      </c>
      <c r="H9" s="46">
        <v>49512500</v>
      </c>
      <c r="I9" s="46">
        <v>-1.42</v>
      </c>
      <c r="J9" s="46">
        <v>-714500</v>
      </c>
      <c r="K9" s="46">
        <v>0</v>
      </c>
      <c r="L9" s="46">
        <v>-714500</v>
      </c>
    </row>
    <row r="10" spans="1:12" ht="18.75" x14ac:dyDescent="0.3">
      <c r="A10" s="46" t="s">
        <v>16</v>
      </c>
      <c r="B10" s="46">
        <v>8000</v>
      </c>
      <c r="C10" s="46">
        <v>2958</v>
      </c>
      <c r="D10" s="46">
        <v>2987</v>
      </c>
      <c r="E10" s="46">
        <v>5568</v>
      </c>
      <c r="F10" s="46">
        <v>5568</v>
      </c>
      <c r="G10" s="46">
        <v>23665300</v>
      </c>
      <c r="H10" s="46">
        <v>44109696</v>
      </c>
      <c r="I10" s="46">
        <v>86.39</v>
      </c>
      <c r="J10" s="46">
        <v>20444396</v>
      </c>
      <c r="K10" s="46">
        <v>17437852</v>
      </c>
      <c r="L10" s="46">
        <v>37882248</v>
      </c>
    </row>
    <row r="11" spans="1:12" ht="18.75" x14ac:dyDescent="0.3">
      <c r="A11" s="46" t="s">
        <v>21</v>
      </c>
      <c r="B11" s="46">
        <v>2000</v>
      </c>
      <c r="C11" s="46">
        <v>16843</v>
      </c>
      <c r="D11" s="46">
        <v>17008</v>
      </c>
      <c r="E11" s="46">
        <v>21380</v>
      </c>
      <c r="F11" s="46">
        <v>21245</v>
      </c>
      <c r="G11" s="46">
        <v>33685576</v>
      </c>
      <c r="H11" s="46">
        <v>42075723</v>
      </c>
      <c r="I11" s="46">
        <v>24.91</v>
      </c>
      <c r="J11" s="46">
        <v>8390147</v>
      </c>
      <c r="K11" s="46">
        <v>160642</v>
      </c>
      <c r="L11" s="46">
        <v>8550789</v>
      </c>
    </row>
    <row r="12" spans="1:12" ht="18.75" x14ac:dyDescent="0.3">
      <c r="A12" s="46" t="s">
        <v>20</v>
      </c>
      <c r="B12" s="46">
        <v>700</v>
      </c>
      <c r="C12" s="46">
        <v>31876</v>
      </c>
      <c r="D12" s="46">
        <v>32187</v>
      </c>
      <c r="E12" s="46">
        <v>54414</v>
      </c>
      <c r="F12" s="46">
        <v>54181</v>
      </c>
      <c r="G12" s="46">
        <v>22313432</v>
      </c>
      <c r="H12" s="46">
        <v>37556915</v>
      </c>
      <c r="I12" s="46">
        <v>68.319999999999993</v>
      </c>
      <c r="J12" s="46">
        <v>15243483</v>
      </c>
      <c r="K12" s="46">
        <v>7887736</v>
      </c>
      <c r="L12" s="46">
        <v>23131219</v>
      </c>
    </row>
    <row r="13" spans="1:12" ht="18.75" x14ac:dyDescent="0.3">
      <c r="A13" s="46" t="s">
        <v>29</v>
      </c>
      <c r="B13" s="46">
        <v>1500</v>
      </c>
      <c r="C13" s="46">
        <v>23983</v>
      </c>
      <c r="D13" s="46">
        <v>24217</v>
      </c>
      <c r="E13" s="46">
        <v>25240</v>
      </c>
      <c r="F13" s="46">
        <v>25090</v>
      </c>
      <c r="G13" s="46">
        <v>35974132</v>
      </c>
      <c r="H13" s="46">
        <v>37268059</v>
      </c>
      <c r="I13" s="46">
        <v>3.6</v>
      </c>
      <c r="J13" s="46">
        <v>1293927</v>
      </c>
      <c r="K13" s="46">
        <v>0</v>
      </c>
      <c r="L13" s="46">
        <v>1293927</v>
      </c>
    </row>
    <row r="14" spans="1:12" ht="18.75" x14ac:dyDescent="0.3">
      <c r="A14" s="46" t="s">
        <v>90</v>
      </c>
      <c r="B14" s="46">
        <v>3636</v>
      </c>
      <c r="C14" s="46">
        <v>8640</v>
      </c>
      <c r="D14" s="46">
        <v>8725</v>
      </c>
      <c r="E14" s="46">
        <v>8600</v>
      </c>
      <c r="F14" s="46">
        <v>8600</v>
      </c>
      <c r="G14" s="46">
        <v>31414688</v>
      </c>
      <c r="H14" s="46">
        <v>30964721</v>
      </c>
      <c r="I14" s="46">
        <v>-1.43</v>
      </c>
      <c r="J14" s="46">
        <v>-449967</v>
      </c>
      <c r="K14" s="46">
        <v>0</v>
      </c>
      <c r="L14" s="46">
        <v>-449967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2953</v>
      </c>
      <c r="F15" s="46">
        <v>2967</v>
      </c>
      <c r="G15" s="46">
        <v>14720662</v>
      </c>
      <c r="H15" s="46">
        <v>20566502</v>
      </c>
      <c r="I15" s="46">
        <v>39.71</v>
      </c>
      <c r="J15" s="46">
        <v>5845840</v>
      </c>
      <c r="K15" s="46">
        <v>94924224</v>
      </c>
      <c r="L15" s="46">
        <v>100770064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2672</v>
      </c>
      <c r="F16" s="46">
        <v>2648</v>
      </c>
      <c r="G16" s="46">
        <v>16100578</v>
      </c>
      <c r="H16" s="46">
        <v>18355274</v>
      </c>
      <c r="I16" s="46">
        <v>14</v>
      </c>
      <c r="J16" s="46">
        <v>2254696</v>
      </c>
      <c r="K16" s="46">
        <v>3855220</v>
      </c>
      <c r="L16" s="46">
        <v>6109916</v>
      </c>
    </row>
    <row r="17" spans="1:12" ht="18.75" x14ac:dyDescent="0.3">
      <c r="A17" s="46" t="s">
        <v>25</v>
      </c>
      <c r="B17" s="46">
        <v>400</v>
      </c>
      <c r="C17" s="46">
        <v>23400</v>
      </c>
      <c r="D17" s="46">
        <v>23629</v>
      </c>
      <c r="E17" s="46">
        <v>45545</v>
      </c>
      <c r="F17" s="46">
        <v>45252</v>
      </c>
      <c r="G17" s="46">
        <v>9360158</v>
      </c>
      <c r="H17" s="46">
        <v>17924317</v>
      </c>
      <c r="I17" s="46">
        <v>91.5</v>
      </c>
      <c r="J17" s="46">
        <v>8564159</v>
      </c>
      <c r="K17" s="46">
        <v>29429624</v>
      </c>
      <c r="L17" s="46">
        <v>37993783</v>
      </c>
    </row>
    <row r="18" spans="1:12" ht="18.75" x14ac:dyDescent="0.3">
      <c r="A18" s="46" t="s">
        <v>24</v>
      </c>
      <c r="B18" s="46">
        <v>3000</v>
      </c>
      <c r="C18" s="46">
        <v>5031</v>
      </c>
      <c r="D18" s="46">
        <v>5081</v>
      </c>
      <c r="E18" s="46">
        <v>5648</v>
      </c>
      <c r="F18" s="46">
        <v>5593</v>
      </c>
      <c r="G18" s="46">
        <v>15091829</v>
      </c>
      <c r="H18" s="46">
        <v>16615405</v>
      </c>
      <c r="I18" s="46">
        <v>10.1</v>
      </c>
      <c r="J18" s="46">
        <v>1523576</v>
      </c>
      <c r="K18" s="46">
        <v>-7422173</v>
      </c>
      <c r="L18" s="46">
        <v>-5548597</v>
      </c>
    </row>
    <row r="19" spans="1:12" ht="18.75" x14ac:dyDescent="0.3">
      <c r="A19" s="46" t="s">
        <v>77</v>
      </c>
      <c r="B19" s="46">
        <v>811</v>
      </c>
      <c r="C19" s="46">
        <v>12054</v>
      </c>
      <c r="D19" s="46">
        <v>12172</v>
      </c>
      <c r="E19" s="46">
        <v>14780</v>
      </c>
      <c r="F19" s="46">
        <v>14780</v>
      </c>
      <c r="G19" s="46">
        <v>9776181</v>
      </c>
      <c r="H19" s="46">
        <v>11869711</v>
      </c>
      <c r="I19" s="46">
        <v>21.41</v>
      </c>
      <c r="J19" s="46">
        <v>2093530</v>
      </c>
      <c r="K19" s="46">
        <v>0</v>
      </c>
      <c r="L19" s="46">
        <v>2093530</v>
      </c>
    </row>
    <row r="20" spans="1:12" ht="18.75" x14ac:dyDescent="0.3">
      <c r="A20" s="46" t="s">
        <v>28</v>
      </c>
      <c r="B20" s="46">
        <v>2000</v>
      </c>
      <c r="C20" s="46">
        <v>2601</v>
      </c>
      <c r="D20" s="46">
        <v>2627</v>
      </c>
      <c r="E20" s="46">
        <v>4282</v>
      </c>
      <c r="F20" s="46">
        <v>4271</v>
      </c>
      <c r="G20" s="46">
        <v>5202503</v>
      </c>
      <c r="H20" s="46">
        <v>8458716</v>
      </c>
      <c r="I20" s="46">
        <v>62.59</v>
      </c>
      <c r="J20" s="46">
        <v>3256213</v>
      </c>
      <c r="K20" s="46">
        <v>337142</v>
      </c>
      <c r="L20" s="46">
        <v>3593355</v>
      </c>
    </row>
    <row r="21" spans="1:12" ht="18.75" x14ac:dyDescent="0.3">
      <c r="A21" s="46" t="s">
        <v>32</v>
      </c>
      <c r="B21" s="46">
        <v>37</v>
      </c>
      <c r="C21" s="46">
        <v>23607</v>
      </c>
      <c r="D21" s="46">
        <v>23838</v>
      </c>
      <c r="E21" s="46">
        <v>33849</v>
      </c>
      <c r="F21" s="46">
        <v>33286</v>
      </c>
      <c r="G21" s="46">
        <v>873445</v>
      </c>
      <c r="H21" s="46">
        <v>1219574</v>
      </c>
      <c r="I21" s="46">
        <v>39.630000000000003</v>
      </c>
      <c r="J21" s="46">
        <v>346129</v>
      </c>
      <c r="K21" s="46">
        <v>0</v>
      </c>
      <c r="L21" s="46">
        <v>346129</v>
      </c>
    </row>
    <row r="22" spans="1:12" ht="18.75" x14ac:dyDescent="0.3">
      <c r="A22" s="46" t="s">
        <v>33</v>
      </c>
      <c r="B22" s="46">
        <v>21</v>
      </c>
      <c r="C22" s="46">
        <v>19990</v>
      </c>
      <c r="D22" s="46">
        <v>20185</v>
      </c>
      <c r="E22" s="46">
        <v>25468</v>
      </c>
      <c r="F22" s="46">
        <v>24621</v>
      </c>
      <c r="G22" s="46">
        <v>419795</v>
      </c>
      <c r="H22" s="46">
        <v>512000</v>
      </c>
      <c r="I22" s="46">
        <v>21.96</v>
      </c>
      <c r="J22" s="46">
        <v>92205</v>
      </c>
      <c r="K22" s="46">
        <v>0</v>
      </c>
      <c r="L22" s="46">
        <v>92205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91</v>
      </c>
      <c r="E23" s="46" t="s">
        <v>37</v>
      </c>
      <c r="F23" s="46" t="s">
        <v>92</v>
      </c>
      <c r="G23" s="46" t="s">
        <v>39</v>
      </c>
      <c r="H23" s="46">
        <f>SUM(H2:H22)</f>
        <v>3026823209</v>
      </c>
      <c r="I23" s="46" t="s">
        <v>40</v>
      </c>
      <c r="J23" s="46" t="s">
        <v>93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3087756365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60933156</v>
      </c>
      <c r="C41" s="1" t="s">
        <v>46</v>
      </c>
      <c r="D41" s="1">
        <v>100000000</v>
      </c>
      <c r="E41" s="1" t="s">
        <v>47</v>
      </c>
      <c r="F41" s="9">
        <v>32951060</v>
      </c>
      <c r="G41" s="10">
        <f>B41+H23+D41+F41</f>
        <v>3220707425</v>
      </c>
      <c r="H41" s="11">
        <f>G41-B43</f>
        <v>732873979</v>
      </c>
      <c r="I41" s="5">
        <f>H41/B43</f>
        <v>0.29458321664512266</v>
      </c>
      <c r="J41" s="13">
        <f>G41+J40</f>
        <v>3220707425</v>
      </c>
      <c r="K41" s="11">
        <f>H41+J40</f>
        <v>732873979</v>
      </c>
      <c r="L41" s="5">
        <f>K41/B43</f>
        <v>0.29458321664512266</v>
      </c>
    </row>
    <row r="42" spans="1:12" ht="19.5" thickBot="1" x14ac:dyDescent="0.35">
      <c r="A42" s="1" t="s">
        <v>48</v>
      </c>
      <c r="B42" s="9">
        <v>30000000</v>
      </c>
      <c r="C42" s="1"/>
      <c r="D42" s="1"/>
      <c r="E42" s="1"/>
      <c r="F42" s="1"/>
      <c r="G42" s="10">
        <f>G41+B42</f>
        <v>3250707425</v>
      </c>
      <c r="H42" s="12">
        <f>G42-B43</f>
        <v>762873979</v>
      </c>
      <c r="I42" s="8">
        <f>H42/B43</f>
        <v>0.30664190170228944</v>
      </c>
      <c r="J42" s="13">
        <f>G42+J40</f>
        <v>3250707425</v>
      </c>
      <c r="K42" s="12">
        <f>H42+J40</f>
        <v>762873979</v>
      </c>
      <c r="L42" s="8">
        <f>K42/B43</f>
        <v>0.30664190170228944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0.30474125859840273</v>
      </c>
      <c r="J43" s="6"/>
      <c r="K43" s="4" t="s">
        <v>50</v>
      </c>
      <c r="L43" s="5">
        <f ca="1">K41/VLOOKUP(MID(CELL("filename",A$1),FIND("]",CELL("filename",A$1))+1,255),Base!A:H,8,FALSE)*30</f>
        <v>0.30474125859840273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0.31721576038167876</v>
      </c>
      <c r="J44" s="6"/>
      <c r="K44" s="7"/>
      <c r="L44" s="8">
        <f ca="1">K42/VLOOKUP(MID(CELL("filename",A$1),FIND("]",CELL("filename",A$1))+1,255),Base!A:H,8,FALSE)*30</f>
        <v>0.31721576038167876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L44"/>
  <sheetViews>
    <sheetView rightToLeft="1" workbookViewId="0">
      <selection sqref="A1:XFD1048576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93" t="s">
        <v>0</v>
      </c>
      <c r="B1" s="193" t="s">
        <v>1</v>
      </c>
      <c r="C1" s="193" t="s">
        <v>2</v>
      </c>
      <c r="D1" s="193" t="s">
        <v>3</v>
      </c>
      <c r="E1" s="193" t="s">
        <v>4</v>
      </c>
      <c r="F1" s="193" t="s">
        <v>5</v>
      </c>
      <c r="G1" s="193" t="s">
        <v>6</v>
      </c>
      <c r="H1" s="193" t="s">
        <v>7</v>
      </c>
      <c r="I1" s="193" t="s">
        <v>8</v>
      </c>
      <c r="J1" s="193" t="s">
        <v>9</v>
      </c>
      <c r="K1" s="193" t="s">
        <v>10</v>
      </c>
      <c r="L1" s="193" t="s">
        <v>11</v>
      </c>
    </row>
    <row r="2" spans="1:12" ht="18.75" x14ac:dyDescent="0.3">
      <c r="A2" s="192" t="s">
        <v>12</v>
      </c>
      <c r="B2" s="192">
        <v>105000</v>
      </c>
      <c r="C2" s="192">
        <v>2799</v>
      </c>
      <c r="D2" s="192">
        <v>2824</v>
      </c>
      <c r="E2" s="192">
        <v>6624</v>
      </c>
      <c r="F2" s="192">
        <v>6897</v>
      </c>
      <c r="G2" s="192">
        <v>293939520</v>
      </c>
      <c r="H2" s="192">
        <v>717812172</v>
      </c>
      <c r="I2" s="192">
        <v>144.19999999999999</v>
      </c>
      <c r="J2" s="192">
        <v>423872652</v>
      </c>
      <c r="K2" s="192">
        <v>718491648</v>
      </c>
      <c r="L2" s="192">
        <v>1188964300</v>
      </c>
    </row>
    <row r="3" spans="1:12" ht="18.75" x14ac:dyDescent="0.3">
      <c r="A3" s="192" t="s">
        <v>14</v>
      </c>
      <c r="B3" s="192">
        <v>10000</v>
      </c>
      <c r="C3" s="192">
        <v>19535</v>
      </c>
      <c r="D3" s="192">
        <v>19707</v>
      </c>
      <c r="E3" s="192">
        <v>29288</v>
      </c>
      <c r="F3" s="192">
        <v>30829</v>
      </c>
      <c r="G3" s="192">
        <v>195353872</v>
      </c>
      <c r="H3" s="192">
        <v>305577048</v>
      </c>
      <c r="I3" s="192">
        <v>56.42</v>
      </c>
      <c r="J3" s="192">
        <v>110223176</v>
      </c>
      <c r="K3" s="192">
        <v>0</v>
      </c>
      <c r="L3" s="192">
        <v>110223176</v>
      </c>
    </row>
    <row r="4" spans="1:12" ht="18.75" x14ac:dyDescent="0.3">
      <c r="A4" s="192" t="s">
        <v>226</v>
      </c>
      <c r="B4" s="192">
        <v>1400</v>
      </c>
      <c r="C4" s="192">
        <v>241513</v>
      </c>
      <c r="D4" s="192">
        <v>241800</v>
      </c>
      <c r="E4" s="192">
        <v>190380</v>
      </c>
      <c r="F4" s="192">
        <v>191270</v>
      </c>
      <c r="G4" s="192">
        <v>338118272</v>
      </c>
      <c r="H4" s="192">
        <v>267459880</v>
      </c>
      <c r="I4" s="192">
        <v>-20.9</v>
      </c>
      <c r="J4" s="192">
        <v>-70658392</v>
      </c>
      <c r="K4" s="192">
        <v>-21684432</v>
      </c>
      <c r="L4" s="192">
        <v>-92342824</v>
      </c>
    </row>
    <row r="5" spans="1:12" ht="18.75" x14ac:dyDescent="0.3">
      <c r="A5" s="192" t="s">
        <v>90</v>
      </c>
      <c r="B5" s="192">
        <v>7000</v>
      </c>
      <c r="C5" s="192">
        <v>12987</v>
      </c>
      <c r="D5" s="192">
        <v>13102</v>
      </c>
      <c r="E5" s="192">
        <v>35050</v>
      </c>
      <c r="F5" s="192">
        <v>35940</v>
      </c>
      <c r="G5" s="192">
        <v>90907328</v>
      </c>
      <c r="H5" s="192">
        <v>249366096</v>
      </c>
      <c r="I5" s="192">
        <v>174.31</v>
      </c>
      <c r="J5" s="192">
        <v>158458768</v>
      </c>
      <c r="K5" s="192">
        <v>28708712</v>
      </c>
      <c r="L5" s="192">
        <v>195567480</v>
      </c>
    </row>
    <row r="6" spans="1:12" ht="18.75" x14ac:dyDescent="0.3">
      <c r="A6" s="192" t="s">
        <v>13</v>
      </c>
      <c r="B6" s="192">
        <v>50000</v>
      </c>
      <c r="C6" s="192">
        <v>1999</v>
      </c>
      <c r="D6" s="192">
        <v>2017</v>
      </c>
      <c r="E6" s="192">
        <v>4877</v>
      </c>
      <c r="F6" s="192">
        <v>4868</v>
      </c>
      <c r="G6" s="192">
        <v>99938792</v>
      </c>
      <c r="H6" s="192">
        <v>241258080</v>
      </c>
      <c r="I6" s="192">
        <v>141.41</v>
      </c>
      <c r="J6" s="192">
        <v>141319288</v>
      </c>
      <c r="K6" s="192">
        <v>440100384</v>
      </c>
      <c r="L6" s="192">
        <v>581419672</v>
      </c>
    </row>
    <row r="7" spans="1:12" ht="18.75" x14ac:dyDescent="0.3">
      <c r="A7" s="192" t="s">
        <v>15</v>
      </c>
      <c r="B7" s="192">
        <v>20000</v>
      </c>
      <c r="C7" s="192">
        <v>4329</v>
      </c>
      <c r="D7" s="192">
        <v>4368</v>
      </c>
      <c r="E7" s="192">
        <v>9150</v>
      </c>
      <c r="F7" s="192">
        <v>9060</v>
      </c>
      <c r="G7" s="192">
        <v>86582136</v>
      </c>
      <c r="H7" s="192">
        <v>179605440</v>
      </c>
      <c r="I7" s="192">
        <v>107.44</v>
      </c>
      <c r="J7" s="192">
        <v>93023304</v>
      </c>
      <c r="K7" s="192">
        <v>272035488</v>
      </c>
      <c r="L7" s="192">
        <v>366008792</v>
      </c>
    </row>
    <row r="8" spans="1:12" ht="18.75" x14ac:dyDescent="0.3">
      <c r="A8" s="192" t="s">
        <v>16</v>
      </c>
      <c r="B8" s="192">
        <v>11500</v>
      </c>
      <c r="C8" s="192">
        <v>12287</v>
      </c>
      <c r="D8" s="192">
        <v>12396</v>
      </c>
      <c r="E8" s="192">
        <v>12220</v>
      </c>
      <c r="F8" s="192">
        <v>12190</v>
      </c>
      <c r="G8" s="192">
        <v>141304912</v>
      </c>
      <c r="H8" s="192">
        <v>138951372</v>
      </c>
      <c r="I8" s="192">
        <v>-1.67</v>
      </c>
      <c r="J8" s="192">
        <v>-2353540</v>
      </c>
      <c r="K8" s="192">
        <v>54390804</v>
      </c>
      <c r="L8" s="192">
        <v>53787264</v>
      </c>
    </row>
    <row r="9" spans="1:12" ht="18.75" x14ac:dyDescent="0.3">
      <c r="A9" s="192" t="s">
        <v>231</v>
      </c>
      <c r="B9" s="192">
        <v>2000</v>
      </c>
      <c r="C9" s="192">
        <v>70009</v>
      </c>
      <c r="D9" s="192">
        <v>70093</v>
      </c>
      <c r="E9" s="192">
        <v>66299</v>
      </c>
      <c r="F9" s="192">
        <v>65433</v>
      </c>
      <c r="G9" s="192">
        <v>140018000</v>
      </c>
      <c r="H9" s="192">
        <v>130710531</v>
      </c>
      <c r="I9" s="192">
        <v>-6.65</v>
      </c>
      <c r="J9" s="192">
        <v>-9307469</v>
      </c>
      <c r="K9" s="192">
        <v>7240905</v>
      </c>
      <c r="L9" s="192">
        <v>-2066564</v>
      </c>
    </row>
    <row r="10" spans="1:12" ht="18.75" x14ac:dyDescent="0.3">
      <c r="A10" s="192" t="s">
        <v>77</v>
      </c>
      <c r="B10" s="192">
        <v>10000</v>
      </c>
      <c r="C10" s="192">
        <v>9170</v>
      </c>
      <c r="D10" s="192">
        <v>9251</v>
      </c>
      <c r="E10" s="192">
        <v>8265</v>
      </c>
      <c r="F10" s="192">
        <v>8233</v>
      </c>
      <c r="G10" s="192">
        <v>91702424</v>
      </c>
      <c r="H10" s="192">
        <v>81605496</v>
      </c>
      <c r="I10" s="192">
        <v>-11.01</v>
      </c>
      <c r="J10" s="192">
        <v>-10096928</v>
      </c>
      <c r="K10" s="192">
        <v>993854</v>
      </c>
      <c r="L10" s="192">
        <v>18856926</v>
      </c>
    </row>
    <row r="11" spans="1:12" ht="18.75" x14ac:dyDescent="0.3">
      <c r="A11" s="192" t="s">
        <v>17</v>
      </c>
      <c r="B11" s="192">
        <v>4000</v>
      </c>
      <c r="C11" s="192">
        <v>2118</v>
      </c>
      <c r="D11" s="192">
        <v>2137</v>
      </c>
      <c r="E11" s="192">
        <v>16320</v>
      </c>
      <c r="F11" s="192">
        <v>17120</v>
      </c>
      <c r="G11" s="192">
        <v>8470021</v>
      </c>
      <c r="H11" s="192">
        <v>67877376</v>
      </c>
      <c r="I11" s="192">
        <v>701.38</v>
      </c>
      <c r="J11" s="192">
        <v>59407355</v>
      </c>
      <c r="K11" s="192">
        <v>90905312</v>
      </c>
      <c r="L11" s="192">
        <v>150312667</v>
      </c>
    </row>
    <row r="12" spans="1:12" ht="18.75" x14ac:dyDescent="0.3">
      <c r="A12" s="192" t="s">
        <v>18</v>
      </c>
      <c r="B12" s="192">
        <v>100000</v>
      </c>
      <c r="C12" s="192">
        <v>502</v>
      </c>
      <c r="D12" s="192">
        <v>507</v>
      </c>
      <c r="E12" s="192">
        <v>500</v>
      </c>
      <c r="F12" s="192">
        <v>500</v>
      </c>
      <c r="G12" s="192">
        <v>50227000</v>
      </c>
      <c r="H12" s="192">
        <v>49560000</v>
      </c>
      <c r="I12" s="192">
        <v>-1.33</v>
      </c>
      <c r="J12" s="192">
        <v>-667000</v>
      </c>
      <c r="K12" s="192">
        <v>0</v>
      </c>
      <c r="L12" s="192">
        <v>-167000</v>
      </c>
    </row>
    <row r="13" spans="1:12" ht="18.75" x14ac:dyDescent="0.3">
      <c r="A13" s="192" t="s">
        <v>26</v>
      </c>
      <c r="B13" s="192">
        <v>7000</v>
      </c>
      <c r="C13" s="192">
        <v>2103</v>
      </c>
      <c r="D13" s="192">
        <v>2122</v>
      </c>
      <c r="E13" s="192">
        <v>5586</v>
      </c>
      <c r="F13" s="192">
        <v>5590</v>
      </c>
      <c r="G13" s="192">
        <v>14720662</v>
      </c>
      <c r="H13" s="192">
        <v>38785656</v>
      </c>
      <c r="I13" s="192">
        <v>163.47999999999999</v>
      </c>
      <c r="J13" s="192">
        <v>24064994</v>
      </c>
      <c r="K13" s="192">
        <v>94924224</v>
      </c>
      <c r="L13" s="192">
        <v>118989218</v>
      </c>
    </row>
    <row r="14" spans="1:12" ht="18.75" x14ac:dyDescent="0.3">
      <c r="A14" s="192" t="s">
        <v>29</v>
      </c>
      <c r="B14" s="192">
        <v>2000</v>
      </c>
      <c r="C14" s="192">
        <v>24377</v>
      </c>
      <c r="D14" s="192">
        <v>24592</v>
      </c>
      <c r="E14" s="192">
        <v>18170</v>
      </c>
      <c r="F14" s="192">
        <v>18000</v>
      </c>
      <c r="G14" s="192">
        <v>48753060</v>
      </c>
      <c r="H14" s="192">
        <v>35683200</v>
      </c>
      <c r="I14" s="192">
        <v>-26.81</v>
      </c>
      <c r="J14" s="192">
        <v>-13069860</v>
      </c>
      <c r="K14" s="192">
        <v>15159361</v>
      </c>
      <c r="L14" s="192">
        <v>3139501</v>
      </c>
    </row>
    <row r="15" spans="1:12" ht="18.75" x14ac:dyDescent="0.3">
      <c r="A15" s="192" t="s">
        <v>526</v>
      </c>
      <c r="B15" s="192">
        <v>5000</v>
      </c>
      <c r="C15" s="192">
        <v>0</v>
      </c>
      <c r="D15" s="192">
        <v>0</v>
      </c>
      <c r="E15" s="192">
        <v>6434</v>
      </c>
      <c r="F15" s="192">
        <v>6425</v>
      </c>
      <c r="G15" s="192">
        <v>0</v>
      </c>
      <c r="H15" s="192">
        <v>31842300</v>
      </c>
      <c r="I15" s="192">
        <v>0</v>
      </c>
      <c r="J15" s="192">
        <v>0</v>
      </c>
      <c r="K15" s="192">
        <v>44759468</v>
      </c>
      <c r="L15" s="192">
        <v>44759468</v>
      </c>
    </row>
    <row r="16" spans="1:12" ht="18.75" x14ac:dyDescent="0.3">
      <c r="A16" s="192" t="s">
        <v>22</v>
      </c>
      <c r="B16" s="192">
        <v>2000</v>
      </c>
      <c r="C16" s="192">
        <v>10199</v>
      </c>
      <c r="D16" s="192">
        <v>10289</v>
      </c>
      <c r="E16" s="192">
        <v>14485</v>
      </c>
      <c r="F16" s="192">
        <v>14418</v>
      </c>
      <c r="G16" s="192">
        <v>20398844</v>
      </c>
      <c r="H16" s="192">
        <v>28582243</v>
      </c>
      <c r="I16" s="192">
        <v>40.119999999999997</v>
      </c>
      <c r="J16" s="192">
        <v>8183399</v>
      </c>
      <c r="K16" s="192">
        <v>21518240</v>
      </c>
      <c r="L16" s="192">
        <v>31201639</v>
      </c>
    </row>
    <row r="17" spans="1:12" ht="18.75" x14ac:dyDescent="0.3">
      <c r="A17" s="192" t="s">
        <v>31</v>
      </c>
      <c r="B17" s="192">
        <v>1000</v>
      </c>
      <c r="C17" s="192">
        <v>2300</v>
      </c>
      <c r="D17" s="192">
        <v>2321</v>
      </c>
      <c r="E17" s="192">
        <v>6392</v>
      </c>
      <c r="F17" s="192">
        <v>6323</v>
      </c>
      <c r="G17" s="192">
        <v>2300083</v>
      </c>
      <c r="H17" s="192">
        <v>6267358</v>
      </c>
      <c r="I17" s="192">
        <v>172.48</v>
      </c>
      <c r="J17" s="192">
        <v>3967275</v>
      </c>
      <c r="K17" s="192">
        <v>26268226</v>
      </c>
      <c r="L17" s="192">
        <v>30235501</v>
      </c>
    </row>
    <row r="18" spans="1:12" ht="18.75" x14ac:dyDescent="0.3">
      <c r="A18" s="192" t="s">
        <v>34</v>
      </c>
      <c r="B18" s="192">
        <v>16</v>
      </c>
      <c r="C18" s="192" t="s">
        <v>35</v>
      </c>
      <c r="D18" s="192" t="s">
        <v>644</v>
      </c>
      <c r="E18" s="192" t="s">
        <v>37</v>
      </c>
      <c r="F18" s="192" t="s">
        <v>645</v>
      </c>
      <c r="G18" s="192" t="s">
        <v>39</v>
      </c>
      <c r="H18" s="192">
        <f>SUM(H2:H17)</f>
        <v>2570944248</v>
      </c>
      <c r="I18" s="192" t="s">
        <v>40</v>
      </c>
      <c r="J18" s="192" t="s">
        <v>646</v>
      </c>
      <c r="K18" s="192"/>
      <c r="L18" s="192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2643346989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72402741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2715898049</v>
      </c>
      <c r="H41" s="11">
        <f>G41-B43</f>
        <v>228064603</v>
      </c>
      <c r="I41" s="5">
        <f>H41/B43</f>
        <v>9.1671974008825985E-2</v>
      </c>
      <c r="J41" s="13">
        <f>G41+J40</f>
        <v>2715898049</v>
      </c>
      <c r="K41" s="11">
        <f>H41+J40</f>
        <v>228064603</v>
      </c>
      <c r="L41" s="5">
        <f>K41/B43</f>
        <v>9.1671974008825985E-2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4215898049</v>
      </c>
      <c r="H42" s="12">
        <f>G42-B43</f>
        <v>1728064603</v>
      </c>
      <c r="I42" s="8">
        <f>H42/B43</f>
        <v>0.69460622686716622</v>
      </c>
      <c r="J42" s="13">
        <f>G42+J40</f>
        <v>4215898049</v>
      </c>
      <c r="K42" s="12">
        <f>H42+J40</f>
        <v>1728064603</v>
      </c>
      <c r="L42" s="8">
        <f>K42/B43</f>
        <v>0.69460622686716622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1.2009428909453185E-2</v>
      </c>
      <c r="J43" s="6"/>
      <c r="K43" s="4" t="s">
        <v>50</v>
      </c>
      <c r="L43" s="5">
        <f ca="1">K41/VLOOKUP(MID(CELL("filename",A$1),FIND("]",CELL("filename",A$1))+1,255),Base!A:H,8,FALSE)*30</f>
        <v>1.2009428909453185E-2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9.0996448934563268E-2</v>
      </c>
      <c r="J44" s="6"/>
      <c r="K44" s="7"/>
      <c r="L44" s="8">
        <f ca="1">K42/VLOOKUP(MID(CELL("filename",A$1),FIND("]",CELL("filename",A$1))+1,255),Base!A:H,8,FALSE)*30</f>
        <v>9.0996448934563268E-2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L44"/>
  <sheetViews>
    <sheetView rightToLeft="1" workbookViewId="0">
      <selection activeCell="F18" sqref="F18"/>
    </sheetView>
  </sheetViews>
  <sheetFormatPr defaultColWidth="9.140625" defaultRowHeight="15" x14ac:dyDescent="0.25"/>
  <cols>
    <col min="1" max="1" width="12.85546875" style="14" bestFit="1" customWidth="1"/>
    <col min="2" max="2" width="19.7109375" style="14" bestFit="1" customWidth="1"/>
    <col min="3" max="3" width="13.140625" style="14" bestFit="1" customWidth="1"/>
    <col min="4" max="4" width="22" style="14" bestFit="1" customWidth="1"/>
    <col min="5" max="5" width="14.42578125" style="14" bestFit="1" customWidth="1"/>
    <col min="6" max="8" width="19.7109375" style="14" bestFit="1" customWidth="1"/>
    <col min="9" max="10" width="22" style="14" bestFit="1" customWidth="1"/>
    <col min="11" max="11" width="19.7109375" style="14" bestFit="1" customWidth="1"/>
    <col min="12" max="12" width="15.7109375" style="14" bestFit="1" customWidth="1"/>
    <col min="13" max="16384" width="9.140625" style="14"/>
  </cols>
  <sheetData>
    <row r="1" spans="1:12" ht="18.75" x14ac:dyDescent="0.3">
      <c r="A1" s="195" t="s">
        <v>0</v>
      </c>
      <c r="B1" s="195" t="s">
        <v>1</v>
      </c>
      <c r="C1" s="195" t="s">
        <v>2</v>
      </c>
      <c r="D1" s="195" t="s">
        <v>3</v>
      </c>
      <c r="E1" s="195" t="s">
        <v>4</v>
      </c>
      <c r="F1" s="195" t="s">
        <v>5</v>
      </c>
      <c r="G1" s="195" t="s">
        <v>6</v>
      </c>
      <c r="H1" s="195" t="s">
        <v>7</v>
      </c>
      <c r="I1" s="195" t="s">
        <v>8</v>
      </c>
      <c r="J1" s="195" t="s">
        <v>9</v>
      </c>
      <c r="K1" s="195" t="s">
        <v>10</v>
      </c>
      <c r="L1" s="195" t="s">
        <v>11</v>
      </c>
    </row>
    <row r="2" spans="1:12" ht="18.75" x14ac:dyDescent="0.3">
      <c r="A2" s="194" t="s">
        <v>12</v>
      </c>
      <c r="B2" s="194">
        <v>105000</v>
      </c>
      <c r="C2" s="194">
        <v>2799</v>
      </c>
      <c r="D2" s="194">
        <v>2824</v>
      </c>
      <c r="E2" s="194">
        <v>6624</v>
      </c>
      <c r="F2" s="194">
        <v>6840</v>
      </c>
      <c r="G2" s="194">
        <v>293939520</v>
      </c>
      <c r="H2" s="194">
        <f>F2*B2-(F2*B2/114)</f>
        <v>711900000</v>
      </c>
      <c r="I2" s="194">
        <v>144.19999999999999</v>
      </c>
      <c r="J2" s="194">
        <v>423872652</v>
      </c>
      <c r="K2" s="194">
        <v>718491648</v>
      </c>
      <c r="L2" s="194">
        <v>1188964300</v>
      </c>
    </row>
    <row r="3" spans="1:12" ht="18.75" x14ac:dyDescent="0.3">
      <c r="A3" s="194" t="s">
        <v>14</v>
      </c>
      <c r="B3" s="194">
        <v>10000</v>
      </c>
      <c r="C3" s="194">
        <v>19535</v>
      </c>
      <c r="D3" s="194">
        <v>19707</v>
      </c>
      <c r="E3" s="194">
        <v>29288</v>
      </c>
      <c r="F3" s="194">
        <v>30829</v>
      </c>
      <c r="G3" s="194">
        <v>195353872</v>
      </c>
      <c r="H3" s="194">
        <f t="shared" ref="H3:H17" si="0">F3*B3-(F3*B3/114)</f>
        <v>305585701.75438595</v>
      </c>
      <c r="I3" s="194">
        <v>56.42</v>
      </c>
      <c r="J3" s="194">
        <v>110223176</v>
      </c>
      <c r="K3" s="194">
        <v>0</v>
      </c>
      <c r="L3" s="194">
        <v>110223176</v>
      </c>
    </row>
    <row r="4" spans="1:12" ht="18.75" x14ac:dyDescent="0.3">
      <c r="A4" s="194" t="s">
        <v>226</v>
      </c>
      <c r="B4" s="194">
        <v>1400</v>
      </c>
      <c r="C4" s="194">
        <v>241513</v>
      </c>
      <c r="D4" s="194">
        <v>241800</v>
      </c>
      <c r="E4" s="194">
        <v>190380</v>
      </c>
      <c r="F4" s="194">
        <v>186240</v>
      </c>
      <c r="G4" s="194">
        <v>338118272</v>
      </c>
      <c r="H4" s="194">
        <f t="shared" si="0"/>
        <v>258448842.10526314</v>
      </c>
      <c r="I4" s="194">
        <v>-20.9</v>
      </c>
      <c r="J4" s="194">
        <v>-70658392</v>
      </c>
      <c r="K4" s="194">
        <v>-21684432</v>
      </c>
      <c r="L4" s="194">
        <v>-92342824</v>
      </c>
    </row>
    <row r="5" spans="1:12" ht="18.75" x14ac:dyDescent="0.3">
      <c r="A5" s="194" t="s">
        <v>90</v>
      </c>
      <c r="B5" s="194">
        <v>7000</v>
      </c>
      <c r="C5" s="194">
        <v>12987</v>
      </c>
      <c r="D5" s="194">
        <v>13102</v>
      </c>
      <c r="E5" s="194">
        <v>35050</v>
      </c>
      <c r="F5" s="194">
        <v>35940</v>
      </c>
      <c r="G5" s="194">
        <v>90907328</v>
      </c>
      <c r="H5" s="194">
        <f t="shared" si="0"/>
        <v>249373157.89473686</v>
      </c>
      <c r="I5" s="194">
        <v>174.31</v>
      </c>
      <c r="J5" s="194">
        <v>158458768</v>
      </c>
      <c r="K5" s="194">
        <v>28708712</v>
      </c>
      <c r="L5" s="194">
        <v>195567480</v>
      </c>
    </row>
    <row r="6" spans="1:12" ht="18.75" x14ac:dyDescent="0.3">
      <c r="A6" s="194" t="s">
        <v>13</v>
      </c>
      <c r="B6" s="194">
        <v>50000</v>
      </c>
      <c r="C6" s="194">
        <v>1999</v>
      </c>
      <c r="D6" s="194">
        <v>2017</v>
      </c>
      <c r="E6" s="194">
        <v>4877</v>
      </c>
      <c r="F6" s="194">
        <v>4724</v>
      </c>
      <c r="G6" s="194">
        <v>99938792</v>
      </c>
      <c r="H6" s="194">
        <f t="shared" si="0"/>
        <v>234128070.17543858</v>
      </c>
      <c r="I6" s="194">
        <v>141.41</v>
      </c>
      <c r="J6" s="194">
        <v>141319288</v>
      </c>
      <c r="K6" s="194">
        <v>440100384</v>
      </c>
      <c r="L6" s="194">
        <v>581419672</v>
      </c>
    </row>
    <row r="7" spans="1:12" ht="18.75" x14ac:dyDescent="0.3">
      <c r="A7" s="194" t="s">
        <v>15</v>
      </c>
      <c r="B7" s="194">
        <v>20000</v>
      </c>
      <c r="C7" s="194">
        <v>4329</v>
      </c>
      <c r="D7" s="194">
        <v>4368</v>
      </c>
      <c r="E7" s="194">
        <v>9150</v>
      </c>
      <c r="F7" s="194">
        <v>8950</v>
      </c>
      <c r="G7" s="194">
        <v>86582136</v>
      </c>
      <c r="H7" s="194">
        <f t="shared" si="0"/>
        <v>177429824.56140351</v>
      </c>
      <c r="I7" s="194">
        <v>107.44</v>
      </c>
      <c r="J7" s="194">
        <v>93023304</v>
      </c>
      <c r="K7" s="194">
        <v>272035488</v>
      </c>
      <c r="L7" s="194">
        <v>366008792</v>
      </c>
    </row>
    <row r="8" spans="1:12" ht="18.75" x14ac:dyDescent="0.3">
      <c r="A8" s="194" t="s">
        <v>16</v>
      </c>
      <c r="B8" s="194">
        <v>11500</v>
      </c>
      <c r="C8" s="194">
        <v>12287</v>
      </c>
      <c r="D8" s="194">
        <v>12396</v>
      </c>
      <c r="E8" s="194">
        <v>12220</v>
      </c>
      <c r="F8" s="194">
        <v>12190</v>
      </c>
      <c r="G8" s="194">
        <v>141304912</v>
      </c>
      <c r="H8" s="194">
        <f t="shared" si="0"/>
        <v>138955307.01754385</v>
      </c>
      <c r="I8" s="194">
        <v>-1.67</v>
      </c>
      <c r="J8" s="194">
        <v>-2353540</v>
      </c>
      <c r="K8" s="194">
        <v>54390804</v>
      </c>
      <c r="L8" s="194">
        <v>53787264</v>
      </c>
    </row>
    <row r="9" spans="1:12" ht="18.75" x14ac:dyDescent="0.3">
      <c r="A9" s="194" t="s">
        <v>231</v>
      </c>
      <c r="B9" s="194">
        <v>2000</v>
      </c>
      <c r="C9" s="194">
        <v>70009</v>
      </c>
      <c r="D9" s="194">
        <v>70093</v>
      </c>
      <c r="E9" s="194">
        <v>66299</v>
      </c>
      <c r="F9" s="194">
        <v>60687</v>
      </c>
      <c r="G9" s="194">
        <v>140018000</v>
      </c>
      <c r="H9" s="194">
        <f t="shared" si="0"/>
        <v>120309315.78947368</v>
      </c>
      <c r="I9" s="194">
        <v>-6.65</v>
      </c>
      <c r="J9" s="194">
        <v>-9307469</v>
      </c>
      <c r="K9" s="194">
        <v>7240905</v>
      </c>
      <c r="L9" s="194">
        <v>-2066564</v>
      </c>
    </row>
    <row r="10" spans="1:12" ht="18.75" x14ac:dyDescent="0.3">
      <c r="A10" s="194" t="s">
        <v>77</v>
      </c>
      <c r="B10" s="194">
        <v>10000</v>
      </c>
      <c r="C10" s="194">
        <v>9170</v>
      </c>
      <c r="D10" s="194">
        <v>9251</v>
      </c>
      <c r="E10" s="194">
        <v>8265</v>
      </c>
      <c r="F10" s="194">
        <v>8160</v>
      </c>
      <c r="G10" s="194">
        <v>91702424</v>
      </c>
      <c r="H10" s="194">
        <f t="shared" si="0"/>
        <v>80884210.526315793</v>
      </c>
      <c r="I10" s="194">
        <v>-11.01</v>
      </c>
      <c r="J10" s="194">
        <v>-10096928</v>
      </c>
      <c r="K10" s="194">
        <v>993854</v>
      </c>
      <c r="L10" s="194">
        <v>18856926</v>
      </c>
    </row>
    <row r="11" spans="1:12" ht="18.75" x14ac:dyDescent="0.3">
      <c r="A11" s="194" t="s">
        <v>17</v>
      </c>
      <c r="B11" s="194">
        <v>4000</v>
      </c>
      <c r="C11" s="194">
        <v>2118</v>
      </c>
      <c r="D11" s="194">
        <v>2137</v>
      </c>
      <c r="E11" s="194">
        <v>16320</v>
      </c>
      <c r="F11" s="194">
        <v>17120</v>
      </c>
      <c r="G11" s="194">
        <v>8470021</v>
      </c>
      <c r="H11" s="194">
        <f t="shared" si="0"/>
        <v>67879298.245614037</v>
      </c>
      <c r="I11" s="194">
        <v>701.38</v>
      </c>
      <c r="J11" s="194">
        <v>59407355</v>
      </c>
      <c r="K11" s="194">
        <v>90905312</v>
      </c>
      <c r="L11" s="194">
        <v>150312667</v>
      </c>
    </row>
    <row r="12" spans="1:12" ht="18.75" x14ac:dyDescent="0.3">
      <c r="A12" s="194" t="s">
        <v>18</v>
      </c>
      <c r="B12" s="194">
        <v>100000</v>
      </c>
      <c r="C12" s="194">
        <v>502</v>
      </c>
      <c r="D12" s="194">
        <v>507</v>
      </c>
      <c r="E12" s="194">
        <v>500</v>
      </c>
      <c r="F12" s="194">
        <v>500</v>
      </c>
      <c r="G12" s="194">
        <v>50227000</v>
      </c>
      <c r="H12" s="194">
        <f t="shared" si="0"/>
        <v>49561403.508771926</v>
      </c>
      <c r="I12" s="194">
        <v>-1.33</v>
      </c>
      <c r="J12" s="194">
        <v>-667000</v>
      </c>
      <c r="K12" s="194">
        <v>0</v>
      </c>
      <c r="L12" s="194">
        <v>-167000</v>
      </c>
    </row>
    <row r="13" spans="1:12" ht="18.75" x14ac:dyDescent="0.3">
      <c r="A13" s="194" t="s">
        <v>26</v>
      </c>
      <c r="B13" s="194">
        <v>7000</v>
      </c>
      <c r="C13" s="194">
        <v>2103</v>
      </c>
      <c r="D13" s="194">
        <v>2122</v>
      </c>
      <c r="E13" s="194">
        <v>5586</v>
      </c>
      <c r="F13" s="194">
        <v>5590</v>
      </c>
      <c r="G13" s="194">
        <v>14720662</v>
      </c>
      <c r="H13" s="194">
        <f t="shared" si="0"/>
        <v>38786754.385964915</v>
      </c>
      <c r="I13" s="194">
        <v>163.47999999999999</v>
      </c>
      <c r="J13" s="194">
        <v>24064994</v>
      </c>
      <c r="K13" s="194">
        <v>94924224</v>
      </c>
      <c r="L13" s="194">
        <v>118989218</v>
      </c>
    </row>
    <row r="14" spans="1:12" ht="18.75" x14ac:dyDescent="0.3">
      <c r="A14" s="194" t="s">
        <v>29</v>
      </c>
      <c r="B14" s="194">
        <v>2000</v>
      </c>
      <c r="C14" s="194">
        <v>24377</v>
      </c>
      <c r="D14" s="194">
        <v>24592</v>
      </c>
      <c r="E14" s="194">
        <v>18170</v>
      </c>
      <c r="F14" s="194">
        <v>17460</v>
      </c>
      <c r="G14" s="194">
        <v>48753060</v>
      </c>
      <c r="H14" s="194">
        <f t="shared" si="0"/>
        <v>34613684.210526317</v>
      </c>
      <c r="I14" s="194">
        <v>-26.81</v>
      </c>
      <c r="J14" s="194">
        <v>-13069860</v>
      </c>
      <c r="K14" s="194">
        <v>15159361</v>
      </c>
      <c r="L14" s="194">
        <v>3139501</v>
      </c>
    </row>
    <row r="15" spans="1:12" ht="18.75" x14ac:dyDescent="0.3">
      <c r="A15" s="194" t="s">
        <v>526</v>
      </c>
      <c r="B15" s="194">
        <v>5000</v>
      </c>
      <c r="C15" s="194">
        <v>0</v>
      </c>
      <c r="D15" s="194">
        <v>0</v>
      </c>
      <c r="E15" s="194">
        <v>6434</v>
      </c>
      <c r="F15" s="194">
        <v>6109</v>
      </c>
      <c r="G15" s="194">
        <v>0</v>
      </c>
      <c r="H15" s="194">
        <f t="shared" si="0"/>
        <v>30277061.403508771</v>
      </c>
      <c r="I15" s="194">
        <v>0</v>
      </c>
      <c r="J15" s="194">
        <v>0</v>
      </c>
      <c r="K15" s="194">
        <v>44759468</v>
      </c>
      <c r="L15" s="194">
        <v>44759468</v>
      </c>
    </row>
    <row r="16" spans="1:12" ht="18.75" x14ac:dyDescent="0.3">
      <c r="A16" s="194" t="s">
        <v>22</v>
      </c>
      <c r="B16" s="194">
        <v>2000</v>
      </c>
      <c r="C16" s="194">
        <v>10199</v>
      </c>
      <c r="D16" s="194">
        <v>10289</v>
      </c>
      <c r="E16" s="194">
        <v>14485</v>
      </c>
      <c r="F16" s="194">
        <v>13715</v>
      </c>
      <c r="G16" s="194">
        <v>20398844</v>
      </c>
      <c r="H16" s="194">
        <f t="shared" si="0"/>
        <v>27189385.96491228</v>
      </c>
      <c r="I16" s="194">
        <v>40.119999999999997</v>
      </c>
      <c r="J16" s="194">
        <v>8183399</v>
      </c>
      <c r="K16" s="194">
        <v>21518240</v>
      </c>
      <c r="L16" s="194">
        <v>31201639</v>
      </c>
    </row>
    <row r="17" spans="1:12" ht="18.75" x14ac:dyDescent="0.3">
      <c r="A17" s="194" t="s">
        <v>31</v>
      </c>
      <c r="B17" s="194">
        <v>1000</v>
      </c>
      <c r="C17" s="194">
        <v>2300</v>
      </c>
      <c r="D17" s="194">
        <v>2321</v>
      </c>
      <c r="E17" s="194">
        <v>6392</v>
      </c>
      <c r="F17" s="194">
        <v>6503</v>
      </c>
      <c r="G17" s="194">
        <v>2300083</v>
      </c>
      <c r="H17" s="194">
        <f t="shared" si="0"/>
        <v>6445956.1403508773</v>
      </c>
      <c r="I17" s="194">
        <v>172.48</v>
      </c>
      <c r="J17" s="194">
        <v>3967275</v>
      </c>
      <c r="K17" s="194">
        <v>26268226</v>
      </c>
      <c r="L17" s="194">
        <v>30235501</v>
      </c>
    </row>
    <row r="18" spans="1:12" ht="18.75" x14ac:dyDescent="0.3">
      <c r="A18" s="194" t="s">
        <v>34</v>
      </c>
      <c r="B18" s="194">
        <v>16</v>
      </c>
      <c r="C18" s="194" t="s">
        <v>35</v>
      </c>
      <c r="D18" s="194" t="s">
        <v>644</v>
      </c>
      <c r="E18" s="194" t="s">
        <v>37</v>
      </c>
      <c r="F18" s="194" t="s">
        <v>645</v>
      </c>
      <c r="G18" s="194" t="s">
        <v>39</v>
      </c>
      <c r="H18" s="194">
        <f>SUM(H2:H17)</f>
        <v>2531767973.6842103</v>
      </c>
      <c r="I18" s="194" t="s">
        <v>40</v>
      </c>
      <c r="J18" s="194" t="s">
        <v>646</v>
      </c>
      <c r="K18" s="194"/>
      <c r="L18" s="194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2604170714.6842103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72402741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2676721774.6842103</v>
      </c>
      <c r="H41" s="11">
        <f>G41-B43</f>
        <v>188888328.6842103</v>
      </c>
      <c r="I41" s="5">
        <f>H41/B43</f>
        <v>7.5924828885916631E-2</v>
      </c>
      <c r="J41" s="13">
        <f>G41+J40</f>
        <v>2676721774.6842103</v>
      </c>
      <c r="K41" s="11">
        <f>H41+J40</f>
        <v>188888328.6842103</v>
      </c>
      <c r="L41" s="5">
        <f>K41/B43</f>
        <v>7.5924828885916631E-2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4176721774.6842103</v>
      </c>
      <c r="H42" s="12">
        <f>G42-B43</f>
        <v>1688888328.6842103</v>
      </c>
      <c r="I42" s="8">
        <f>H42/B43</f>
        <v>0.67885908174425691</v>
      </c>
      <c r="J42" s="13">
        <f>G42+J40</f>
        <v>4176721774.6842103</v>
      </c>
      <c r="K42" s="12">
        <f>H42+J40</f>
        <v>1688888328.6842103</v>
      </c>
      <c r="L42" s="8">
        <f>K42/B43</f>
        <v>0.67885908174425691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9.8178658042133559E-3</v>
      </c>
      <c r="J43" s="6"/>
      <c r="K43" s="4" t="s">
        <v>50</v>
      </c>
      <c r="L43" s="5">
        <f ca="1">K41/VLOOKUP(MID(CELL("filename",A$1),FIND("]",CELL("filename",A$1))+1,255),Base!A:H,8,FALSE)*30</f>
        <v>9.8178658042133559E-3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8.7783501949688397E-2</v>
      </c>
      <c r="J44" s="6"/>
      <c r="K44" s="7"/>
      <c r="L44" s="8">
        <f ca="1">K42/VLOOKUP(MID(CELL("filename",A$1),FIND("]",CELL("filename",A$1))+1,255),Base!A:H,8,FALSE)*30</f>
        <v>8.7783501949688397E-2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L44"/>
  <sheetViews>
    <sheetView rightToLeft="1" workbookViewId="0">
      <selection sqref="A1:XFD1048576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95" t="s">
        <v>0</v>
      </c>
      <c r="B1" s="195" t="s">
        <v>1</v>
      </c>
      <c r="C1" s="195" t="s">
        <v>2</v>
      </c>
      <c r="D1" s="195" t="s">
        <v>3</v>
      </c>
      <c r="E1" s="195" t="s">
        <v>4</v>
      </c>
      <c r="F1" s="195" t="s">
        <v>5</v>
      </c>
      <c r="G1" s="195" t="s">
        <v>6</v>
      </c>
      <c r="H1" s="195" t="s">
        <v>7</v>
      </c>
      <c r="I1" s="195" t="s">
        <v>8</v>
      </c>
      <c r="J1" s="195" t="s">
        <v>9</v>
      </c>
      <c r="K1" s="195" t="s">
        <v>10</v>
      </c>
      <c r="L1" s="195" t="s">
        <v>11</v>
      </c>
    </row>
    <row r="2" spans="1:12" ht="18.75" x14ac:dyDescent="0.3">
      <c r="A2" s="194" t="s">
        <v>12</v>
      </c>
      <c r="B2" s="194">
        <v>105000</v>
      </c>
      <c r="C2" s="194">
        <v>2799</v>
      </c>
      <c r="D2" s="194">
        <v>2824</v>
      </c>
      <c r="E2" s="194">
        <v>6498</v>
      </c>
      <c r="F2" s="194">
        <v>6832</v>
      </c>
      <c r="G2" s="194">
        <v>293939520</v>
      </c>
      <c r="H2" s="194">
        <v>711047232</v>
      </c>
      <c r="I2" s="194">
        <v>141.9</v>
      </c>
      <c r="J2" s="194">
        <v>417107712</v>
      </c>
      <c r="K2" s="194">
        <v>718491648</v>
      </c>
      <c r="L2" s="194">
        <v>1182199360</v>
      </c>
    </row>
    <row r="3" spans="1:12" ht="18.75" x14ac:dyDescent="0.3">
      <c r="A3" s="194" t="s">
        <v>14</v>
      </c>
      <c r="B3" s="194">
        <v>10000</v>
      </c>
      <c r="C3" s="194">
        <v>19535</v>
      </c>
      <c r="D3" s="194">
        <v>19707</v>
      </c>
      <c r="E3" s="194">
        <v>29905</v>
      </c>
      <c r="F3" s="194">
        <v>30828</v>
      </c>
      <c r="G3" s="194">
        <v>195353872</v>
      </c>
      <c r="H3" s="194">
        <v>305567136</v>
      </c>
      <c r="I3" s="194">
        <v>56.42</v>
      </c>
      <c r="J3" s="194">
        <v>110213264</v>
      </c>
      <c r="K3" s="194">
        <v>0</v>
      </c>
      <c r="L3" s="194">
        <v>110213264</v>
      </c>
    </row>
    <row r="4" spans="1:12" ht="18.75" x14ac:dyDescent="0.3">
      <c r="A4" s="194" t="s">
        <v>226</v>
      </c>
      <c r="B4" s="194">
        <v>1600</v>
      </c>
      <c r="C4" s="194">
        <v>232818</v>
      </c>
      <c r="D4" s="194">
        <v>233095</v>
      </c>
      <c r="E4" s="194">
        <v>171030</v>
      </c>
      <c r="F4" s="194">
        <v>173430</v>
      </c>
      <c r="G4" s="194">
        <v>372508096</v>
      </c>
      <c r="H4" s="194">
        <v>277158344</v>
      </c>
      <c r="I4" s="194">
        <v>-25.6</v>
      </c>
      <c r="J4" s="194">
        <v>-95349752</v>
      </c>
      <c r="K4" s="194">
        <v>-21684432</v>
      </c>
      <c r="L4" s="194">
        <v>-117034184</v>
      </c>
    </row>
    <row r="5" spans="1:12" ht="18.75" x14ac:dyDescent="0.3">
      <c r="A5" s="194" t="s">
        <v>90</v>
      </c>
      <c r="B5" s="194">
        <v>7000</v>
      </c>
      <c r="C5" s="194">
        <v>12987</v>
      </c>
      <c r="D5" s="194">
        <v>13102</v>
      </c>
      <c r="E5" s="194">
        <v>35050</v>
      </c>
      <c r="F5" s="194">
        <v>35940</v>
      </c>
      <c r="G5" s="194">
        <v>90907328</v>
      </c>
      <c r="H5" s="194">
        <v>249366096</v>
      </c>
      <c r="I5" s="194">
        <v>174.31</v>
      </c>
      <c r="J5" s="194">
        <v>158458768</v>
      </c>
      <c r="K5" s="194">
        <v>28708712</v>
      </c>
      <c r="L5" s="194">
        <v>195567480</v>
      </c>
    </row>
    <row r="6" spans="1:12" ht="18.75" x14ac:dyDescent="0.3">
      <c r="A6" s="194" t="s">
        <v>13</v>
      </c>
      <c r="B6" s="194">
        <v>50000</v>
      </c>
      <c r="C6" s="194">
        <v>1999</v>
      </c>
      <c r="D6" s="194">
        <v>2017</v>
      </c>
      <c r="E6" s="194">
        <v>4488</v>
      </c>
      <c r="F6" s="194">
        <v>4669</v>
      </c>
      <c r="G6" s="194">
        <v>99938792</v>
      </c>
      <c r="H6" s="194">
        <v>231395640</v>
      </c>
      <c r="I6" s="194">
        <v>131.54</v>
      </c>
      <c r="J6" s="194">
        <v>131456848</v>
      </c>
      <c r="K6" s="194">
        <v>440100384</v>
      </c>
      <c r="L6" s="194">
        <v>571557232</v>
      </c>
    </row>
    <row r="7" spans="1:12" ht="18.75" x14ac:dyDescent="0.3">
      <c r="A7" s="194" t="s">
        <v>15</v>
      </c>
      <c r="B7" s="194">
        <v>20000</v>
      </c>
      <c r="C7" s="194">
        <v>4329</v>
      </c>
      <c r="D7" s="194">
        <v>4368</v>
      </c>
      <c r="E7" s="194">
        <v>8510</v>
      </c>
      <c r="F7" s="194">
        <v>8650</v>
      </c>
      <c r="G7" s="194">
        <v>86582136</v>
      </c>
      <c r="H7" s="194">
        <v>171477600</v>
      </c>
      <c r="I7" s="194">
        <v>98.05</v>
      </c>
      <c r="J7" s="194">
        <v>84895464</v>
      </c>
      <c r="K7" s="194">
        <v>272035488</v>
      </c>
      <c r="L7" s="194">
        <v>357880952</v>
      </c>
    </row>
    <row r="8" spans="1:12" ht="18.75" x14ac:dyDescent="0.3">
      <c r="A8" s="194" t="s">
        <v>16</v>
      </c>
      <c r="B8" s="194">
        <v>11500</v>
      </c>
      <c r="C8" s="194">
        <v>12287</v>
      </c>
      <c r="D8" s="194">
        <v>12396</v>
      </c>
      <c r="E8" s="194">
        <v>11590</v>
      </c>
      <c r="F8" s="194">
        <v>12190</v>
      </c>
      <c r="G8" s="194">
        <v>141304912</v>
      </c>
      <c r="H8" s="194">
        <v>138951372</v>
      </c>
      <c r="I8" s="194">
        <v>-1.67</v>
      </c>
      <c r="J8" s="194">
        <v>-2353540</v>
      </c>
      <c r="K8" s="194">
        <v>54390804</v>
      </c>
      <c r="L8" s="194">
        <v>53787264</v>
      </c>
    </row>
    <row r="9" spans="1:12" ht="18.75" x14ac:dyDescent="0.3">
      <c r="A9" s="194" t="s">
        <v>231</v>
      </c>
      <c r="B9" s="194">
        <v>2000</v>
      </c>
      <c r="C9" s="194">
        <v>70009</v>
      </c>
      <c r="D9" s="194">
        <v>70093</v>
      </c>
      <c r="E9" s="194">
        <v>56702</v>
      </c>
      <c r="F9" s="194">
        <v>57204</v>
      </c>
      <c r="G9" s="194">
        <v>140018000</v>
      </c>
      <c r="H9" s="194">
        <v>114272083</v>
      </c>
      <c r="I9" s="194">
        <v>-18.39</v>
      </c>
      <c r="J9" s="194">
        <v>-25745917</v>
      </c>
      <c r="K9" s="194">
        <v>7240905</v>
      </c>
      <c r="L9" s="194">
        <v>-18505012</v>
      </c>
    </row>
    <row r="10" spans="1:12" ht="18.75" x14ac:dyDescent="0.3">
      <c r="A10" s="194" t="s">
        <v>77</v>
      </c>
      <c r="B10" s="194">
        <v>10000</v>
      </c>
      <c r="C10" s="194">
        <v>9170</v>
      </c>
      <c r="D10" s="194">
        <v>9251</v>
      </c>
      <c r="E10" s="194">
        <v>7752</v>
      </c>
      <c r="F10" s="194">
        <v>8033</v>
      </c>
      <c r="G10" s="194">
        <v>91702424</v>
      </c>
      <c r="H10" s="194">
        <v>79623096</v>
      </c>
      <c r="I10" s="194">
        <v>-13.17</v>
      </c>
      <c r="J10" s="194">
        <v>-12079328</v>
      </c>
      <c r="K10" s="194">
        <v>993854</v>
      </c>
      <c r="L10" s="194">
        <v>16874526</v>
      </c>
    </row>
    <row r="11" spans="1:12" ht="18.75" x14ac:dyDescent="0.3">
      <c r="A11" s="194" t="s">
        <v>17</v>
      </c>
      <c r="B11" s="194">
        <v>4000</v>
      </c>
      <c r="C11" s="194">
        <v>2118</v>
      </c>
      <c r="D11" s="194">
        <v>2137</v>
      </c>
      <c r="E11" s="194">
        <v>16320</v>
      </c>
      <c r="F11" s="194">
        <v>17120</v>
      </c>
      <c r="G11" s="194">
        <v>8470021</v>
      </c>
      <c r="H11" s="194">
        <v>67877376</v>
      </c>
      <c r="I11" s="194">
        <v>701.38</v>
      </c>
      <c r="J11" s="194">
        <v>59407355</v>
      </c>
      <c r="K11" s="194">
        <v>90905312</v>
      </c>
      <c r="L11" s="194">
        <v>150312667</v>
      </c>
    </row>
    <row r="12" spans="1:12" ht="18.75" x14ac:dyDescent="0.3">
      <c r="A12" s="194" t="s">
        <v>18</v>
      </c>
      <c r="B12" s="194">
        <v>100000</v>
      </c>
      <c r="C12" s="194">
        <v>502</v>
      </c>
      <c r="D12" s="194">
        <v>507</v>
      </c>
      <c r="E12" s="194">
        <v>500</v>
      </c>
      <c r="F12" s="194">
        <v>500</v>
      </c>
      <c r="G12" s="194">
        <v>50227000</v>
      </c>
      <c r="H12" s="194">
        <v>49560000</v>
      </c>
      <c r="I12" s="194">
        <v>-1.33</v>
      </c>
      <c r="J12" s="194">
        <v>-667000</v>
      </c>
      <c r="K12" s="194">
        <v>0</v>
      </c>
      <c r="L12" s="194">
        <v>-167000</v>
      </c>
    </row>
    <row r="13" spans="1:12" ht="18.75" x14ac:dyDescent="0.3">
      <c r="A13" s="194" t="s">
        <v>26</v>
      </c>
      <c r="B13" s="194">
        <v>7000</v>
      </c>
      <c r="C13" s="194">
        <v>2103</v>
      </c>
      <c r="D13" s="194">
        <v>2122</v>
      </c>
      <c r="E13" s="194">
        <v>5586</v>
      </c>
      <c r="F13" s="194">
        <v>5590</v>
      </c>
      <c r="G13" s="194">
        <v>14720662</v>
      </c>
      <c r="H13" s="194">
        <v>38785656</v>
      </c>
      <c r="I13" s="194">
        <v>163.47999999999999</v>
      </c>
      <c r="J13" s="194">
        <v>24064994</v>
      </c>
      <c r="K13" s="194">
        <v>94924224</v>
      </c>
      <c r="L13" s="194">
        <v>118989218</v>
      </c>
    </row>
    <row r="14" spans="1:12" ht="18.75" x14ac:dyDescent="0.3">
      <c r="A14" s="194" t="s">
        <v>29</v>
      </c>
      <c r="B14" s="194">
        <v>2000</v>
      </c>
      <c r="C14" s="194">
        <v>24377</v>
      </c>
      <c r="D14" s="194">
        <v>24592</v>
      </c>
      <c r="E14" s="194">
        <v>16590</v>
      </c>
      <c r="F14" s="194">
        <v>17110</v>
      </c>
      <c r="G14" s="194">
        <v>48753060</v>
      </c>
      <c r="H14" s="194">
        <v>33918864</v>
      </c>
      <c r="I14" s="194">
        <v>-30.43</v>
      </c>
      <c r="J14" s="194">
        <v>-14834196</v>
      </c>
      <c r="K14" s="194">
        <v>15159361</v>
      </c>
      <c r="L14" s="194">
        <v>1375165</v>
      </c>
    </row>
    <row r="15" spans="1:12" ht="18.75" x14ac:dyDescent="0.3">
      <c r="A15" s="194" t="s">
        <v>526</v>
      </c>
      <c r="B15" s="194">
        <v>5000</v>
      </c>
      <c r="C15" s="194">
        <v>0</v>
      </c>
      <c r="D15" s="194">
        <v>0</v>
      </c>
      <c r="E15" s="194">
        <v>5890</v>
      </c>
      <c r="F15" s="194">
        <v>5805</v>
      </c>
      <c r="G15" s="194">
        <v>0</v>
      </c>
      <c r="H15" s="194">
        <v>28769580</v>
      </c>
      <c r="I15" s="194">
        <v>0</v>
      </c>
      <c r="J15" s="194">
        <v>0</v>
      </c>
      <c r="K15" s="194">
        <v>44759468</v>
      </c>
      <c r="L15" s="194">
        <v>44759468</v>
      </c>
    </row>
    <row r="16" spans="1:12" ht="18.75" x14ac:dyDescent="0.3">
      <c r="A16" s="194" t="s">
        <v>22</v>
      </c>
      <c r="B16" s="194">
        <v>2000</v>
      </c>
      <c r="C16" s="194">
        <v>10199</v>
      </c>
      <c r="D16" s="194">
        <v>10289</v>
      </c>
      <c r="E16" s="194">
        <v>13030</v>
      </c>
      <c r="F16" s="194">
        <v>13057</v>
      </c>
      <c r="G16" s="194">
        <v>20398844</v>
      </c>
      <c r="H16" s="194">
        <v>25884197</v>
      </c>
      <c r="I16" s="194">
        <v>26.89</v>
      </c>
      <c r="J16" s="194">
        <v>5485353</v>
      </c>
      <c r="K16" s="194">
        <v>21518240</v>
      </c>
      <c r="L16" s="194">
        <v>28503593</v>
      </c>
    </row>
    <row r="17" spans="1:12" ht="18.75" x14ac:dyDescent="0.3">
      <c r="A17" s="194" t="s">
        <v>31</v>
      </c>
      <c r="B17" s="194">
        <v>1000</v>
      </c>
      <c r="C17" s="194">
        <v>2300</v>
      </c>
      <c r="D17" s="194">
        <v>2321</v>
      </c>
      <c r="E17" s="194">
        <v>6828</v>
      </c>
      <c r="F17" s="194">
        <v>6814</v>
      </c>
      <c r="G17" s="194">
        <v>2300083</v>
      </c>
      <c r="H17" s="194">
        <v>6754037</v>
      </c>
      <c r="I17" s="194">
        <v>193.64</v>
      </c>
      <c r="J17" s="194">
        <v>4453954</v>
      </c>
      <c r="K17" s="194">
        <v>26268226</v>
      </c>
      <c r="L17" s="194">
        <v>30722180</v>
      </c>
    </row>
    <row r="18" spans="1:12" ht="18.75" x14ac:dyDescent="0.3">
      <c r="A18" s="194" t="s">
        <v>34</v>
      </c>
      <c r="B18" s="194">
        <v>16</v>
      </c>
      <c r="C18" s="194" t="s">
        <v>35</v>
      </c>
      <c r="D18" s="194" t="s">
        <v>647</v>
      </c>
      <c r="E18" s="194" t="s">
        <v>37</v>
      </c>
      <c r="F18" s="194" t="s">
        <v>648</v>
      </c>
      <c r="G18" s="194" t="s">
        <v>39</v>
      </c>
      <c r="H18" s="194">
        <f>SUM(H2:H17)</f>
        <v>2530408309</v>
      </c>
      <c r="I18" s="194" t="s">
        <v>40</v>
      </c>
      <c r="J18" s="194" t="s">
        <v>649</v>
      </c>
      <c r="K18" s="194"/>
      <c r="L18" s="194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2568421208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38012899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2640972268</v>
      </c>
      <c r="H41" s="11">
        <f>G41-B43</f>
        <v>153138822</v>
      </c>
      <c r="I41" s="5">
        <f>H41/B43</f>
        <v>6.1555094150784237E-2</v>
      </c>
      <c r="J41" s="13">
        <f>G41+J40</f>
        <v>2640972268</v>
      </c>
      <c r="K41" s="11">
        <f>H41+J40</f>
        <v>153138822</v>
      </c>
      <c r="L41" s="5">
        <f>K41/B43</f>
        <v>6.1555094150784237E-2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4140972268</v>
      </c>
      <c r="H42" s="12">
        <f>G42-B43</f>
        <v>1653138822</v>
      </c>
      <c r="I42" s="8">
        <f>H42/B43</f>
        <v>0.66448934700912454</v>
      </c>
      <c r="J42" s="13">
        <f>G42+J40</f>
        <v>4140972268</v>
      </c>
      <c r="K42" s="12">
        <f>H42+J40</f>
        <v>1653138822</v>
      </c>
      <c r="L42" s="8">
        <f>K42/B43</f>
        <v>0.66448934700912454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7.9255486031052664E-3</v>
      </c>
      <c r="J43" s="6"/>
      <c r="K43" s="4" t="s">
        <v>50</v>
      </c>
      <c r="L43" s="5">
        <f ca="1">K41/VLOOKUP(MID(CELL("filename",A$1),FIND("]",CELL("filename",A$1))+1,255),Base!A:H,8,FALSE)*30</f>
        <v>7.9255486031052664E-3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8.5556568284436627E-2</v>
      </c>
      <c r="J44" s="6"/>
      <c r="K44" s="7"/>
      <c r="L44" s="8">
        <f ca="1">K42/VLOOKUP(MID(CELL("filename",A$1),FIND("]",CELL("filename",A$1))+1,255),Base!A:H,8,FALSE)*30</f>
        <v>8.5556568284436627E-2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7" width="19.7109375" bestFit="1" customWidth="1"/>
    <col min="8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97" t="s">
        <v>0</v>
      </c>
      <c r="B1" s="197" t="s">
        <v>1</v>
      </c>
      <c r="C1" s="197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</row>
    <row r="2" spans="1:12" ht="18.75" x14ac:dyDescent="0.3">
      <c r="A2" s="196" t="s">
        <v>12</v>
      </c>
      <c r="B2" s="196">
        <v>105000</v>
      </c>
      <c r="C2" s="196">
        <v>2799</v>
      </c>
      <c r="D2" s="196">
        <v>2824</v>
      </c>
      <c r="E2" s="196">
        <v>6491</v>
      </c>
      <c r="F2" s="196">
        <v>6824</v>
      </c>
      <c r="G2" s="196">
        <v>293939520</v>
      </c>
      <c r="H2" s="196">
        <v>710214624</v>
      </c>
      <c r="I2" s="196">
        <v>141.62</v>
      </c>
      <c r="J2" s="196">
        <v>416275104</v>
      </c>
      <c r="K2" s="196">
        <v>718491648</v>
      </c>
      <c r="L2" s="196">
        <v>1181366752</v>
      </c>
    </row>
    <row r="3" spans="1:12" ht="18.75" x14ac:dyDescent="0.3">
      <c r="A3" s="196" t="s">
        <v>14</v>
      </c>
      <c r="B3" s="196">
        <v>10000</v>
      </c>
      <c r="C3" s="196">
        <v>19535</v>
      </c>
      <c r="D3" s="196">
        <v>19707</v>
      </c>
      <c r="E3" s="196">
        <v>29904</v>
      </c>
      <c r="F3" s="196">
        <v>30828</v>
      </c>
      <c r="G3" s="196">
        <v>195353872</v>
      </c>
      <c r="H3" s="196">
        <v>305567136</v>
      </c>
      <c r="I3" s="196">
        <v>56.42</v>
      </c>
      <c r="J3" s="196">
        <v>110213264</v>
      </c>
      <c r="K3" s="196">
        <v>0</v>
      </c>
      <c r="L3" s="196">
        <v>110213264</v>
      </c>
    </row>
    <row r="4" spans="1:12" ht="18.75" x14ac:dyDescent="0.3">
      <c r="A4" s="196" t="s">
        <v>226</v>
      </c>
      <c r="B4" s="196">
        <v>1600</v>
      </c>
      <c r="C4" s="196">
        <v>232818</v>
      </c>
      <c r="D4" s="196">
        <v>233095</v>
      </c>
      <c r="E4" s="196">
        <v>180100</v>
      </c>
      <c r="F4" s="196">
        <v>176920</v>
      </c>
      <c r="G4" s="196">
        <v>372508096</v>
      </c>
      <c r="H4" s="196">
        <v>282735710</v>
      </c>
      <c r="I4" s="196">
        <v>-24.1</v>
      </c>
      <c r="J4" s="196">
        <v>-89772386</v>
      </c>
      <c r="K4" s="196">
        <v>-21684432</v>
      </c>
      <c r="L4" s="196">
        <v>-111456818</v>
      </c>
    </row>
    <row r="5" spans="1:12" ht="18.75" x14ac:dyDescent="0.3">
      <c r="A5" s="196" t="s">
        <v>90</v>
      </c>
      <c r="B5" s="196">
        <v>7000</v>
      </c>
      <c r="C5" s="196">
        <v>12987</v>
      </c>
      <c r="D5" s="196">
        <v>13102</v>
      </c>
      <c r="E5" s="196">
        <v>35050</v>
      </c>
      <c r="F5" s="196">
        <v>35940</v>
      </c>
      <c r="G5" s="196">
        <v>90907328</v>
      </c>
      <c r="H5" s="196">
        <v>249366096</v>
      </c>
      <c r="I5" s="196">
        <v>174.31</v>
      </c>
      <c r="J5" s="196">
        <v>158458768</v>
      </c>
      <c r="K5" s="196">
        <v>28708712</v>
      </c>
      <c r="L5" s="196">
        <v>195567480</v>
      </c>
    </row>
    <row r="6" spans="1:12" ht="18.75" x14ac:dyDescent="0.3">
      <c r="A6" s="196" t="s">
        <v>13</v>
      </c>
      <c r="B6" s="196">
        <v>50000</v>
      </c>
      <c r="C6" s="196">
        <v>1999</v>
      </c>
      <c r="D6" s="196">
        <v>2017</v>
      </c>
      <c r="E6" s="196">
        <v>4436</v>
      </c>
      <c r="F6" s="196">
        <v>4438</v>
      </c>
      <c r="G6" s="196">
        <v>99938792</v>
      </c>
      <c r="H6" s="196">
        <v>219947280</v>
      </c>
      <c r="I6" s="196">
        <v>120.08</v>
      </c>
      <c r="J6" s="196">
        <v>120008488</v>
      </c>
      <c r="K6" s="196">
        <v>440100384</v>
      </c>
      <c r="L6" s="196">
        <v>560108872</v>
      </c>
    </row>
    <row r="7" spans="1:12" ht="18.75" x14ac:dyDescent="0.3">
      <c r="A7" s="196" t="s">
        <v>15</v>
      </c>
      <c r="B7" s="196">
        <v>20000</v>
      </c>
      <c r="C7" s="196">
        <v>4329</v>
      </c>
      <c r="D7" s="196">
        <v>4368</v>
      </c>
      <c r="E7" s="196">
        <v>8590</v>
      </c>
      <c r="F7" s="196">
        <v>8330</v>
      </c>
      <c r="G7" s="196">
        <v>86582136</v>
      </c>
      <c r="H7" s="196">
        <v>165133920</v>
      </c>
      <c r="I7" s="196">
        <v>90.73</v>
      </c>
      <c r="J7" s="196">
        <v>78551784</v>
      </c>
      <c r="K7" s="196">
        <v>272035488</v>
      </c>
      <c r="L7" s="196">
        <v>351537272</v>
      </c>
    </row>
    <row r="8" spans="1:12" ht="18.75" x14ac:dyDescent="0.3">
      <c r="A8" s="196" t="s">
        <v>16</v>
      </c>
      <c r="B8" s="196">
        <v>11500</v>
      </c>
      <c r="C8" s="196">
        <v>12287</v>
      </c>
      <c r="D8" s="196">
        <v>12396</v>
      </c>
      <c r="E8" s="196">
        <v>11590</v>
      </c>
      <c r="F8" s="196">
        <v>12190</v>
      </c>
      <c r="G8" s="196">
        <v>141304912</v>
      </c>
      <c r="H8" s="196">
        <v>138951372</v>
      </c>
      <c r="I8" s="196">
        <v>-1.67</v>
      </c>
      <c r="J8" s="196">
        <v>-2353540</v>
      </c>
      <c r="K8" s="196">
        <v>54390804</v>
      </c>
      <c r="L8" s="196">
        <v>53787264</v>
      </c>
    </row>
    <row r="9" spans="1:12" ht="18.75" x14ac:dyDescent="0.3">
      <c r="A9" s="196" t="s">
        <v>231</v>
      </c>
      <c r="B9" s="196">
        <v>2000</v>
      </c>
      <c r="C9" s="196">
        <v>70009</v>
      </c>
      <c r="D9" s="196">
        <v>70093</v>
      </c>
      <c r="E9" s="196">
        <v>60100</v>
      </c>
      <c r="F9" s="196">
        <v>59180</v>
      </c>
      <c r="G9" s="196">
        <v>140018000</v>
      </c>
      <c r="H9" s="196">
        <v>118219388</v>
      </c>
      <c r="I9" s="196">
        <v>-15.57</v>
      </c>
      <c r="J9" s="196">
        <v>-21798612</v>
      </c>
      <c r="K9" s="196">
        <v>7240905</v>
      </c>
      <c r="L9" s="196">
        <v>-14557707</v>
      </c>
    </row>
    <row r="10" spans="1:12" ht="18.75" x14ac:dyDescent="0.3">
      <c r="A10" s="196" t="s">
        <v>77</v>
      </c>
      <c r="B10" s="196">
        <v>12000</v>
      </c>
      <c r="C10" s="196">
        <v>8918</v>
      </c>
      <c r="D10" s="196">
        <v>8997</v>
      </c>
      <c r="E10" s="196">
        <v>7632</v>
      </c>
      <c r="F10" s="196">
        <v>7632</v>
      </c>
      <c r="G10" s="196">
        <v>107021856</v>
      </c>
      <c r="H10" s="196">
        <v>90778061</v>
      </c>
      <c r="I10" s="196">
        <v>-15.18</v>
      </c>
      <c r="J10" s="196">
        <v>-16243795</v>
      </c>
      <c r="K10" s="196">
        <v>993854</v>
      </c>
      <c r="L10" s="196">
        <v>12710059</v>
      </c>
    </row>
    <row r="11" spans="1:12" ht="18.75" x14ac:dyDescent="0.3">
      <c r="A11" s="196" t="s">
        <v>17</v>
      </c>
      <c r="B11" s="196">
        <v>4000</v>
      </c>
      <c r="C11" s="196">
        <v>2118</v>
      </c>
      <c r="D11" s="196">
        <v>2137</v>
      </c>
      <c r="E11" s="196">
        <v>16320</v>
      </c>
      <c r="F11" s="196">
        <v>17120</v>
      </c>
      <c r="G11" s="196">
        <v>8470021</v>
      </c>
      <c r="H11" s="196">
        <v>67877376</v>
      </c>
      <c r="I11" s="196">
        <v>701.38</v>
      </c>
      <c r="J11" s="196">
        <v>59407355</v>
      </c>
      <c r="K11" s="196">
        <v>90905312</v>
      </c>
      <c r="L11" s="196">
        <v>150312667</v>
      </c>
    </row>
    <row r="12" spans="1:12" ht="18.75" x14ac:dyDescent="0.3">
      <c r="A12" s="196" t="s">
        <v>18</v>
      </c>
      <c r="B12" s="196">
        <v>100000</v>
      </c>
      <c r="C12" s="196">
        <v>502</v>
      </c>
      <c r="D12" s="196">
        <v>507</v>
      </c>
      <c r="E12" s="196">
        <v>500</v>
      </c>
      <c r="F12" s="196">
        <v>500</v>
      </c>
      <c r="G12" s="196">
        <v>50227000</v>
      </c>
      <c r="H12" s="196">
        <v>49560000</v>
      </c>
      <c r="I12" s="196">
        <v>-1.33</v>
      </c>
      <c r="J12" s="196">
        <v>-667000</v>
      </c>
      <c r="K12" s="196">
        <v>0</v>
      </c>
      <c r="L12" s="196">
        <v>-167000</v>
      </c>
    </row>
    <row r="13" spans="1:12" ht="18.75" x14ac:dyDescent="0.3">
      <c r="A13" s="196" t="s">
        <v>26</v>
      </c>
      <c r="B13" s="196">
        <v>7000</v>
      </c>
      <c r="C13" s="196">
        <v>2103</v>
      </c>
      <c r="D13" s="196">
        <v>2122</v>
      </c>
      <c r="E13" s="196">
        <v>5586</v>
      </c>
      <c r="F13" s="196">
        <v>5590</v>
      </c>
      <c r="G13" s="196">
        <v>14720662</v>
      </c>
      <c r="H13" s="196">
        <v>38785656</v>
      </c>
      <c r="I13" s="196">
        <v>163.47999999999999</v>
      </c>
      <c r="J13" s="196">
        <v>24064994</v>
      </c>
      <c r="K13" s="196">
        <v>94924224</v>
      </c>
      <c r="L13" s="196">
        <v>118989218</v>
      </c>
    </row>
    <row r="14" spans="1:12" ht="18.75" x14ac:dyDescent="0.3">
      <c r="A14" s="196" t="s">
        <v>29</v>
      </c>
      <c r="B14" s="196">
        <v>2000</v>
      </c>
      <c r="C14" s="196">
        <v>24377</v>
      </c>
      <c r="D14" s="196">
        <v>24592</v>
      </c>
      <c r="E14" s="196">
        <v>16260</v>
      </c>
      <c r="F14" s="196">
        <v>16500</v>
      </c>
      <c r="G14" s="196">
        <v>48753060</v>
      </c>
      <c r="H14" s="196">
        <v>32709600</v>
      </c>
      <c r="I14" s="196">
        <v>-32.909999999999997</v>
      </c>
      <c r="J14" s="196">
        <v>-16043460</v>
      </c>
      <c r="K14" s="196">
        <v>15159361</v>
      </c>
      <c r="L14" s="196">
        <v>165901</v>
      </c>
    </row>
    <row r="15" spans="1:12" ht="18.75" x14ac:dyDescent="0.3">
      <c r="A15" s="196" t="s">
        <v>526</v>
      </c>
      <c r="B15" s="196">
        <v>5000</v>
      </c>
      <c r="C15" s="196">
        <v>0</v>
      </c>
      <c r="D15" s="196">
        <v>0</v>
      </c>
      <c r="E15" s="196">
        <v>5660</v>
      </c>
      <c r="F15" s="196">
        <v>5673</v>
      </c>
      <c r="G15" s="196">
        <v>0</v>
      </c>
      <c r="H15" s="196">
        <v>28115388</v>
      </c>
      <c r="I15" s="196">
        <v>0</v>
      </c>
      <c r="J15" s="196">
        <v>0</v>
      </c>
      <c r="K15" s="196">
        <v>44759468</v>
      </c>
      <c r="L15" s="196">
        <v>44759468</v>
      </c>
    </row>
    <row r="16" spans="1:12" ht="18.75" x14ac:dyDescent="0.3">
      <c r="A16" s="196" t="s">
        <v>22</v>
      </c>
      <c r="B16" s="196">
        <v>2000</v>
      </c>
      <c r="C16" s="196">
        <v>10199</v>
      </c>
      <c r="D16" s="196">
        <v>10289</v>
      </c>
      <c r="E16" s="196">
        <v>12466</v>
      </c>
      <c r="F16" s="196">
        <v>12465</v>
      </c>
      <c r="G16" s="196">
        <v>20398844</v>
      </c>
      <c r="H16" s="196">
        <v>24710616</v>
      </c>
      <c r="I16" s="196">
        <v>21.14</v>
      </c>
      <c r="J16" s="196">
        <v>4311772</v>
      </c>
      <c r="K16" s="196">
        <v>21518240</v>
      </c>
      <c r="L16" s="196">
        <v>27330012</v>
      </c>
    </row>
    <row r="17" spans="1:12" ht="18.75" x14ac:dyDescent="0.3">
      <c r="A17" s="196" t="s">
        <v>31</v>
      </c>
      <c r="B17" s="196">
        <v>1000</v>
      </c>
      <c r="C17" s="196">
        <v>2300</v>
      </c>
      <c r="D17" s="196">
        <v>2321</v>
      </c>
      <c r="E17" s="196">
        <v>7018</v>
      </c>
      <c r="F17" s="196">
        <v>7018</v>
      </c>
      <c r="G17" s="196">
        <v>2300083</v>
      </c>
      <c r="H17" s="196">
        <v>6956242</v>
      </c>
      <c r="I17" s="196">
        <v>202.43</v>
      </c>
      <c r="J17" s="196">
        <v>4656159</v>
      </c>
      <c r="K17" s="196">
        <v>26268226</v>
      </c>
      <c r="L17" s="196">
        <v>30924385</v>
      </c>
    </row>
    <row r="18" spans="1:12" ht="18.75" x14ac:dyDescent="0.3">
      <c r="A18" s="196" t="s">
        <v>34</v>
      </c>
      <c r="B18" s="196">
        <v>16</v>
      </c>
      <c r="C18" s="196" t="s">
        <v>35</v>
      </c>
      <c r="D18" s="196" t="s">
        <v>655</v>
      </c>
      <c r="E18" s="196" t="s">
        <v>37</v>
      </c>
      <c r="F18" s="196" t="s">
        <v>656</v>
      </c>
      <c r="G18" s="196" t="s">
        <v>39</v>
      </c>
      <c r="H18" s="196">
        <f>SUM(H2:H17)</f>
        <v>2529628465</v>
      </c>
      <c r="I18" s="196" t="s">
        <v>40</v>
      </c>
      <c r="J18" s="196" t="s">
        <v>657</v>
      </c>
      <c r="K18" s="196"/>
      <c r="L18" s="196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2552321929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22693464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2624872989</v>
      </c>
      <c r="H41" s="11">
        <f>G41-B43</f>
        <v>137039543</v>
      </c>
      <c r="I41" s="5">
        <f>H41/B43</f>
        <v>5.5083889647168927E-2</v>
      </c>
      <c r="J41" s="13">
        <f>G41+J40</f>
        <v>2624872989</v>
      </c>
      <c r="K41" s="11">
        <f>H41+J40</f>
        <v>137039543</v>
      </c>
      <c r="L41" s="5">
        <f>K41/B43</f>
        <v>5.5083889647168927E-2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4124872989</v>
      </c>
      <c r="H42" s="12">
        <f>G42-B43</f>
        <v>1637039543</v>
      </c>
      <c r="I42" s="8">
        <f>H42/B43</f>
        <v>0.65801814250550916</v>
      </c>
      <c r="J42" s="13">
        <f>G42+J40</f>
        <v>4124872989</v>
      </c>
      <c r="K42" s="12">
        <f>H42+J40</f>
        <v>1637039543</v>
      </c>
      <c r="L42" s="8">
        <f>K42/B43</f>
        <v>0.65801814250550916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7.0620371342524271E-3</v>
      </c>
      <c r="J43" s="6"/>
      <c r="K43" s="4" t="s">
        <v>50</v>
      </c>
      <c r="L43" s="5">
        <f ca="1">K41/VLOOKUP(MID(CELL("filename",A$1),FIND("]",CELL("filename",A$1))+1,255),Base!A:H,8,FALSE)*30</f>
        <v>7.0620371342524271E-3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8.4361300321219135E-2</v>
      </c>
      <c r="J44" s="6"/>
      <c r="K44" s="7"/>
      <c r="L44" s="8">
        <f ca="1">K42/VLOOKUP(MID(CELL("filename",A$1),FIND("]",CELL("filename",A$1))+1,255),Base!A:H,8,FALSE)*30</f>
        <v>8.4361300321219135E-2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7" width="19.7109375" bestFit="1" customWidth="1"/>
    <col min="8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199" t="s">
        <v>0</v>
      </c>
      <c r="B1" s="199" t="s">
        <v>1</v>
      </c>
      <c r="C1" s="199" t="s">
        <v>2</v>
      </c>
      <c r="D1" s="199" t="s">
        <v>3</v>
      </c>
      <c r="E1" s="199" t="s">
        <v>4</v>
      </c>
      <c r="F1" s="199" t="s">
        <v>5</v>
      </c>
      <c r="G1" s="199" t="s">
        <v>6</v>
      </c>
      <c r="H1" s="199" t="s">
        <v>7</v>
      </c>
      <c r="I1" s="199" t="s">
        <v>8</v>
      </c>
      <c r="J1" s="199" t="s">
        <v>9</v>
      </c>
      <c r="K1" s="199" t="s">
        <v>10</v>
      </c>
      <c r="L1" s="199" t="s">
        <v>11</v>
      </c>
    </row>
    <row r="2" spans="1:12" ht="18.75" x14ac:dyDescent="0.3">
      <c r="A2" s="198" t="s">
        <v>12</v>
      </c>
      <c r="B2" s="198">
        <v>105000</v>
      </c>
      <c r="C2" s="198">
        <v>2799</v>
      </c>
      <c r="D2" s="198">
        <v>2824</v>
      </c>
      <c r="E2" s="198">
        <v>6483</v>
      </c>
      <c r="F2" s="198">
        <v>6742</v>
      </c>
      <c r="G2" s="198">
        <v>293939520</v>
      </c>
      <c r="H2" s="198">
        <v>701680392</v>
      </c>
      <c r="I2" s="198">
        <v>138.72</v>
      </c>
      <c r="J2" s="198">
        <v>407740872</v>
      </c>
      <c r="K2" s="198">
        <v>718491648</v>
      </c>
      <c r="L2" s="198">
        <v>1172832520</v>
      </c>
    </row>
    <row r="3" spans="1:12" ht="18.75" x14ac:dyDescent="0.3">
      <c r="A3" s="198" t="s">
        <v>14</v>
      </c>
      <c r="B3" s="198">
        <v>10000</v>
      </c>
      <c r="C3" s="198">
        <v>19535</v>
      </c>
      <c r="D3" s="198">
        <v>19707</v>
      </c>
      <c r="E3" s="198">
        <v>29287</v>
      </c>
      <c r="F3" s="198">
        <v>30823</v>
      </c>
      <c r="G3" s="198">
        <v>195353872</v>
      </c>
      <c r="H3" s="198">
        <v>305517576</v>
      </c>
      <c r="I3" s="198">
        <v>56.39</v>
      </c>
      <c r="J3" s="198">
        <v>110163704</v>
      </c>
      <c r="K3" s="198">
        <v>0</v>
      </c>
      <c r="L3" s="198">
        <v>110163704</v>
      </c>
    </row>
    <row r="4" spans="1:12" ht="18.75" x14ac:dyDescent="0.3">
      <c r="A4" s="198" t="s">
        <v>226</v>
      </c>
      <c r="B4" s="198">
        <v>1600</v>
      </c>
      <c r="C4" s="198">
        <v>232818</v>
      </c>
      <c r="D4" s="198">
        <v>233095</v>
      </c>
      <c r="E4" s="198">
        <v>180010</v>
      </c>
      <c r="F4" s="198">
        <v>181110</v>
      </c>
      <c r="G4" s="198">
        <v>372508096</v>
      </c>
      <c r="H4" s="198">
        <v>289431746</v>
      </c>
      <c r="I4" s="198">
        <v>-22.3</v>
      </c>
      <c r="J4" s="198">
        <v>-83076350</v>
      </c>
      <c r="K4" s="198">
        <v>-21684432</v>
      </c>
      <c r="L4" s="198">
        <v>-104760782</v>
      </c>
    </row>
    <row r="5" spans="1:12" ht="18.75" x14ac:dyDescent="0.3">
      <c r="A5" s="198" t="s">
        <v>90</v>
      </c>
      <c r="B5" s="198">
        <v>7000</v>
      </c>
      <c r="C5" s="198">
        <v>12987</v>
      </c>
      <c r="D5" s="198">
        <v>13102</v>
      </c>
      <c r="E5" s="198">
        <v>35050</v>
      </c>
      <c r="F5" s="198">
        <v>35940</v>
      </c>
      <c r="G5" s="198">
        <v>90907328</v>
      </c>
      <c r="H5" s="198">
        <v>249366096</v>
      </c>
      <c r="I5" s="198">
        <v>174.31</v>
      </c>
      <c r="J5" s="198">
        <v>158458768</v>
      </c>
      <c r="K5" s="198">
        <v>28708712</v>
      </c>
      <c r="L5" s="198">
        <v>195567480</v>
      </c>
    </row>
    <row r="6" spans="1:12" ht="18.75" x14ac:dyDescent="0.3">
      <c r="A6" s="198" t="s">
        <v>13</v>
      </c>
      <c r="B6" s="198">
        <v>50000</v>
      </c>
      <c r="C6" s="198">
        <v>1999</v>
      </c>
      <c r="D6" s="198">
        <v>2017</v>
      </c>
      <c r="E6" s="198">
        <v>4217</v>
      </c>
      <c r="F6" s="198">
        <v>4285</v>
      </c>
      <c r="G6" s="198">
        <v>99938792</v>
      </c>
      <c r="H6" s="198">
        <v>212364600</v>
      </c>
      <c r="I6" s="198">
        <v>112.49</v>
      </c>
      <c r="J6" s="198">
        <v>112425808</v>
      </c>
      <c r="K6" s="198">
        <v>440100384</v>
      </c>
      <c r="L6" s="198">
        <v>552526192</v>
      </c>
    </row>
    <row r="7" spans="1:12" ht="18.75" x14ac:dyDescent="0.3">
      <c r="A7" s="198" t="s">
        <v>15</v>
      </c>
      <c r="B7" s="198">
        <v>20000</v>
      </c>
      <c r="C7" s="198">
        <v>4329</v>
      </c>
      <c r="D7" s="198">
        <v>4368</v>
      </c>
      <c r="E7" s="198">
        <v>8470</v>
      </c>
      <c r="F7" s="198">
        <v>8390</v>
      </c>
      <c r="G7" s="198">
        <v>86582136</v>
      </c>
      <c r="H7" s="198">
        <v>166323360</v>
      </c>
      <c r="I7" s="198">
        <v>92.1</v>
      </c>
      <c r="J7" s="198">
        <v>79741224</v>
      </c>
      <c r="K7" s="198">
        <v>272035488</v>
      </c>
      <c r="L7" s="198">
        <v>352726712</v>
      </c>
    </row>
    <row r="8" spans="1:12" ht="18.75" x14ac:dyDescent="0.3">
      <c r="A8" s="198" t="s">
        <v>16</v>
      </c>
      <c r="B8" s="198">
        <v>11500</v>
      </c>
      <c r="C8" s="198">
        <v>12287</v>
      </c>
      <c r="D8" s="198">
        <v>12396</v>
      </c>
      <c r="E8" s="198">
        <v>11590</v>
      </c>
      <c r="F8" s="198">
        <v>12190</v>
      </c>
      <c r="G8" s="198">
        <v>141304912</v>
      </c>
      <c r="H8" s="198">
        <v>138951372</v>
      </c>
      <c r="I8" s="198">
        <v>-1.67</v>
      </c>
      <c r="J8" s="198">
        <v>-2353540</v>
      </c>
      <c r="K8" s="198">
        <v>54390804</v>
      </c>
      <c r="L8" s="198">
        <v>53787264</v>
      </c>
    </row>
    <row r="9" spans="1:12" ht="18.75" x14ac:dyDescent="0.3">
      <c r="A9" s="198" t="s">
        <v>231</v>
      </c>
      <c r="B9" s="198">
        <v>2000</v>
      </c>
      <c r="C9" s="198">
        <v>70009</v>
      </c>
      <c r="D9" s="198">
        <v>70093</v>
      </c>
      <c r="E9" s="198">
        <v>60150</v>
      </c>
      <c r="F9" s="198">
        <v>60765</v>
      </c>
      <c r="G9" s="198">
        <v>140018000</v>
      </c>
      <c r="H9" s="198">
        <v>121385622</v>
      </c>
      <c r="I9" s="198">
        <v>-13.31</v>
      </c>
      <c r="J9" s="198">
        <v>-18632378</v>
      </c>
      <c r="K9" s="198">
        <v>7240905</v>
      </c>
      <c r="L9" s="198">
        <v>-11391473</v>
      </c>
    </row>
    <row r="10" spans="1:12" ht="18.75" x14ac:dyDescent="0.3">
      <c r="A10" s="198" t="s">
        <v>77</v>
      </c>
      <c r="B10" s="198">
        <v>12000</v>
      </c>
      <c r="C10" s="198">
        <v>8918</v>
      </c>
      <c r="D10" s="198">
        <v>8997</v>
      </c>
      <c r="E10" s="198">
        <v>7252</v>
      </c>
      <c r="F10" s="198">
        <v>7355</v>
      </c>
      <c r="G10" s="198">
        <v>107021856</v>
      </c>
      <c r="H10" s="198">
        <v>87483312</v>
      </c>
      <c r="I10" s="198">
        <v>-18.260000000000002</v>
      </c>
      <c r="J10" s="198">
        <v>-19538544</v>
      </c>
      <c r="K10" s="198">
        <v>993854</v>
      </c>
      <c r="L10" s="198">
        <v>9415310</v>
      </c>
    </row>
    <row r="11" spans="1:12" ht="18.75" x14ac:dyDescent="0.3">
      <c r="A11" s="198" t="s">
        <v>17</v>
      </c>
      <c r="B11" s="198">
        <v>4000</v>
      </c>
      <c r="C11" s="198">
        <v>2118</v>
      </c>
      <c r="D11" s="198">
        <v>2137</v>
      </c>
      <c r="E11" s="198">
        <v>16320</v>
      </c>
      <c r="F11" s="198">
        <v>17120</v>
      </c>
      <c r="G11" s="198">
        <v>8470021</v>
      </c>
      <c r="H11" s="198">
        <v>67877376</v>
      </c>
      <c r="I11" s="198">
        <v>701.38</v>
      </c>
      <c r="J11" s="198">
        <v>59407355</v>
      </c>
      <c r="K11" s="198">
        <v>90905312</v>
      </c>
      <c r="L11" s="198">
        <v>150312667</v>
      </c>
    </row>
    <row r="12" spans="1:12" ht="18.75" x14ac:dyDescent="0.3">
      <c r="A12" s="198" t="s">
        <v>18</v>
      </c>
      <c r="B12" s="198">
        <v>100000</v>
      </c>
      <c r="C12" s="198">
        <v>502</v>
      </c>
      <c r="D12" s="198">
        <v>507</v>
      </c>
      <c r="E12" s="198">
        <v>500</v>
      </c>
      <c r="F12" s="198">
        <v>500</v>
      </c>
      <c r="G12" s="198">
        <v>50227000</v>
      </c>
      <c r="H12" s="198">
        <v>49560000</v>
      </c>
      <c r="I12" s="198">
        <v>-1.33</v>
      </c>
      <c r="J12" s="198">
        <v>-667000</v>
      </c>
      <c r="K12" s="198">
        <v>0</v>
      </c>
      <c r="L12" s="198">
        <v>-167000</v>
      </c>
    </row>
    <row r="13" spans="1:12" ht="18.75" x14ac:dyDescent="0.3">
      <c r="A13" s="198" t="s">
        <v>26</v>
      </c>
      <c r="B13" s="198">
        <v>7000</v>
      </c>
      <c r="C13" s="198">
        <v>2103</v>
      </c>
      <c r="D13" s="198">
        <v>2122</v>
      </c>
      <c r="E13" s="198">
        <v>5586</v>
      </c>
      <c r="F13" s="198">
        <v>5590</v>
      </c>
      <c r="G13" s="198">
        <v>14720662</v>
      </c>
      <c r="H13" s="198">
        <v>38785656</v>
      </c>
      <c r="I13" s="198">
        <v>163.47999999999999</v>
      </c>
      <c r="J13" s="198">
        <v>24064994</v>
      </c>
      <c r="K13" s="198">
        <v>94924224</v>
      </c>
      <c r="L13" s="198">
        <v>118989218</v>
      </c>
    </row>
    <row r="14" spans="1:12" ht="18.75" x14ac:dyDescent="0.3">
      <c r="A14" s="198" t="s">
        <v>29</v>
      </c>
      <c r="B14" s="198">
        <v>2000</v>
      </c>
      <c r="C14" s="198">
        <v>24377</v>
      </c>
      <c r="D14" s="198">
        <v>24592</v>
      </c>
      <c r="E14" s="198">
        <v>15680</v>
      </c>
      <c r="F14" s="198">
        <v>16010</v>
      </c>
      <c r="G14" s="198">
        <v>48753060</v>
      </c>
      <c r="H14" s="198">
        <v>31738224</v>
      </c>
      <c r="I14" s="198">
        <v>-34.9</v>
      </c>
      <c r="J14" s="198">
        <v>-17014836</v>
      </c>
      <c r="K14" s="198">
        <v>15159361</v>
      </c>
      <c r="L14" s="198">
        <v>-805475</v>
      </c>
    </row>
    <row r="15" spans="1:12" ht="18.75" x14ac:dyDescent="0.3">
      <c r="A15" s="198" t="s">
        <v>526</v>
      </c>
      <c r="B15" s="198">
        <v>5000</v>
      </c>
      <c r="C15" s="198">
        <v>0</v>
      </c>
      <c r="D15" s="198">
        <v>0</v>
      </c>
      <c r="E15" s="198">
        <v>5440</v>
      </c>
      <c r="F15" s="198">
        <v>5530</v>
      </c>
      <c r="G15" s="198">
        <v>0</v>
      </c>
      <c r="H15" s="198">
        <v>27406680</v>
      </c>
      <c r="I15" s="198">
        <v>0</v>
      </c>
      <c r="J15" s="198">
        <v>0</v>
      </c>
      <c r="K15" s="198">
        <v>44759468</v>
      </c>
      <c r="L15" s="198">
        <v>44759468</v>
      </c>
    </row>
    <row r="16" spans="1:12" ht="18.75" x14ac:dyDescent="0.3">
      <c r="A16" s="198" t="s">
        <v>22</v>
      </c>
      <c r="B16" s="198">
        <v>2000</v>
      </c>
      <c r="C16" s="198">
        <v>10199</v>
      </c>
      <c r="D16" s="198">
        <v>10289</v>
      </c>
      <c r="E16" s="198">
        <v>12675</v>
      </c>
      <c r="F16" s="198">
        <v>12485</v>
      </c>
      <c r="G16" s="198">
        <v>20398844</v>
      </c>
      <c r="H16" s="198">
        <v>24750264</v>
      </c>
      <c r="I16" s="198">
        <v>21.33</v>
      </c>
      <c r="J16" s="198">
        <v>4351420</v>
      </c>
      <c r="K16" s="198">
        <v>21518240</v>
      </c>
      <c r="L16" s="198">
        <v>27369660</v>
      </c>
    </row>
    <row r="17" spans="1:12" ht="18.75" x14ac:dyDescent="0.3">
      <c r="A17" s="198" t="s">
        <v>31</v>
      </c>
      <c r="B17" s="198">
        <v>1000</v>
      </c>
      <c r="C17" s="198">
        <v>2300</v>
      </c>
      <c r="D17" s="198">
        <v>2321</v>
      </c>
      <c r="E17" s="198">
        <v>7228</v>
      </c>
      <c r="F17" s="198">
        <v>7105</v>
      </c>
      <c r="G17" s="198">
        <v>2300083</v>
      </c>
      <c r="H17" s="198">
        <v>7042476</v>
      </c>
      <c r="I17" s="198">
        <v>206.18</v>
      </c>
      <c r="J17" s="198">
        <v>4742393</v>
      </c>
      <c r="K17" s="198">
        <v>26268226</v>
      </c>
      <c r="L17" s="198">
        <v>31010619</v>
      </c>
    </row>
    <row r="18" spans="1:12" ht="18.75" x14ac:dyDescent="0.3">
      <c r="A18" s="198" t="s">
        <v>34</v>
      </c>
      <c r="B18" s="198">
        <v>16</v>
      </c>
      <c r="C18" s="198" t="s">
        <v>35</v>
      </c>
      <c r="D18" s="198" t="s">
        <v>658</v>
      </c>
      <c r="E18" s="198" t="s">
        <v>37</v>
      </c>
      <c r="F18" s="198" t="s">
        <v>659</v>
      </c>
      <c r="G18" s="198" t="s">
        <v>39</v>
      </c>
      <c r="H18" s="198">
        <f>SUM(H2:H17)</f>
        <v>2519664752</v>
      </c>
      <c r="I18" s="198" t="s">
        <v>40</v>
      </c>
      <c r="J18" s="198" t="s">
        <v>660</v>
      </c>
      <c r="K18" s="198"/>
      <c r="L18" s="19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2542358216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22693464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2614909276</v>
      </c>
      <c r="H41" s="11">
        <f>G41-B43</f>
        <v>127075830</v>
      </c>
      <c r="I41" s="5">
        <f>H41/B43</f>
        <v>5.1078913744935638E-2</v>
      </c>
      <c r="J41" s="13">
        <f>G41+J40</f>
        <v>2614909276</v>
      </c>
      <c r="K41" s="11">
        <f>H41+J40</f>
        <v>127075830</v>
      </c>
      <c r="L41" s="5">
        <f>K41/B43</f>
        <v>5.1078913744935638E-2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4114909276</v>
      </c>
      <c r="H42" s="12">
        <f>G42-B43</f>
        <v>1627075830</v>
      </c>
      <c r="I42" s="8">
        <f>H42/B43</f>
        <v>0.65401316660327591</v>
      </c>
      <c r="J42" s="13">
        <f>G42+J40</f>
        <v>4114909276</v>
      </c>
      <c r="K42" s="12">
        <f>H42+J40</f>
        <v>1627075830</v>
      </c>
      <c r="L42" s="8">
        <f>K42/B43</f>
        <v>0.65401316660327591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6.5207123929705074E-3</v>
      </c>
      <c r="J43" s="6"/>
      <c r="K43" s="4" t="s">
        <v>50</v>
      </c>
      <c r="L43" s="5">
        <f ca="1">K41/VLOOKUP(MID(CELL("filename",A$1),FIND("]",CELL("filename",A$1))+1,255),Base!A:H,8,FALSE)*30</f>
        <v>6.5207123929705074E-3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8.3491042545099051E-2</v>
      </c>
      <c r="J44" s="6"/>
      <c r="K44" s="7"/>
      <c r="L44" s="8">
        <f ca="1">K42/VLOOKUP(MID(CELL("filename",A$1),FIND("]",CELL("filename",A$1))+1,255),Base!A:H,8,FALSE)*30</f>
        <v>8.3491042545099051E-2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L44"/>
  <sheetViews>
    <sheetView rightToLeft="1" workbookViewId="0">
      <selection activeCell="H2" sqref="H2:H17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201" t="s">
        <v>0</v>
      </c>
      <c r="B1" s="201" t="s">
        <v>1</v>
      </c>
      <c r="C1" s="201" t="s">
        <v>2</v>
      </c>
      <c r="D1" s="201" t="s">
        <v>3</v>
      </c>
      <c r="E1" s="201" t="s">
        <v>4</v>
      </c>
      <c r="F1" s="201" t="s">
        <v>5</v>
      </c>
      <c r="G1" s="201" t="s">
        <v>6</v>
      </c>
      <c r="H1" s="201" t="s">
        <v>7</v>
      </c>
      <c r="I1" s="201" t="s">
        <v>8</v>
      </c>
      <c r="J1" s="201" t="s">
        <v>9</v>
      </c>
      <c r="K1" s="201" t="s">
        <v>10</v>
      </c>
      <c r="L1" s="201" t="s">
        <v>11</v>
      </c>
    </row>
    <row r="2" spans="1:12" ht="18.75" x14ac:dyDescent="0.3">
      <c r="A2" s="200" t="s">
        <v>12</v>
      </c>
      <c r="B2" s="200">
        <v>105000</v>
      </c>
      <c r="C2" s="200">
        <v>2799</v>
      </c>
      <c r="D2" s="200">
        <v>2824</v>
      </c>
      <c r="E2" s="200">
        <v>6405</v>
      </c>
      <c r="F2" s="200">
        <v>6705</v>
      </c>
      <c r="G2" s="200">
        <v>293939520</v>
      </c>
      <c r="H2" s="200">
        <v>697829580</v>
      </c>
      <c r="I2" s="200">
        <v>137.41</v>
      </c>
      <c r="J2" s="200">
        <v>403890060</v>
      </c>
      <c r="K2" s="200">
        <v>718491648</v>
      </c>
      <c r="L2" s="200">
        <v>1168981708</v>
      </c>
    </row>
    <row r="3" spans="1:12" ht="18.75" x14ac:dyDescent="0.3">
      <c r="A3" s="200" t="s">
        <v>14</v>
      </c>
      <c r="B3" s="200">
        <v>10000</v>
      </c>
      <c r="C3" s="200">
        <v>19535</v>
      </c>
      <c r="D3" s="200">
        <v>19707</v>
      </c>
      <c r="E3" s="200">
        <v>29287</v>
      </c>
      <c r="F3" s="200">
        <v>30823</v>
      </c>
      <c r="G3" s="200">
        <v>195353872</v>
      </c>
      <c r="H3" s="200">
        <v>305517576</v>
      </c>
      <c r="I3" s="200">
        <v>56.39</v>
      </c>
      <c r="J3" s="200">
        <v>110163704</v>
      </c>
      <c r="K3" s="200">
        <v>0</v>
      </c>
      <c r="L3" s="200">
        <v>110163704</v>
      </c>
    </row>
    <row r="4" spans="1:12" ht="18.75" x14ac:dyDescent="0.3">
      <c r="A4" s="200" t="s">
        <v>226</v>
      </c>
      <c r="B4" s="200">
        <v>1600</v>
      </c>
      <c r="C4" s="200">
        <v>232818</v>
      </c>
      <c r="D4" s="200">
        <v>233095</v>
      </c>
      <c r="E4" s="200">
        <v>183250</v>
      </c>
      <c r="F4" s="200">
        <v>181240</v>
      </c>
      <c r="G4" s="200">
        <v>372508096</v>
      </c>
      <c r="H4" s="200">
        <v>289639499</v>
      </c>
      <c r="I4" s="200">
        <v>-22.25</v>
      </c>
      <c r="J4" s="200">
        <v>-82868597</v>
      </c>
      <c r="K4" s="200">
        <v>-21684432</v>
      </c>
      <c r="L4" s="200">
        <v>-104553029</v>
      </c>
    </row>
    <row r="5" spans="1:12" ht="18.75" x14ac:dyDescent="0.3">
      <c r="A5" s="200" t="s">
        <v>90</v>
      </c>
      <c r="B5" s="200">
        <v>7000</v>
      </c>
      <c r="C5" s="200">
        <v>12987</v>
      </c>
      <c r="D5" s="200">
        <v>13102</v>
      </c>
      <c r="E5" s="200">
        <v>35050</v>
      </c>
      <c r="F5" s="200">
        <v>35940</v>
      </c>
      <c r="G5" s="200">
        <v>90907328</v>
      </c>
      <c r="H5" s="200">
        <v>249366096</v>
      </c>
      <c r="I5" s="200">
        <v>174.31</v>
      </c>
      <c r="J5" s="200">
        <v>158458768</v>
      </c>
      <c r="K5" s="200">
        <v>28708712</v>
      </c>
      <c r="L5" s="200">
        <v>195567480</v>
      </c>
    </row>
    <row r="6" spans="1:12" ht="18.75" x14ac:dyDescent="0.3">
      <c r="A6" s="200" t="s">
        <v>13</v>
      </c>
      <c r="B6" s="200">
        <v>50000</v>
      </c>
      <c r="C6" s="200">
        <v>1999</v>
      </c>
      <c r="D6" s="200">
        <v>2017</v>
      </c>
      <c r="E6" s="200">
        <v>4300</v>
      </c>
      <c r="F6" s="200">
        <v>4235</v>
      </c>
      <c r="G6" s="200">
        <v>99938792</v>
      </c>
      <c r="H6" s="200">
        <v>209886600</v>
      </c>
      <c r="I6" s="200">
        <v>110.02</v>
      </c>
      <c r="J6" s="200">
        <v>109947808</v>
      </c>
      <c r="K6" s="200">
        <v>440100384</v>
      </c>
      <c r="L6" s="200">
        <v>550048192</v>
      </c>
    </row>
    <row r="7" spans="1:12" ht="18.75" x14ac:dyDescent="0.3">
      <c r="A7" s="200" t="s">
        <v>15</v>
      </c>
      <c r="B7" s="200">
        <v>20000</v>
      </c>
      <c r="C7" s="200">
        <v>4329</v>
      </c>
      <c r="D7" s="200">
        <v>4368</v>
      </c>
      <c r="E7" s="200">
        <v>8640</v>
      </c>
      <c r="F7" s="200">
        <v>8460</v>
      </c>
      <c r="G7" s="200">
        <v>86582136</v>
      </c>
      <c r="H7" s="200">
        <v>167711040</v>
      </c>
      <c r="I7" s="200">
        <v>93.7</v>
      </c>
      <c r="J7" s="200">
        <v>81128904</v>
      </c>
      <c r="K7" s="200">
        <v>272035488</v>
      </c>
      <c r="L7" s="200">
        <v>354114392</v>
      </c>
    </row>
    <row r="8" spans="1:12" ht="18.75" x14ac:dyDescent="0.3">
      <c r="A8" s="200" t="s">
        <v>16</v>
      </c>
      <c r="B8" s="200">
        <v>11500</v>
      </c>
      <c r="C8" s="200">
        <v>12287</v>
      </c>
      <c r="D8" s="200">
        <v>12396</v>
      </c>
      <c r="E8" s="200">
        <v>12790</v>
      </c>
      <c r="F8" s="200">
        <v>12690</v>
      </c>
      <c r="G8" s="200">
        <v>141304912</v>
      </c>
      <c r="H8" s="200">
        <v>144650772</v>
      </c>
      <c r="I8" s="200">
        <v>2.37</v>
      </c>
      <c r="J8" s="200">
        <v>3345860</v>
      </c>
      <c r="K8" s="200">
        <v>54390804</v>
      </c>
      <c r="L8" s="200">
        <v>59486664</v>
      </c>
    </row>
    <row r="9" spans="1:12" ht="18.75" x14ac:dyDescent="0.3">
      <c r="A9" s="200" t="s">
        <v>231</v>
      </c>
      <c r="B9" s="200">
        <v>2000</v>
      </c>
      <c r="C9" s="200">
        <v>70009</v>
      </c>
      <c r="D9" s="200">
        <v>70093</v>
      </c>
      <c r="E9" s="200">
        <v>62270</v>
      </c>
      <c r="F9" s="200">
        <v>61278</v>
      </c>
      <c r="G9" s="200">
        <v>140018000</v>
      </c>
      <c r="H9" s="200">
        <v>122410403</v>
      </c>
      <c r="I9" s="200">
        <v>-12.58</v>
      </c>
      <c r="J9" s="200">
        <v>-17607597</v>
      </c>
      <c r="K9" s="200">
        <v>7240905</v>
      </c>
      <c r="L9" s="200">
        <v>-10366692</v>
      </c>
    </row>
    <row r="10" spans="1:12" ht="18.75" x14ac:dyDescent="0.3">
      <c r="A10" s="200" t="s">
        <v>77</v>
      </c>
      <c r="B10" s="200">
        <v>12000</v>
      </c>
      <c r="C10" s="200">
        <v>8918</v>
      </c>
      <c r="D10" s="200">
        <v>8997</v>
      </c>
      <c r="E10" s="200">
        <v>7340</v>
      </c>
      <c r="F10" s="200">
        <v>7206</v>
      </c>
      <c r="G10" s="200">
        <v>107021856</v>
      </c>
      <c r="H10" s="200">
        <v>85711046</v>
      </c>
      <c r="I10" s="200">
        <v>-19.91</v>
      </c>
      <c r="J10" s="200">
        <v>-21310810</v>
      </c>
      <c r="K10" s="200">
        <v>993854</v>
      </c>
      <c r="L10" s="200">
        <v>7643044</v>
      </c>
    </row>
    <row r="11" spans="1:12" ht="18.75" x14ac:dyDescent="0.3">
      <c r="A11" s="200" t="s">
        <v>17</v>
      </c>
      <c r="B11" s="200">
        <v>4000</v>
      </c>
      <c r="C11" s="200">
        <v>2118</v>
      </c>
      <c r="D11" s="200">
        <v>2137</v>
      </c>
      <c r="E11" s="200">
        <v>16320</v>
      </c>
      <c r="F11" s="200">
        <v>17120</v>
      </c>
      <c r="G11" s="200">
        <v>8470021</v>
      </c>
      <c r="H11" s="200">
        <v>67877376</v>
      </c>
      <c r="I11" s="200">
        <v>701.38</v>
      </c>
      <c r="J11" s="200">
        <v>59407355</v>
      </c>
      <c r="K11" s="200">
        <v>90905312</v>
      </c>
      <c r="L11" s="200">
        <v>150312667</v>
      </c>
    </row>
    <row r="12" spans="1:12" ht="18.75" x14ac:dyDescent="0.3">
      <c r="A12" s="200" t="s">
        <v>18</v>
      </c>
      <c r="B12" s="200">
        <v>100000</v>
      </c>
      <c r="C12" s="200">
        <v>502</v>
      </c>
      <c r="D12" s="200">
        <v>507</v>
      </c>
      <c r="E12" s="200">
        <v>500</v>
      </c>
      <c r="F12" s="200">
        <v>500</v>
      </c>
      <c r="G12" s="200">
        <v>50227000</v>
      </c>
      <c r="H12" s="200">
        <v>49560000</v>
      </c>
      <c r="I12" s="200">
        <v>-1.33</v>
      </c>
      <c r="J12" s="200">
        <v>-667000</v>
      </c>
      <c r="K12" s="200">
        <v>0</v>
      </c>
      <c r="L12" s="200">
        <v>-167000</v>
      </c>
    </row>
    <row r="13" spans="1:12" ht="18.75" x14ac:dyDescent="0.3">
      <c r="A13" s="200" t="s">
        <v>26</v>
      </c>
      <c r="B13" s="200">
        <v>7000</v>
      </c>
      <c r="C13" s="200">
        <v>2103</v>
      </c>
      <c r="D13" s="200">
        <v>2122</v>
      </c>
      <c r="E13" s="200">
        <v>5586</v>
      </c>
      <c r="F13" s="200">
        <v>5590</v>
      </c>
      <c r="G13" s="200">
        <v>14720662</v>
      </c>
      <c r="H13" s="200">
        <v>38785656</v>
      </c>
      <c r="I13" s="200">
        <v>163.47999999999999</v>
      </c>
      <c r="J13" s="200">
        <v>24064994</v>
      </c>
      <c r="K13" s="200">
        <v>94924224</v>
      </c>
      <c r="L13" s="200">
        <v>118989218</v>
      </c>
    </row>
    <row r="14" spans="1:12" ht="18.75" x14ac:dyDescent="0.3">
      <c r="A14" s="200" t="s">
        <v>29</v>
      </c>
      <c r="B14" s="200">
        <v>2000</v>
      </c>
      <c r="C14" s="200">
        <v>24377</v>
      </c>
      <c r="D14" s="200">
        <v>24592</v>
      </c>
      <c r="E14" s="200">
        <v>16270</v>
      </c>
      <c r="F14" s="200">
        <v>15860</v>
      </c>
      <c r="G14" s="200">
        <v>48753060</v>
      </c>
      <c r="H14" s="200">
        <v>31440864</v>
      </c>
      <c r="I14" s="200">
        <v>-35.51</v>
      </c>
      <c r="J14" s="200">
        <v>-17312196</v>
      </c>
      <c r="K14" s="200">
        <v>15159361</v>
      </c>
      <c r="L14" s="200">
        <v>-1102835</v>
      </c>
    </row>
    <row r="15" spans="1:12" ht="18.75" x14ac:dyDescent="0.3">
      <c r="A15" s="200" t="s">
        <v>526</v>
      </c>
      <c r="B15" s="200">
        <v>5000</v>
      </c>
      <c r="C15" s="200">
        <v>0</v>
      </c>
      <c r="D15" s="200">
        <v>0</v>
      </c>
      <c r="E15" s="200">
        <v>5600</v>
      </c>
      <c r="F15" s="200">
        <v>5440</v>
      </c>
      <c r="G15" s="200">
        <v>0</v>
      </c>
      <c r="H15" s="200">
        <v>26960640</v>
      </c>
      <c r="I15" s="200">
        <v>0</v>
      </c>
      <c r="J15" s="200">
        <v>0</v>
      </c>
      <c r="K15" s="200">
        <v>44759468</v>
      </c>
      <c r="L15" s="200">
        <v>44759468</v>
      </c>
    </row>
    <row r="16" spans="1:12" ht="18.75" x14ac:dyDescent="0.3">
      <c r="A16" s="200" t="s">
        <v>22</v>
      </c>
      <c r="B16" s="200">
        <v>2000</v>
      </c>
      <c r="C16" s="200">
        <v>10199</v>
      </c>
      <c r="D16" s="200">
        <v>10289</v>
      </c>
      <c r="E16" s="200">
        <v>13109</v>
      </c>
      <c r="F16" s="200">
        <v>12883</v>
      </c>
      <c r="G16" s="200">
        <v>20398844</v>
      </c>
      <c r="H16" s="200">
        <v>25539259</v>
      </c>
      <c r="I16" s="200">
        <v>25.2</v>
      </c>
      <c r="J16" s="200">
        <v>5140415</v>
      </c>
      <c r="K16" s="200">
        <v>21518240</v>
      </c>
      <c r="L16" s="200">
        <v>28158655</v>
      </c>
    </row>
    <row r="17" spans="1:12" ht="18.75" x14ac:dyDescent="0.3">
      <c r="A17" s="200" t="s">
        <v>31</v>
      </c>
      <c r="B17" s="200">
        <v>1000</v>
      </c>
      <c r="C17" s="200">
        <v>2300</v>
      </c>
      <c r="D17" s="200">
        <v>2321</v>
      </c>
      <c r="E17" s="200">
        <v>7318</v>
      </c>
      <c r="F17" s="200">
        <v>7219</v>
      </c>
      <c r="G17" s="200">
        <v>2300083</v>
      </c>
      <c r="H17" s="200">
        <v>7155473</v>
      </c>
      <c r="I17" s="200">
        <v>211.1</v>
      </c>
      <c r="J17" s="200">
        <v>4855390</v>
      </c>
      <c r="K17" s="200">
        <v>26268226</v>
      </c>
      <c r="L17" s="200">
        <v>31123616</v>
      </c>
    </row>
    <row r="18" spans="1:12" ht="18.75" x14ac:dyDescent="0.3">
      <c r="A18" s="200" t="s">
        <v>34</v>
      </c>
      <c r="B18" s="200">
        <v>16</v>
      </c>
      <c r="C18" s="200" t="s">
        <v>35</v>
      </c>
      <c r="D18" s="200" t="s">
        <v>661</v>
      </c>
      <c r="E18" s="200" t="s">
        <v>37</v>
      </c>
      <c r="F18" s="200" t="s">
        <v>662</v>
      </c>
      <c r="G18" s="200" t="s">
        <v>39</v>
      </c>
      <c r="H18" s="200">
        <f>SUM(H2:H17)</f>
        <v>2520041880</v>
      </c>
      <c r="I18" s="200" t="s">
        <v>40</v>
      </c>
      <c r="J18" s="200" t="s">
        <v>663</v>
      </c>
      <c r="K18" s="200"/>
      <c r="L18" s="200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2542735344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22693464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2615286404</v>
      </c>
      <c r="H41" s="11">
        <f>G41-B43</f>
        <v>127452958</v>
      </c>
      <c r="I41" s="5">
        <f>H41/B43</f>
        <v>5.1230502670876948E-2</v>
      </c>
      <c r="J41" s="13">
        <f>G41+J40</f>
        <v>2615286404</v>
      </c>
      <c r="K41" s="11">
        <f>H41+J40</f>
        <v>127452958</v>
      </c>
      <c r="L41" s="5">
        <f>K41/B43</f>
        <v>5.1230502670876948E-2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4115286404</v>
      </c>
      <c r="H42" s="12">
        <f>G42-B43</f>
        <v>1627452958</v>
      </c>
      <c r="I42" s="8">
        <f>H42/B43</f>
        <v>0.65416475552921716</v>
      </c>
      <c r="J42" s="13">
        <f>G42+J40</f>
        <v>4115286404</v>
      </c>
      <c r="K42" s="12">
        <f>H42+J40</f>
        <v>1627452958</v>
      </c>
      <c r="L42" s="8">
        <f>K42/B43</f>
        <v>0.65416475552921716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6.5123520344335098E-3</v>
      </c>
      <c r="J43" s="6"/>
      <c r="K43" s="4" t="s">
        <v>50</v>
      </c>
      <c r="L43" s="5">
        <f ca="1">K41/VLOOKUP(MID(CELL("filename",A$1),FIND("]",CELL("filename",A$1))+1,255),Base!A:H,8,FALSE)*30</f>
        <v>6.5123520344335098E-3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8.3156536719815738E-2</v>
      </c>
      <c r="J44" s="6"/>
      <c r="K44" s="7"/>
      <c r="L44" s="8">
        <f ca="1">K42/VLOOKUP(MID(CELL("filename",A$1),FIND("]",CELL("filename",A$1))+1,255),Base!A:H,8,FALSE)*30</f>
        <v>8.3156536719815738E-2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203" t="s">
        <v>0</v>
      </c>
      <c r="B1" s="203" t="s">
        <v>1</v>
      </c>
      <c r="C1" s="203" t="s">
        <v>2</v>
      </c>
      <c r="D1" s="203" t="s">
        <v>3</v>
      </c>
      <c r="E1" s="203" t="s">
        <v>4</v>
      </c>
      <c r="F1" s="203" t="s">
        <v>5</v>
      </c>
      <c r="G1" s="203" t="s">
        <v>6</v>
      </c>
      <c r="H1" s="203" t="s">
        <v>7</v>
      </c>
      <c r="I1" s="203" t="s">
        <v>8</v>
      </c>
      <c r="J1" s="203" t="s">
        <v>9</v>
      </c>
      <c r="K1" s="203" t="s">
        <v>10</v>
      </c>
      <c r="L1" s="203" t="s">
        <v>11</v>
      </c>
    </row>
    <row r="2" spans="1:12" ht="18.75" x14ac:dyDescent="0.3">
      <c r="A2" s="202" t="s">
        <v>12</v>
      </c>
      <c r="B2" s="202">
        <v>105000</v>
      </c>
      <c r="C2" s="202">
        <v>2799</v>
      </c>
      <c r="D2" s="202">
        <v>2824</v>
      </c>
      <c r="E2" s="202">
        <v>6370</v>
      </c>
      <c r="F2" s="202">
        <v>6452</v>
      </c>
      <c r="G2" s="202">
        <v>293939520</v>
      </c>
      <c r="H2" s="202">
        <v>671498352</v>
      </c>
      <c r="I2" s="202">
        <v>128.44999999999999</v>
      </c>
      <c r="J2" s="202">
        <v>377558832</v>
      </c>
      <c r="K2" s="202">
        <v>718491648</v>
      </c>
      <c r="L2" s="202">
        <v>1142650480</v>
      </c>
    </row>
    <row r="3" spans="1:12" ht="18.75" x14ac:dyDescent="0.3">
      <c r="A3" s="202" t="s">
        <v>14</v>
      </c>
      <c r="B3" s="202">
        <v>10000</v>
      </c>
      <c r="C3" s="202">
        <v>19535</v>
      </c>
      <c r="D3" s="202">
        <v>19707</v>
      </c>
      <c r="E3" s="202">
        <v>29899</v>
      </c>
      <c r="F3" s="202">
        <v>30381</v>
      </c>
      <c r="G3" s="202">
        <v>195353872</v>
      </c>
      <c r="H3" s="202">
        <v>301136472</v>
      </c>
      <c r="I3" s="202">
        <v>54.15</v>
      </c>
      <c r="J3" s="202">
        <v>105782600</v>
      </c>
      <c r="K3" s="202">
        <v>0</v>
      </c>
      <c r="L3" s="202">
        <v>105782600</v>
      </c>
    </row>
    <row r="4" spans="1:12" ht="18.75" x14ac:dyDescent="0.3">
      <c r="A4" s="202" t="s">
        <v>226</v>
      </c>
      <c r="B4" s="202">
        <v>1500</v>
      </c>
      <c r="C4" s="202">
        <v>232818</v>
      </c>
      <c r="D4" s="202">
        <v>233095</v>
      </c>
      <c r="E4" s="202">
        <v>194380</v>
      </c>
      <c r="F4" s="202">
        <v>191620</v>
      </c>
      <c r="G4" s="202">
        <v>349226368</v>
      </c>
      <c r="H4" s="202">
        <v>287088533</v>
      </c>
      <c r="I4" s="202">
        <v>-17.79</v>
      </c>
      <c r="J4" s="202">
        <v>-62137835</v>
      </c>
      <c r="K4" s="202">
        <v>-26143576</v>
      </c>
      <c r="L4" s="202">
        <v>-88281411</v>
      </c>
    </row>
    <row r="5" spans="1:12" ht="18.75" x14ac:dyDescent="0.3">
      <c r="A5" s="202" t="s">
        <v>90</v>
      </c>
      <c r="B5" s="202">
        <v>7000</v>
      </c>
      <c r="C5" s="202">
        <v>12987</v>
      </c>
      <c r="D5" s="202">
        <v>13102</v>
      </c>
      <c r="E5" s="202">
        <v>35050</v>
      </c>
      <c r="F5" s="202">
        <v>35940</v>
      </c>
      <c r="G5" s="202">
        <v>90907328</v>
      </c>
      <c r="H5" s="202">
        <v>249366096</v>
      </c>
      <c r="I5" s="202">
        <v>174.31</v>
      </c>
      <c r="J5" s="202">
        <v>158458768</v>
      </c>
      <c r="K5" s="202">
        <v>28708712</v>
      </c>
      <c r="L5" s="202">
        <v>195567480</v>
      </c>
    </row>
    <row r="6" spans="1:12" ht="18.75" x14ac:dyDescent="0.3">
      <c r="A6" s="202" t="s">
        <v>13</v>
      </c>
      <c r="B6" s="202">
        <v>50000</v>
      </c>
      <c r="C6" s="202">
        <v>1999</v>
      </c>
      <c r="D6" s="202">
        <v>2017</v>
      </c>
      <c r="E6" s="202">
        <v>4446</v>
      </c>
      <c r="F6" s="202">
        <v>4430</v>
      </c>
      <c r="G6" s="202">
        <v>99938792</v>
      </c>
      <c r="H6" s="202">
        <v>219550800</v>
      </c>
      <c r="I6" s="202">
        <v>119.69</v>
      </c>
      <c r="J6" s="202">
        <v>119612008</v>
      </c>
      <c r="K6" s="202">
        <v>440100384</v>
      </c>
      <c r="L6" s="202">
        <v>559712392</v>
      </c>
    </row>
    <row r="7" spans="1:12" ht="18.75" x14ac:dyDescent="0.3">
      <c r="A7" s="202" t="s">
        <v>15</v>
      </c>
      <c r="B7" s="202">
        <v>20000</v>
      </c>
      <c r="C7" s="202">
        <v>4329</v>
      </c>
      <c r="D7" s="202">
        <v>4368</v>
      </c>
      <c r="E7" s="202">
        <v>8880</v>
      </c>
      <c r="F7" s="202">
        <v>8870</v>
      </c>
      <c r="G7" s="202">
        <v>86582136</v>
      </c>
      <c r="H7" s="202">
        <v>175838880</v>
      </c>
      <c r="I7" s="202">
        <v>103.09</v>
      </c>
      <c r="J7" s="202">
        <v>89256744</v>
      </c>
      <c r="K7" s="202">
        <v>272035488</v>
      </c>
      <c r="L7" s="202">
        <v>362242232</v>
      </c>
    </row>
    <row r="8" spans="1:12" ht="18.75" x14ac:dyDescent="0.3">
      <c r="A8" s="202" t="s">
        <v>16</v>
      </c>
      <c r="B8" s="202">
        <v>11500</v>
      </c>
      <c r="C8" s="202">
        <v>12287</v>
      </c>
      <c r="D8" s="202">
        <v>12396</v>
      </c>
      <c r="E8" s="202">
        <v>13320</v>
      </c>
      <c r="F8" s="202">
        <v>13200</v>
      </c>
      <c r="G8" s="202">
        <v>141304912</v>
      </c>
      <c r="H8" s="202">
        <v>150464160</v>
      </c>
      <c r="I8" s="202">
        <v>6.48</v>
      </c>
      <c r="J8" s="202">
        <v>9159248</v>
      </c>
      <c r="K8" s="202">
        <v>54390804</v>
      </c>
      <c r="L8" s="202">
        <v>65300052</v>
      </c>
    </row>
    <row r="9" spans="1:12" ht="18.75" x14ac:dyDescent="0.3">
      <c r="A9" s="202" t="s">
        <v>231</v>
      </c>
      <c r="B9" s="202">
        <v>2000</v>
      </c>
      <c r="C9" s="202">
        <v>70009</v>
      </c>
      <c r="D9" s="202">
        <v>70093</v>
      </c>
      <c r="E9" s="202">
        <v>65100</v>
      </c>
      <c r="F9" s="202">
        <v>64740</v>
      </c>
      <c r="G9" s="202">
        <v>140018000</v>
      </c>
      <c r="H9" s="202">
        <v>129326178</v>
      </c>
      <c r="I9" s="202">
        <v>-7.64</v>
      </c>
      <c r="J9" s="202">
        <v>-10691822</v>
      </c>
      <c r="K9" s="202">
        <v>7240905</v>
      </c>
      <c r="L9" s="202">
        <v>-3450917</v>
      </c>
    </row>
    <row r="10" spans="1:12" ht="18.75" x14ac:dyDescent="0.3">
      <c r="A10" s="202" t="s">
        <v>77</v>
      </c>
      <c r="B10" s="202">
        <v>12000</v>
      </c>
      <c r="C10" s="202">
        <v>8918</v>
      </c>
      <c r="D10" s="202">
        <v>8997</v>
      </c>
      <c r="E10" s="202">
        <v>7566</v>
      </c>
      <c r="F10" s="202">
        <v>7527</v>
      </c>
      <c r="G10" s="202">
        <v>107021856</v>
      </c>
      <c r="H10" s="202">
        <v>89529149</v>
      </c>
      <c r="I10" s="202">
        <v>-16.34</v>
      </c>
      <c r="J10" s="202">
        <v>-17492707</v>
      </c>
      <c r="K10" s="202">
        <v>993854</v>
      </c>
      <c r="L10" s="202">
        <v>11461147</v>
      </c>
    </row>
    <row r="11" spans="1:12" ht="18.75" x14ac:dyDescent="0.3">
      <c r="A11" s="202" t="s">
        <v>17</v>
      </c>
      <c r="B11" s="202">
        <v>4000</v>
      </c>
      <c r="C11" s="202">
        <v>2118</v>
      </c>
      <c r="D11" s="202">
        <v>2137</v>
      </c>
      <c r="E11" s="202">
        <v>16320</v>
      </c>
      <c r="F11" s="202">
        <v>17120</v>
      </c>
      <c r="G11" s="202">
        <v>8470021</v>
      </c>
      <c r="H11" s="202">
        <v>67877376</v>
      </c>
      <c r="I11" s="202">
        <v>701.38</v>
      </c>
      <c r="J11" s="202">
        <v>59407355</v>
      </c>
      <c r="K11" s="202">
        <v>90905312</v>
      </c>
      <c r="L11" s="202">
        <v>150312667</v>
      </c>
    </row>
    <row r="12" spans="1:12" ht="18.75" x14ac:dyDescent="0.3">
      <c r="A12" s="202" t="s">
        <v>18</v>
      </c>
      <c r="B12" s="202">
        <v>100000</v>
      </c>
      <c r="C12" s="202">
        <v>502</v>
      </c>
      <c r="D12" s="202">
        <v>507</v>
      </c>
      <c r="E12" s="202">
        <v>500</v>
      </c>
      <c r="F12" s="202">
        <v>500</v>
      </c>
      <c r="G12" s="202">
        <v>50227000</v>
      </c>
      <c r="H12" s="202">
        <v>49560000</v>
      </c>
      <c r="I12" s="202">
        <v>-1.33</v>
      </c>
      <c r="J12" s="202">
        <v>-667000</v>
      </c>
      <c r="K12" s="202">
        <v>0</v>
      </c>
      <c r="L12" s="202">
        <v>-167000</v>
      </c>
    </row>
    <row r="13" spans="1:12" ht="18.75" x14ac:dyDescent="0.3">
      <c r="A13" s="202" t="s">
        <v>26</v>
      </c>
      <c r="B13" s="202">
        <v>7000</v>
      </c>
      <c r="C13" s="202">
        <v>2103</v>
      </c>
      <c r="D13" s="202">
        <v>2122</v>
      </c>
      <c r="E13" s="202">
        <v>5586</v>
      </c>
      <c r="F13" s="202">
        <v>5590</v>
      </c>
      <c r="G13" s="202">
        <v>14720662</v>
      </c>
      <c r="H13" s="202">
        <v>38785656</v>
      </c>
      <c r="I13" s="202">
        <v>163.47999999999999</v>
      </c>
      <c r="J13" s="202">
        <v>24064994</v>
      </c>
      <c r="K13" s="202">
        <v>94924224</v>
      </c>
      <c r="L13" s="202">
        <v>118989218</v>
      </c>
    </row>
    <row r="14" spans="1:12" ht="18.75" x14ac:dyDescent="0.3">
      <c r="A14" s="202" t="s">
        <v>29</v>
      </c>
      <c r="B14" s="202">
        <v>2000</v>
      </c>
      <c r="C14" s="202">
        <v>24377</v>
      </c>
      <c r="D14" s="202">
        <v>24592</v>
      </c>
      <c r="E14" s="202">
        <v>16650</v>
      </c>
      <c r="F14" s="202">
        <v>16520</v>
      </c>
      <c r="G14" s="202">
        <v>48753060</v>
      </c>
      <c r="H14" s="202">
        <v>32749248</v>
      </c>
      <c r="I14" s="202">
        <v>-32.83</v>
      </c>
      <c r="J14" s="202">
        <v>-16003812</v>
      </c>
      <c r="K14" s="202">
        <v>15159361</v>
      </c>
      <c r="L14" s="202">
        <v>205549</v>
      </c>
    </row>
    <row r="15" spans="1:12" ht="18.75" x14ac:dyDescent="0.3">
      <c r="A15" s="202" t="s">
        <v>22</v>
      </c>
      <c r="B15" s="202">
        <v>2000</v>
      </c>
      <c r="C15" s="202">
        <v>10199</v>
      </c>
      <c r="D15" s="202">
        <v>10289</v>
      </c>
      <c r="E15" s="202">
        <v>13527</v>
      </c>
      <c r="F15" s="202">
        <v>13499</v>
      </c>
      <c r="G15" s="202">
        <v>20398844</v>
      </c>
      <c r="H15" s="202">
        <v>26760418</v>
      </c>
      <c r="I15" s="202">
        <v>31.19</v>
      </c>
      <c r="J15" s="202">
        <v>6361574</v>
      </c>
      <c r="K15" s="202">
        <v>21518240</v>
      </c>
      <c r="L15" s="202">
        <v>29379814</v>
      </c>
    </row>
    <row r="16" spans="1:12" ht="18.75" x14ac:dyDescent="0.3">
      <c r="A16" s="202" t="s">
        <v>526</v>
      </c>
      <c r="B16" s="202">
        <v>4000</v>
      </c>
      <c r="C16" s="202">
        <v>0</v>
      </c>
      <c r="D16" s="202">
        <v>0</v>
      </c>
      <c r="E16" s="202">
        <v>5712</v>
      </c>
      <c r="F16" s="202">
        <v>5693</v>
      </c>
      <c r="G16" s="202">
        <v>0</v>
      </c>
      <c r="H16" s="202">
        <v>22571606</v>
      </c>
      <c r="I16" s="202">
        <v>0</v>
      </c>
      <c r="J16" s="202">
        <v>0</v>
      </c>
      <c r="K16" s="202">
        <v>50418232</v>
      </c>
      <c r="L16" s="202">
        <v>50418232</v>
      </c>
    </row>
    <row r="17" spans="1:12" ht="18.75" x14ac:dyDescent="0.3">
      <c r="A17" s="202" t="s">
        <v>31</v>
      </c>
      <c r="B17" s="202">
        <v>1000</v>
      </c>
      <c r="C17" s="202">
        <v>2300</v>
      </c>
      <c r="D17" s="202">
        <v>2321</v>
      </c>
      <c r="E17" s="202">
        <v>7579</v>
      </c>
      <c r="F17" s="202">
        <v>7554</v>
      </c>
      <c r="G17" s="202">
        <v>2300083</v>
      </c>
      <c r="H17" s="202">
        <v>7487525</v>
      </c>
      <c r="I17" s="202">
        <v>225.53</v>
      </c>
      <c r="J17" s="202">
        <v>5187442</v>
      </c>
      <c r="K17" s="202">
        <v>26268226</v>
      </c>
      <c r="L17" s="202">
        <v>31455668</v>
      </c>
    </row>
    <row r="18" spans="1:12" ht="18.75" x14ac:dyDescent="0.3">
      <c r="A18" s="202" t="s">
        <v>34</v>
      </c>
      <c r="B18" s="202">
        <v>16</v>
      </c>
      <c r="C18" s="202" t="s">
        <v>35</v>
      </c>
      <c r="D18" s="202" t="s">
        <v>664</v>
      </c>
      <c r="E18" s="202" t="s">
        <v>37</v>
      </c>
      <c r="F18" s="202" t="s">
        <v>665</v>
      </c>
      <c r="G18" s="202" t="s">
        <v>39</v>
      </c>
      <c r="H18" s="202">
        <f>SUM(H2:H17)</f>
        <v>2519590449</v>
      </c>
      <c r="I18" s="202" t="s">
        <v>40</v>
      </c>
      <c r="J18" s="202" t="s">
        <v>666</v>
      </c>
      <c r="K18" s="202"/>
      <c r="L18" s="202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2566765294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47174845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2639316354</v>
      </c>
      <c r="H41" s="11">
        <f>G41-B43</f>
        <v>151482908</v>
      </c>
      <c r="I41" s="5">
        <f>H41/B43</f>
        <v>6.088948930385913E-2</v>
      </c>
      <c r="J41" s="13">
        <f>G41+J40</f>
        <v>2639316354</v>
      </c>
      <c r="K41" s="11">
        <f>H41+J40</f>
        <v>151482908</v>
      </c>
      <c r="L41" s="5">
        <f>K41/B43</f>
        <v>6.088948930385913E-2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4139316354</v>
      </c>
      <c r="H42" s="12">
        <f>G42-B43</f>
        <v>1651482908</v>
      </c>
      <c r="I42" s="8">
        <f>H42/B43</f>
        <v>0.66382374216219941</v>
      </c>
      <c r="J42" s="13">
        <f>G42+J40</f>
        <v>4139316354</v>
      </c>
      <c r="K42" s="12">
        <f>H42+J40</f>
        <v>1651482908</v>
      </c>
      <c r="L42" s="8">
        <f>K42/B43</f>
        <v>0.66382374216219941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7.6430321301915235E-3</v>
      </c>
      <c r="J43" s="6"/>
      <c r="K43" s="4" t="s">
        <v>50</v>
      </c>
      <c r="L43" s="5">
        <f ca="1">K41/VLOOKUP(MID(CELL("filename",A$1),FIND("]",CELL("filename",A$1))+1,255),Base!A:H,8,FALSE)*30</f>
        <v>7.6430321301915235E-3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8.3325155919941343E-2</v>
      </c>
      <c r="J44" s="6"/>
      <c r="K44" s="7"/>
      <c r="L44" s="8">
        <f ca="1">K42/VLOOKUP(MID(CELL("filename",A$1),FIND("]",CELL("filename",A$1))+1,255),Base!A:H,8,FALSE)*30</f>
        <v>8.3325155919941343E-2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7" width="19.7109375" bestFit="1" customWidth="1"/>
    <col min="8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206" t="s">
        <v>0</v>
      </c>
      <c r="B1" s="206" t="s">
        <v>1</v>
      </c>
      <c r="C1" s="206" t="s">
        <v>2</v>
      </c>
      <c r="D1" s="206" t="s">
        <v>3</v>
      </c>
      <c r="E1" s="206" t="s">
        <v>4</v>
      </c>
      <c r="F1" s="206" t="s">
        <v>5</v>
      </c>
      <c r="G1" s="206" t="s">
        <v>6</v>
      </c>
      <c r="H1" s="206" t="s">
        <v>7</v>
      </c>
      <c r="I1" s="206" t="s">
        <v>8</v>
      </c>
      <c r="J1" s="206" t="s">
        <v>9</v>
      </c>
      <c r="K1" s="206" t="s">
        <v>10</v>
      </c>
      <c r="L1" s="206" t="s">
        <v>11</v>
      </c>
    </row>
    <row r="2" spans="1:12" ht="18.75" x14ac:dyDescent="0.3">
      <c r="A2" s="205" t="s">
        <v>12</v>
      </c>
      <c r="B2" s="205">
        <v>105000</v>
      </c>
      <c r="C2" s="205">
        <v>2799</v>
      </c>
      <c r="D2" s="205">
        <v>2824</v>
      </c>
      <c r="E2" s="205">
        <v>6130</v>
      </c>
      <c r="F2" s="205">
        <v>6168</v>
      </c>
      <c r="G2" s="205">
        <v>293939520</v>
      </c>
      <c r="H2" s="205">
        <v>641940768</v>
      </c>
      <c r="I2" s="205">
        <v>118.39</v>
      </c>
      <c r="J2" s="205">
        <v>348001248</v>
      </c>
      <c r="K2" s="205">
        <v>718491648</v>
      </c>
      <c r="L2" s="205">
        <v>1113092896</v>
      </c>
    </row>
    <row r="3" spans="1:12" ht="18.75" x14ac:dyDescent="0.3">
      <c r="A3" s="205" t="s">
        <v>14</v>
      </c>
      <c r="B3" s="205">
        <v>10000</v>
      </c>
      <c r="C3" s="205">
        <v>19535</v>
      </c>
      <c r="D3" s="205">
        <v>19707</v>
      </c>
      <c r="E3" s="205">
        <v>29470</v>
      </c>
      <c r="F3" s="205">
        <v>29926</v>
      </c>
      <c r="G3" s="205">
        <v>195353872</v>
      </c>
      <c r="H3" s="205">
        <v>296626512</v>
      </c>
      <c r="I3" s="205">
        <v>51.84</v>
      </c>
      <c r="J3" s="205">
        <v>101272640</v>
      </c>
      <c r="K3" s="205">
        <v>0</v>
      </c>
      <c r="L3" s="205">
        <v>101272640</v>
      </c>
    </row>
    <row r="4" spans="1:12" ht="18.75" x14ac:dyDescent="0.3">
      <c r="A4" s="205" t="s">
        <v>226</v>
      </c>
      <c r="B4" s="205">
        <v>1500</v>
      </c>
      <c r="C4" s="205">
        <v>232818</v>
      </c>
      <c r="D4" s="205">
        <v>233095</v>
      </c>
      <c r="E4" s="205">
        <v>185860</v>
      </c>
      <c r="F4" s="205">
        <v>190230</v>
      </c>
      <c r="G4" s="205">
        <v>349226368</v>
      </c>
      <c r="H4" s="205">
        <v>285006010</v>
      </c>
      <c r="I4" s="205">
        <v>-18.39</v>
      </c>
      <c r="J4" s="205">
        <v>-64220358</v>
      </c>
      <c r="K4" s="205">
        <v>-26143576</v>
      </c>
      <c r="L4" s="205">
        <v>-90363934</v>
      </c>
    </row>
    <row r="5" spans="1:12" ht="18.75" x14ac:dyDescent="0.3">
      <c r="A5" s="205" t="s">
        <v>90</v>
      </c>
      <c r="B5" s="205">
        <v>7000</v>
      </c>
      <c r="C5" s="205">
        <v>12987</v>
      </c>
      <c r="D5" s="205">
        <v>13102</v>
      </c>
      <c r="E5" s="205">
        <v>35050</v>
      </c>
      <c r="F5" s="205">
        <v>35940</v>
      </c>
      <c r="G5" s="205">
        <v>90907328</v>
      </c>
      <c r="H5" s="205">
        <v>249366096</v>
      </c>
      <c r="I5" s="205">
        <v>174.31</v>
      </c>
      <c r="J5" s="205">
        <v>158458768</v>
      </c>
      <c r="K5" s="205">
        <v>28708712</v>
      </c>
      <c r="L5" s="205">
        <v>195567480</v>
      </c>
    </row>
    <row r="6" spans="1:12" ht="18.75" x14ac:dyDescent="0.3">
      <c r="A6" s="205" t="s">
        <v>13</v>
      </c>
      <c r="B6" s="205">
        <v>50000</v>
      </c>
      <c r="C6" s="205">
        <v>1999</v>
      </c>
      <c r="D6" s="205">
        <v>2017</v>
      </c>
      <c r="E6" s="205">
        <v>4350</v>
      </c>
      <c r="F6" s="205">
        <v>4461</v>
      </c>
      <c r="G6" s="205">
        <v>99938792</v>
      </c>
      <c r="H6" s="205">
        <v>221087160</v>
      </c>
      <c r="I6" s="205">
        <v>121.22</v>
      </c>
      <c r="J6" s="205">
        <v>121148368</v>
      </c>
      <c r="K6" s="205">
        <v>440100384</v>
      </c>
      <c r="L6" s="205">
        <v>561248752</v>
      </c>
    </row>
    <row r="7" spans="1:12" ht="18.75" x14ac:dyDescent="0.3">
      <c r="A7" s="205" t="s">
        <v>15</v>
      </c>
      <c r="B7" s="205">
        <v>20000</v>
      </c>
      <c r="C7" s="205">
        <v>4329</v>
      </c>
      <c r="D7" s="205">
        <v>4368</v>
      </c>
      <c r="E7" s="205">
        <v>9000</v>
      </c>
      <c r="F7" s="205">
        <v>9030</v>
      </c>
      <c r="G7" s="205">
        <v>86582136</v>
      </c>
      <c r="H7" s="205">
        <v>179010720</v>
      </c>
      <c r="I7" s="205">
        <v>106.75</v>
      </c>
      <c r="J7" s="205">
        <v>92428584</v>
      </c>
      <c r="K7" s="205">
        <v>272035488</v>
      </c>
      <c r="L7" s="205">
        <v>365414072</v>
      </c>
    </row>
    <row r="8" spans="1:12" ht="18.75" x14ac:dyDescent="0.3">
      <c r="A8" s="205" t="s">
        <v>16</v>
      </c>
      <c r="B8" s="205">
        <v>11500</v>
      </c>
      <c r="C8" s="205">
        <v>12287</v>
      </c>
      <c r="D8" s="205">
        <v>12396</v>
      </c>
      <c r="E8" s="205">
        <v>12700</v>
      </c>
      <c r="F8" s="205">
        <v>13110</v>
      </c>
      <c r="G8" s="205">
        <v>141304912</v>
      </c>
      <c r="H8" s="205">
        <v>149438268</v>
      </c>
      <c r="I8" s="205">
        <v>5.76</v>
      </c>
      <c r="J8" s="205">
        <v>8133356</v>
      </c>
      <c r="K8" s="205">
        <v>54390804</v>
      </c>
      <c r="L8" s="205">
        <v>64274160</v>
      </c>
    </row>
    <row r="9" spans="1:12" ht="18.75" x14ac:dyDescent="0.3">
      <c r="A9" s="205" t="s">
        <v>231</v>
      </c>
      <c r="B9" s="205">
        <v>2000</v>
      </c>
      <c r="C9" s="205">
        <v>70009</v>
      </c>
      <c r="D9" s="205">
        <v>70093</v>
      </c>
      <c r="E9" s="205">
        <v>62060</v>
      </c>
      <c r="F9" s="205">
        <v>63894</v>
      </c>
      <c r="G9" s="205">
        <v>140018000</v>
      </c>
      <c r="H9" s="205">
        <v>127636188</v>
      </c>
      <c r="I9" s="205">
        <v>-8.84</v>
      </c>
      <c r="J9" s="205">
        <v>-12381812</v>
      </c>
      <c r="K9" s="205">
        <v>7240905</v>
      </c>
      <c r="L9" s="205">
        <v>-5140907</v>
      </c>
    </row>
    <row r="10" spans="1:12" ht="18.75" x14ac:dyDescent="0.3">
      <c r="A10" s="205" t="s">
        <v>77</v>
      </c>
      <c r="B10" s="205">
        <v>12000</v>
      </c>
      <c r="C10" s="205">
        <v>8918</v>
      </c>
      <c r="D10" s="205">
        <v>8997</v>
      </c>
      <c r="E10" s="205">
        <v>7600</v>
      </c>
      <c r="F10" s="205">
        <v>7697</v>
      </c>
      <c r="G10" s="205">
        <v>107021856</v>
      </c>
      <c r="H10" s="205">
        <v>91551197</v>
      </c>
      <c r="I10" s="205">
        <v>-14.46</v>
      </c>
      <c r="J10" s="205">
        <v>-15470659</v>
      </c>
      <c r="K10" s="205">
        <v>993854</v>
      </c>
      <c r="L10" s="205">
        <v>13483195</v>
      </c>
    </row>
    <row r="11" spans="1:12" ht="18.75" x14ac:dyDescent="0.3">
      <c r="A11" s="205" t="s">
        <v>17</v>
      </c>
      <c r="B11" s="205">
        <v>4000</v>
      </c>
      <c r="C11" s="205">
        <v>2118</v>
      </c>
      <c r="D11" s="205">
        <v>2137</v>
      </c>
      <c r="E11" s="205">
        <v>16320</v>
      </c>
      <c r="F11" s="205">
        <v>17120</v>
      </c>
      <c r="G11" s="205">
        <v>8470021</v>
      </c>
      <c r="H11" s="205">
        <v>67877376</v>
      </c>
      <c r="I11" s="205">
        <v>701.38</v>
      </c>
      <c r="J11" s="205">
        <v>59407355</v>
      </c>
      <c r="K11" s="205">
        <v>90905312</v>
      </c>
      <c r="L11" s="205">
        <v>150312667</v>
      </c>
    </row>
    <row r="12" spans="1:12" ht="18.75" x14ac:dyDescent="0.3">
      <c r="A12" s="205" t="s">
        <v>18</v>
      </c>
      <c r="B12" s="205">
        <v>100000</v>
      </c>
      <c r="C12" s="205">
        <v>502</v>
      </c>
      <c r="D12" s="205">
        <v>507</v>
      </c>
      <c r="E12" s="205">
        <v>500</v>
      </c>
      <c r="F12" s="205">
        <v>500</v>
      </c>
      <c r="G12" s="205">
        <v>50227000</v>
      </c>
      <c r="H12" s="205">
        <v>49560000</v>
      </c>
      <c r="I12" s="205">
        <v>-1.33</v>
      </c>
      <c r="J12" s="205">
        <v>-667000</v>
      </c>
      <c r="K12" s="205">
        <v>0</v>
      </c>
      <c r="L12" s="205">
        <v>-167000</v>
      </c>
    </row>
    <row r="13" spans="1:12" ht="18.75" x14ac:dyDescent="0.3">
      <c r="A13" s="205" t="s">
        <v>26</v>
      </c>
      <c r="B13" s="205">
        <v>7000</v>
      </c>
      <c r="C13" s="205">
        <v>2103</v>
      </c>
      <c r="D13" s="205">
        <v>2122</v>
      </c>
      <c r="E13" s="205">
        <v>5586</v>
      </c>
      <c r="F13" s="205">
        <v>5590</v>
      </c>
      <c r="G13" s="205">
        <v>14720662</v>
      </c>
      <c r="H13" s="205">
        <v>38785656</v>
      </c>
      <c r="I13" s="205">
        <v>163.47999999999999</v>
      </c>
      <c r="J13" s="205">
        <v>24064994</v>
      </c>
      <c r="K13" s="205">
        <v>94924224</v>
      </c>
      <c r="L13" s="205">
        <v>118989218</v>
      </c>
    </row>
    <row r="14" spans="1:12" ht="18.75" x14ac:dyDescent="0.3">
      <c r="A14" s="205" t="s">
        <v>29</v>
      </c>
      <c r="B14" s="205">
        <v>2000</v>
      </c>
      <c r="C14" s="205">
        <v>24377</v>
      </c>
      <c r="D14" s="205">
        <v>24592</v>
      </c>
      <c r="E14" s="205">
        <v>17340</v>
      </c>
      <c r="F14" s="205">
        <v>17260</v>
      </c>
      <c r="G14" s="205">
        <v>48753060</v>
      </c>
      <c r="H14" s="205">
        <v>34216224</v>
      </c>
      <c r="I14" s="205">
        <v>-29.82</v>
      </c>
      <c r="J14" s="205">
        <v>-14536836</v>
      </c>
      <c r="K14" s="205">
        <v>15159361</v>
      </c>
      <c r="L14" s="205">
        <v>1672525</v>
      </c>
    </row>
    <row r="15" spans="1:12" ht="18.75" x14ac:dyDescent="0.3">
      <c r="A15" s="205" t="s">
        <v>22</v>
      </c>
      <c r="B15" s="205">
        <v>2000</v>
      </c>
      <c r="C15" s="205">
        <v>10199</v>
      </c>
      <c r="D15" s="205">
        <v>10289</v>
      </c>
      <c r="E15" s="205">
        <v>13611</v>
      </c>
      <c r="F15" s="205">
        <v>13865</v>
      </c>
      <c r="G15" s="205">
        <v>20398844</v>
      </c>
      <c r="H15" s="205">
        <v>27485976</v>
      </c>
      <c r="I15" s="205">
        <v>34.74</v>
      </c>
      <c r="J15" s="205">
        <v>7087132</v>
      </c>
      <c r="K15" s="205">
        <v>21518240</v>
      </c>
      <c r="L15" s="205">
        <v>30105372</v>
      </c>
    </row>
    <row r="16" spans="1:12" ht="18.75" x14ac:dyDescent="0.3">
      <c r="A16" s="205" t="s">
        <v>526</v>
      </c>
      <c r="B16" s="205">
        <v>4000</v>
      </c>
      <c r="C16" s="205">
        <v>0</v>
      </c>
      <c r="D16" s="205">
        <v>0</v>
      </c>
      <c r="E16" s="205">
        <v>5762</v>
      </c>
      <c r="F16" s="205">
        <v>5761</v>
      </c>
      <c r="G16" s="205">
        <v>0</v>
      </c>
      <c r="H16" s="205">
        <v>22841213</v>
      </c>
      <c r="I16" s="205">
        <v>0</v>
      </c>
      <c r="J16" s="205">
        <v>0</v>
      </c>
      <c r="K16" s="205">
        <v>50418232</v>
      </c>
      <c r="L16" s="205">
        <v>50418232</v>
      </c>
    </row>
    <row r="17" spans="1:12" ht="18.75" x14ac:dyDescent="0.3">
      <c r="A17" s="205" t="s">
        <v>31</v>
      </c>
      <c r="B17" s="205">
        <v>1000</v>
      </c>
      <c r="C17" s="205">
        <v>2300</v>
      </c>
      <c r="D17" s="205">
        <v>2321</v>
      </c>
      <c r="E17" s="205">
        <v>7780</v>
      </c>
      <c r="F17" s="205">
        <v>7648</v>
      </c>
      <c r="G17" s="205">
        <v>2300083</v>
      </c>
      <c r="H17" s="205">
        <v>7580698</v>
      </c>
      <c r="I17" s="205">
        <v>229.58</v>
      </c>
      <c r="J17" s="205">
        <v>5280615</v>
      </c>
      <c r="K17" s="205">
        <v>26268226</v>
      </c>
      <c r="L17" s="205">
        <v>31548841</v>
      </c>
    </row>
    <row r="18" spans="1:12" ht="18.75" x14ac:dyDescent="0.3">
      <c r="A18" s="205" t="s">
        <v>34</v>
      </c>
      <c r="B18" s="205">
        <v>16</v>
      </c>
      <c r="C18" s="205" t="s">
        <v>35</v>
      </c>
      <c r="D18" s="205" t="s">
        <v>672</v>
      </c>
      <c r="E18" s="205" t="s">
        <v>37</v>
      </c>
      <c r="F18" s="205" t="s">
        <v>673</v>
      </c>
      <c r="G18" s="205" t="s">
        <v>39</v>
      </c>
      <c r="H18" s="205">
        <f>SUM(H2:H17)</f>
        <v>2490010062</v>
      </c>
      <c r="I18" s="205" t="s">
        <v>40</v>
      </c>
      <c r="J18" s="205" t="s">
        <v>674</v>
      </c>
      <c r="K18" s="205"/>
      <c r="L18" s="205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2537184907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47174845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2609735967</v>
      </c>
      <c r="H41" s="11">
        <f>G41-B43</f>
        <v>121902521</v>
      </c>
      <c r="I41" s="5">
        <f>H41/B43</f>
        <v>4.8999470280455419E-2</v>
      </c>
      <c r="J41" s="13">
        <f>G41+J40</f>
        <v>2609735967</v>
      </c>
      <c r="K41" s="11">
        <f>H41+J40</f>
        <v>121902521</v>
      </c>
      <c r="L41" s="5">
        <f>K41/B43</f>
        <v>4.8999470280455419E-2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4109735967</v>
      </c>
      <c r="H42" s="12">
        <f>G42-B43</f>
        <v>1621902521</v>
      </c>
      <c r="I42" s="8">
        <f>H42/B43</f>
        <v>0.65193372313879572</v>
      </c>
      <c r="J42" s="13">
        <f>G42+J40</f>
        <v>4109735967</v>
      </c>
      <c r="K42" s="12">
        <f>H42+J40</f>
        <v>1621902521</v>
      </c>
      <c r="L42" s="8">
        <f>K42/B43</f>
        <v>0.65193372313879572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6.1249337850569274E-3</v>
      </c>
      <c r="J43" s="6"/>
      <c r="K43" s="4" t="s">
        <v>50</v>
      </c>
      <c r="L43" s="5">
        <f ca="1">K41/VLOOKUP(MID(CELL("filename",A$1),FIND("]",CELL("filename",A$1))+1,255),Base!A:H,8,FALSE)*30</f>
        <v>6.1249337850569274E-3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8.1491715392349465E-2</v>
      </c>
      <c r="J44" s="6"/>
      <c r="K44" s="7"/>
      <c r="L44" s="8">
        <f ca="1">K42/VLOOKUP(MID(CELL("filename",A$1),FIND("]",CELL("filename",A$1))+1,255),Base!A:H,8,FALSE)*30</f>
        <v>8.1491715392349465E-2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208" t="s">
        <v>0</v>
      </c>
      <c r="B1" s="208" t="s">
        <v>1</v>
      </c>
      <c r="C1" s="208" t="s">
        <v>2</v>
      </c>
      <c r="D1" s="208" t="s">
        <v>3</v>
      </c>
      <c r="E1" s="208" t="s">
        <v>4</v>
      </c>
      <c r="F1" s="208" t="s">
        <v>5</v>
      </c>
      <c r="G1" s="208" t="s">
        <v>6</v>
      </c>
      <c r="H1" s="208" t="s">
        <v>7</v>
      </c>
      <c r="I1" s="208" t="s">
        <v>8</v>
      </c>
      <c r="J1" s="208" t="s">
        <v>9</v>
      </c>
      <c r="K1" s="208" t="s">
        <v>10</v>
      </c>
      <c r="L1" s="208" t="s">
        <v>11</v>
      </c>
    </row>
    <row r="2" spans="1:12" ht="18.75" x14ac:dyDescent="0.3">
      <c r="A2" s="207" t="s">
        <v>12</v>
      </c>
      <c r="B2" s="207">
        <v>105000</v>
      </c>
      <c r="C2" s="207">
        <v>2799</v>
      </c>
      <c r="D2" s="207">
        <v>2824</v>
      </c>
      <c r="E2" s="207">
        <v>5860</v>
      </c>
      <c r="F2" s="207">
        <v>5931</v>
      </c>
      <c r="G2" s="207">
        <v>293939520</v>
      </c>
      <c r="H2" s="207">
        <v>617274756</v>
      </c>
      <c r="I2" s="207">
        <v>110</v>
      </c>
      <c r="J2" s="207">
        <v>323335236</v>
      </c>
      <c r="K2" s="207">
        <v>718491648</v>
      </c>
      <c r="L2" s="207">
        <v>1088426884</v>
      </c>
    </row>
    <row r="3" spans="1:12" ht="18.75" x14ac:dyDescent="0.3">
      <c r="A3" s="207" t="s">
        <v>226</v>
      </c>
      <c r="B3" s="207">
        <v>1500</v>
      </c>
      <c r="C3" s="207">
        <v>232818</v>
      </c>
      <c r="D3" s="207">
        <v>233095</v>
      </c>
      <c r="E3" s="207">
        <v>188770</v>
      </c>
      <c r="F3" s="207">
        <v>189730</v>
      </c>
      <c r="G3" s="207">
        <v>349226368</v>
      </c>
      <c r="H3" s="207">
        <v>284256901</v>
      </c>
      <c r="I3" s="207">
        <v>-18.600000000000001</v>
      </c>
      <c r="J3" s="207">
        <v>-64969467</v>
      </c>
      <c r="K3" s="207">
        <v>-26143576</v>
      </c>
      <c r="L3" s="207">
        <v>-91113043</v>
      </c>
    </row>
    <row r="4" spans="1:12" ht="18.75" x14ac:dyDescent="0.3">
      <c r="A4" s="207" t="s">
        <v>14</v>
      </c>
      <c r="B4" s="207">
        <v>10000</v>
      </c>
      <c r="C4" s="207">
        <v>19535</v>
      </c>
      <c r="D4" s="207">
        <v>19707</v>
      </c>
      <c r="E4" s="207">
        <v>28430</v>
      </c>
      <c r="F4" s="207">
        <v>28437</v>
      </c>
      <c r="G4" s="207">
        <v>195353872</v>
      </c>
      <c r="H4" s="207">
        <v>281867544</v>
      </c>
      <c r="I4" s="207">
        <v>44.29</v>
      </c>
      <c r="J4" s="207">
        <v>86513672</v>
      </c>
      <c r="K4" s="207">
        <v>0</v>
      </c>
      <c r="L4" s="207">
        <v>86513672</v>
      </c>
    </row>
    <row r="5" spans="1:12" ht="18.75" x14ac:dyDescent="0.3">
      <c r="A5" s="207" t="s">
        <v>90</v>
      </c>
      <c r="B5" s="207">
        <v>7000</v>
      </c>
      <c r="C5" s="207">
        <v>12987</v>
      </c>
      <c r="D5" s="207">
        <v>13102</v>
      </c>
      <c r="E5" s="207">
        <v>35050</v>
      </c>
      <c r="F5" s="207">
        <v>35940</v>
      </c>
      <c r="G5" s="207">
        <v>90907328</v>
      </c>
      <c r="H5" s="207">
        <v>249366096</v>
      </c>
      <c r="I5" s="207">
        <v>174.31</v>
      </c>
      <c r="J5" s="207">
        <v>158458768</v>
      </c>
      <c r="K5" s="207">
        <v>28708712</v>
      </c>
      <c r="L5" s="207">
        <v>195567480</v>
      </c>
    </row>
    <row r="6" spans="1:12" ht="18.75" x14ac:dyDescent="0.3">
      <c r="A6" s="207" t="s">
        <v>13</v>
      </c>
      <c r="B6" s="207">
        <v>50000</v>
      </c>
      <c r="C6" s="207">
        <v>1999</v>
      </c>
      <c r="D6" s="207">
        <v>2017</v>
      </c>
      <c r="E6" s="207">
        <v>4500</v>
      </c>
      <c r="F6" s="207">
        <v>4516</v>
      </c>
      <c r="G6" s="207">
        <v>99938792</v>
      </c>
      <c r="H6" s="207">
        <v>223812960</v>
      </c>
      <c r="I6" s="207">
        <v>123.95</v>
      </c>
      <c r="J6" s="207">
        <v>123874168</v>
      </c>
      <c r="K6" s="207">
        <v>440100384</v>
      </c>
      <c r="L6" s="207">
        <v>563974552</v>
      </c>
    </row>
    <row r="7" spans="1:12" ht="18.75" x14ac:dyDescent="0.3">
      <c r="A7" s="207" t="s">
        <v>15</v>
      </c>
      <c r="B7" s="207">
        <v>20000</v>
      </c>
      <c r="C7" s="207">
        <v>4329</v>
      </c>
      <c r="D7" s="207">
        <v>4368</v>
      </c>
      <c r="E7" s="207">
        <v>9480</v>
      </c>
      <c r="F7" s="207">
        <v>9320</v>
      </c>
      <c r="G7" s="207">
        <v>86582136</v>
      </c>
      <c r="H7" s="207">
        <v>184759680</v>
      </c>
      <c r="I7" s="207">
        <v>113.39</v>
      </c>
      <c r="J7" s="207">
        <v>98177544</v>
      </c>
      <c r="K7" s="207">
        <v>272035488</v>
      </c>
      <c r="L7" s="207">
        <v>371163032</v>
      </c>
    </row>
    <row r="8" spans="1:12" ht="18.75" x14ac:dyDescent="0.3">
      <c r="A8" s="207" t="s">
        <v>16</v>
      </c>
      <c r="B8" s="207">
        <v>11500</v>
      </c>
      <c r="C8" s="207">
        <v>12287</v>
      </c>
      <c r="D8" s="207">
        <v>12396</v>
      </c>
      <c r="E8" s="207">
        <v>12900</v>
      </c>
      <c r="F8" s="207">
        <v>13080</v>
      </c>
      <c r="G8" s="207">
        <v>141304912</v>
      </c>
      <c r="H8" s="207">
        <v>149096304</v>
      </c>
      <c r="I8" s="207">
        <v>5.51</v>
      </c>
      <c r="J8" s="207">
        <v>7791392</v>
      </c>
      <c r="K8" s="207">
        <v>54390804</v>
      </c>
      <c r="L8" s="207">
        <v>63932196</v>
      </c>
    </row>
    <row r="9" spans="1:12" ht="18.75" x14ac:dyDescent="0.3">
      <c r="A9" s="207" t="s">
        <v>231</v>
      </c>
      <c r="B9" s="207">
        <v>2000</v>
      </c>
      <c r="C9" s="207">
        <v>70009</v>
      </c>
      <c r="D9" s="207">
        <v>70093</v>
      </c>
      <c r="E9" s="207">
        <v>63894</v>
      </c>
      <c r="F9" s="207">
        <v>63625</v>
      </c>
      <c r="G9" s="207">
        <v>140018000</v>
      </c>
      <c r="H9" s="207">
        <v>127098827</v>
      </c>
      <c r="I9" s="207">
        <v>-9.23</v>
      </c>
      <c r="J9" s="207">
        <v>-12919173</v>
      </c>
      <c r="K9" s="207">
        <v>7240905</v>
      </c>
      <c r="L9" s="207">
        <v>-5678268</v>
      </c>
    </row>
    <row r="10" spans="1:12" ht="18.75" x14ac:dyDescent="0.3">
      <c r="A10" s="207" t="s">
        <v>77</v>
      </c>
      <c r="B10" s="207">
        <v>12000</v>
      </c>
      <c r="C10" s="207">
        <v>8918</v>
      </c>
      <c r="D10" s="207">
        <v>8997</v>
      </c>
      <c r="E10" s="207">
        <v>8081</v>
      </c>
      <c r="F10" s="207">
        <v>7965</v>
      </c>
      <c r="G10" s="207">
        <v>107021856</v>
      </c>
      <c r="H10" s="207">
        <v>94738896</v>
      </c>
      <c r="I10" s="207">
        <v>-11.48</v>
      </c>
      <c r="J10" s="207">
        <v>-12282960</v>
      </c>
      <c r="K10" s="207">
        <v>993854</v>
      </c>
      <c r="L10" s="207">
        <v>16670894</v>
      </c>
    </row>
    <row r="11" spans="1:12" ht="18.75" x14ac:dyDescent="0.3">
      <c r="A11" s="207" t="s">
        <v>17</v>
      </c>
      <c r="B11" s="207">
        <v>4000</v>
      </c>
      <c r="C11" s="207">
        <v>2118</v>
      </c>
      <c r="D11" s="207">
        <v>2137</v>
      </c>
      <c r="E11" s="207">
        <v>14250</v>
      </c>
      <c r="F11" s="207">
        <v>14760</v>
      </c>
      <c r="G11" s="207">
        <v>8470021</v>
      </c>
      <c r="H11" s="207">
        <v>58520448</v>
      </c>
      <c r="I11" s="207">
        <v>590.91</v>
      </c>
      <c r="J11" s="207">
        <v>50050427</v>
      </c>
      <c r="K11" s="207">
        <v>90905312</v>
      </c>
      <c r="L11" s="207">
        <v>140955739</v>
      </c>
    </row>
    <row r="12" spans="1:12" ht="18.75" x14ac:dyDescent="0.3">
      <c r="A12" s="207" t="s">
        <v>18</v>
      </c>
      <c r="B12" s="207">
        <v>100000</v>
      </c>
      <c r="C12" s="207">
        <v>502</v>
      </c>
      <c r="D12" s="207">
        <v>507</v>
      </c>
      <c r="E12" s="207">
        <v>500</v>
      </c>
      <c r="F12" s="207">
        <v>500</v>
      </c>
      <c r="G12" s="207">
        <v>50227000</v>
      </c>
      <c r="H12" s="207">
        <v>49560000</v>
      </c>
      <c r="I12" s="207">
        <v>-1.33</v>
      </c>
      <c r="J12" s="207">
        <v>-667000</v>
      </c>
      <c r="K12" s="207">
        <v>0</v>
      </c>
      <c r="L12" s="207">
        <v>-167000</v>
      </c>
    </row>
    <row r="13" spans="1:12" ht="18.75" x14ac:dyDescent="0.3">
      <c r="A13" s="207" t="s">
        <v>26</v>
      </c>
      <c r="B13" s="207">
        <v>7000</v>
      </c>
      <c r="C13" s="207">
        <v>2103</v>
      </c>
      <c r="D13" s="207">
        <v>2122</v>
      </c>
      <c r="E13" s="207">
        <v>5586</v>
      </c>
      <c r="F13" s="207">
        <v>5590</v>
      </c>
      <c r="G13" s="207">
        <v>14720662</v>
      </c>
      <c r="H13" s="207">
        <v>38785656</v>
      </c>
      <c r="I13" s="207">
        <v>163.47999999999999</v>
      </c>
      <c r="J13" s="207">
        <v>24064994</v>
      </c>
      <c r="K13" s="207">
        <v>94924224</v>
      </c>
      <c r="L13" s="207">
        <v>118989218</v>
      </c>
    </row>
    <row r="14" spans="1:12" ht="18.75" x14ac:dyDescent="0.3">
      <c r="A14" s="207" t="s">
        <v>29</v>
      </c>
      <c r="B14" s="207">
        <v>2000</v>
      </c>
      <c r="C14" s="207">
        <v>24377</v>
      </c>
      <c r="D14" s="207">
        <v>24592</v>
      </c>
      <c r="E14" s="207">
        <v>18120</v>
      </c>
      <c r="F14" s="207">
        <v>17830</v>
      </c>
      <c r="G14" s="207">
        <v>48753060</v>
      </c>
      <c r="H14" s="207">
        <v>35346192</v>
      </c>
      <c r="I14" s="207">
        <v>-27.5</v>
      </c>
      <c r="J14" s="207">
        <v>-13406868</v>
      </c>
      <c r="K14" s="207">
        <v>15159361</v>
      </c>
      <c r="L14" s="207">
        <v>2802493</v>
      </c>
    </row>
    <row r="15" spans="1:12" ht="18.75" x14ac:dyDescent="0.3">
      <c r="A15" s="207" t="s">
        <v>22</v>
      </c>
      <c r="B15" s="207">
        <v>2000</v>
      </c>
      <c r="C15" s="207">
        <v>10199</v>
      </c>
      <c r="D15" s="207">
        <v>10289</v>
      </c>
      <c r="E15" s="207">
        <v>14070</v>
      </c>
      <c r="F15" s="207">
        <v>14105</v>
      </c>
      <c r="G15" s="207">
        <v>20398844</v>
      </c>
      <c r="H15" s="207">
        <v>27961752</v>
      </c>
      <c r="I15" s="207">
        <v>37.08</v>
      </c>
      <c r="J15" s="207">
        <v>7562908</v>
      </c>
      <c r="K15" s="207">
        <v>21518240</v>
      </c>
      <c r="L15" s="207">
        <v>30581148</v>
      </c>
    </row>
    <row r="16" spans="1:12" ht="18.75" x14ac:dyDescent="0.3">
      <c r="A16" s="207" t="s">
        <v>526</v>
      </c>
      <c r="B16" s="207">
        <v>4000</v>
      </c>
      <c r="C16" s="207">
        <v>0</v>
      </c>
      <c r="D16" s="207">
        <v>0</v>
      </c>
      <c r="E16" s="207">
        <v>5725</v>
      </c>
      <c r="F16" s="207">
        <v>5768</v>
      </c>
      <c r="G16" s="207">
        <v>0</v>
      </c>
      <c r="H16" s="207">
        <v>22868966</v>
      </c>
      <c r="I16" s="207">
        <v>0</v>
      </c>
      <c r="J16" s="207">
        <v>0</v>
      </c>
      <c r="K16" s="207">
        <v>50418232</v>
      </c>
      <c r="L16" s="207">
        <v>50418232</v>
      </c>
    </row>
    <row r="17" spans="1:12" ht="18.75" x14ac:dyDescent="0.3">
      <c r="A17" s="207" t="s">
        <v>31</v>
      </c>
      <c r="B17" s="207">
        <v>1000</v>
      </c>
      <c r="C17" s="207">
        <v>2300</v>
      </c>
      <c r="D17" s="207">
        <v>2321</v>
      </c>
      <c r="E17" s="207">
        <v>7877</v>
      </c>
      <c r="F17" s="207">
        <v>7736</v>
      </c>
      <c r="G17" s="207">
        <v>2300083</v>
      </c>
      <c r="H17" s="207">
        <v>7667923</v>
      </c>
      <c r="I17" s="207">
        <v>233.38</v>
      </c>
      <c r="J17" s="207">
        <v>5367840</v>
      </c>
      <c r="K17" s="207">
        <v>26268226</v>
      </c>
      <c r="L17" s="207">
        <v>31636066</v>
      </c>
    </row>
    <row r="18" spans="1:12" ht="18.75" x14ac:dyDescent="0.3">
      <c r="A18" s="207" t="s">
        <v>34</v>
      </c>
      <c r="B18" s="207">
        <v>16</v>
      </c>
      <c r="C18" s="207" t="s">
        <v>35</v>
      </c>
      <c r="D18" s="207" t="s">
        <v>675</v>
      </c>
      <c r="E18" s="207" t="s">
        <v>37</v>
      </c>
      <c r="F18" s="207" t="s">
        <v>676</v>
      </c>
      <c r="G18" s="207" t="s">
        <v>39</v>
      </c>
      <c r="H18" s="207">
        <f>SUM(H2:H17)</f>
        <v>2452982901</v>
      </c>
      <c r="I18" s="207" t="s">
        <v>40</v>
      </c>
      <c r="J18" s="207" t="s">
        <v>677</v>
      </c>
      <c r="K18" s="207"/>
      <c r="L18" s="207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2500157758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47174857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2572708818</v>
      </c>
      <c r="H41" s="11">
        <f>G41-B43</f>
        <v>84875372</v>
      </c>
      <c r="I41" s="5">
        <f>H41/B43</f>
        <v>3.411617933526246E-2</v>
      </c>
      <c r="J41" s="13">
        <f>G41+J40</f>
        <v>2572708818</v>
      </c>
      <c r="K41" s="11">
        <f>H41+J40</f>
        <v>84875372</v>
      </c>
      <c r="L41" s="5">
        <f>K41/B43</f>
        <v>3.411617933526246E-2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4072708818</v>
      </c>
      <c r="H42" s="12">
        <f>G42-B43</f>
        <v>1584875372</v>
      </c>
      <c r="I42" s="8">
        <f>H42/B43</f>
        <v>0.63705043219360269</v>
      </c>
      <c r="J42" s="13">
        <f>G42+J40</f>
        <v>4072708818</v>
      </c>
      <c r="K42" s="12">
        <f>H42+J40</f>
        <v>1584875372</v>
      </c>
      <c r="L42" s="8">
        <f>K42/B43</f>
        <v>0.63705043219360269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4.2468273031447054E-3</v>
      </c>
      <c r="J43" s="6"/>
      <c r="K43" s="4" t="s">
        <v>50</v>
      </c>
      <c r="L43" s="5">
        <f ca="1">K41/VLOOKUP(MID(CELL("filename",A$1),FIND("]",CELL("filename",A$1))+1,255),Base!A:H,8,FALSE)*30</f>
        <v>4.2468273031447054E-3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7.93008836755522E-2</v>
      </c>
      <c r="J44" s="6"/>
      <c r="K44" s="7"/>
      <c r="L44" s="8">
        <f ca="1">K42/VLOOKUP(MID(CELL("filename",A$1),FIND("]",CELL("filename",A$1))+1,255),Base!A:H,8,FALSE)*30</f>
        <v>7.93008836755522E-2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210" t="s">
        <v>0</v>
      </c>
      <c r="B1" s="210" t="s">
        <v>1</v>
      </c>
      <c r="C1" s="210" t="s">
        <v>2</v>
      </c>
      <c r="D1" s="210" t="s">
        <v>3</v>
      </c>
      <c r="E1" s="210" t="s">
        <v>4</v>
      </c>
      <c r="F1" s="210" t="s">
        <v>5</v>
      </c>
      <c r="G1" s="210" t="s">
        <v>6</v>
      </c>
      <c r="H1" s="210" t="s">
        <v>7</v>
      </c>
      <c r="I1" s="210" t="s">
        <v>8</v>
      </c>
      <c r="J1" s="210" t="s">
        <v>9</v>
      </c>
      <c r="K1" s="210" t="s">
        <v>10</v>
      </c>
      <c r="L1" s="210" t="s">
        <v>11</v>
      </c>
    </row>
    <row r="2" spans="1:12" ht="18.75" x14ac:dyDescent="0.3">
      <c r="A2" s="209" t="s">
        <v>12</v>
      </c>
      <c r="B2" s="209">
        <v>105000</v>
      </c>
      <c r="C2" s="209">
        <v>2799</v>
      </c>
      <c r="D2" s="209">
        <v>2824</v>
      </c>
      <c r="E2" s="209">
        <v>5900</v>
      </c>
      <c r="F2" s="209">
        <v>5915</v>
      </c>
      <c r="G2" s="209">
        <v>293939520</v>
      </c>
      <c r="H2" s="209">
        <v>615609540</v>
      </c>
      <c r="I2" s="209">
        <v>109.43</v>
      </c>
      <c r="J2" s="209">
        <v>321670020</v>
      </c>
      <c r="K2" s="209">
        <v>718491648</v>
      </c>
      <c r="L2" s="209">
        <v>1086761668</v>
      </c>
    </row>
    <row r="3" spans="1:12" ht="18.75" x14ac:dyDescent="0.3">
      <c r="A3" s="209" t="s">
        <v>14</v>
      </c>
      <c r="B3" s="209">
        <v>10000</v>
      </c>
      <c r="C3" s="209">
        <v>19535</v>
      </c>
      <c r="D3" s="209">
        <v>19707</v>
      </c>
      <c r="E3" s="209">
        <v>27584</v>
      </c>
      <c r="F3" s="209">
        <v>28286</v>
      </c>
      <c r="G3" s="209">
        <v>195353872</v>
      </c>
      <c r="H3" s="209">
        <v>280370832</v>
      </c>
      <c r="I3" s="209">
        <v>43.52</v>
      </c>
      <c r="J3" s="209">
        <v>85016960</v>
      </c>
      <c r="K3" s="209">
        <v>0</v>
      </c>
      <c r="L3" s="209">
        <v>85016960</v>
      </c>
    </row>
    <row r="4" spans="1:12" ht="18.75" x14ac:dyDescent="0.3">
      <c r="A4" s="209" t="s">
        <v>226</v>
      </c>
      <c r="B4" s="209">
        <v>1400</v>
      </c>
      <c r="C4" s="209">
        <v>232818</v>
      </c>
      <c r="D4" s="209">
        <v>233095</v>
      </c>
      <c r="E4" s="209">
        <v>191500</v>
      </c>
      <c r="F4" s="209">
        <v>191640</v>
      </c>
      <c r="G4" s="209">
        <v>325944608</v>
      </c>
      <c r="H4" s="209">
        <v>267977264</v>
      </c>
      <c r="I4" s="209">
        <v>-17.78</v>
      </c>
      <c r="J4" s="209">
        <v>-57967344</v>
      </c>
      <c r="K4" s="209">
        <v>-30193206</v>
      </c>
      <c r="L4" s="209">
        <v>-88160550</v>
      </c>
    </row>
    <row r="5" spans="1:12" ht="18.75" x14ac:dyDescent="0.3">
      <c r="A5" s="209" t="s">
        <v>13</v>
      </c>
      <c r="B5" s="209">
        <v>50000</v>
      </c>
      <c r="C5" s="209">
        <v>1999</v>
      </c>
      <c r="D5" s="209">
        <v>2017</v>
      </c>
      <c r="E5" s="209">
        <v>4741</v>
      </c>
      <c r="F5" s="209">
        <v>4723</v>
      </c>
      <c r="G5" s="209">
        <v>99938792</v>
      </c>
      <c r="H5" s="209">
        <v>234071880</v>
      </c>
      <c r="I5" s="209">
        <v>134.22</v>
      </c>
      <c r="J5" s="209">
        <v>134133088</v>
      </c>
      <c r="K5" s="209">
        <v>440100384</v>
      </c>
      <c r="L5" s="209">
        <v>574233472</v>
      </c>
    </row>
    <row r="6" spans="1:12" ht="18.75" x14ac:dyDescent="0.3">
      <c r="A6" s="209" t="s">
        <v>90</v>
      </c>
      <c r="B6" s="209">
        <v>7000</v>
      </c>
      <c r="C6" s="209">
        <v>12987</v>
      </c>
      <c r="D6" s="209">
        <v>13102</v>
      </c>
      <c r="E6" s="209">
        <v>29000</v>
      </c>
      <c r="F6" s="209">
        <v>29520</v>
      </c>
      <c r="G6" s="209">
        <v>90907328</v>
      </c>
      <c r="H6" s="209">
        <v>204821568</v>
      </c>
      <c r="I6" s="209">
        <v>125.31</v>
      </c>
      <c r="J6" s="209">
        <v>113914240</v>
      </c>
      <c r="K6" s="209">
        <v>28708712</v>
      </c>
      <c r="L6" s="209">
        <v>151022952</v>
      </c>
    </row>
    <row r="7" spans="1:12" ht="18.75" x14ac:dyDescent="0.3">
      <c r="A7" s="209" t="s">
        <v>15</v>
      </c>
      <c r="B7" s="209">
        <v>20000</v>
      </c>
      <c r="C7" s="209">
        <v>4329</v>
      </c>
      <c r="D7" s="209">
        <v>4368</v>
      </c>
      <c r="E7" s="209">
        <v>9780</v>
      </c>
      <c r="F7" s="209">
        <v>9730</v>
      </c>
      <c r="G7" s="209">
        <v>86582136</v>
      </c>
      <c r="H7" s="209">
        <v>192887520</v>
      </c>
      <c r="I7" s="209">
        <v>122.78</v>
      </c>
      <c r="J7" s="209">
        <v>106305384</v>
      </c>
      <c r="K7" s="209">
        <v>272035488</v>
      </c>
      <c r="L7" s="209">
        <v>379290872</v>
      </c>
    </row>
    <row r="8" spans="1:12" ht="18.75" x14ac:dyDescent="0.3">
      <c r="A8" s="209" t="s">
        <v>16</v>
      </c>
      <c r="B8" s="209">
        <v>11500</v>
      </c>
      <c r="C8" s="209">
        <v>12287</v>
      </c>
      <c r="D8" s="209">
        <v>12396</v>
      </c>
      <c r="E8" s="209">
        <v>13500</v>
      </c>
      <c r="F8" s="209">
        <v>13260</v>
      </c>
      <c r="G8" s="209">
        <v>141304912</v>
      </c>
      <c r="H8" s="209">
        <v>151148088</v>
      </c>
      <c r="I8" s="209">
        <v>6.97</v>
      </c>
      <c r="J8" s="209">
        <v>9843176</v>
      </c>
      <c r="K8" s="209">
        <v>54390804</v>
      </c>
      <c r="L8" s="209">
        <v>65983980</v>
      </c>
    </row>
    <row r="9" spans="1:12" ht="18.75" x14ac:dyDescent="0.3">
      <c r="A9" s="209" t="s">
        <v>231</v>
      </c>
      <c r="B9" s="209">
        <v>2000</v>
      </c>
      <c r="C9" s="209">
        <v>70009</v>
      </c>
      <c r="D9" s="209">
        <v>70093</v>
      </c>
      <c r="E9" s="209">
        <v>65988</v>
      </c>
      <c r="F9" s="209">
        <v>65246</v>
      </c>
      <c r="G9" s="209">
        <v>140018000</v>
      </c>
      <c r="H9" s="209">
        <v>130336976</v>
      </c>
      <c r="I9" s="209">
        <v>-6.91</v>
      </c>
      <c r="J9" s="209">
        <v>-9681024</v>
      </c>
      <c r="K9" s="209">
        <v>7240905</v>
      </c>
      <c r="L9" s="209">
        <v>-2440119</v>
      </c>
    </row>
    <row r="10" spans="1:12" ht="18.75" x14ac:dyDescent="0.3">
      <c r="A10" s="209" t="s">
        <v>77</v>
      </c>
      <c r="B10" s="209">
        <v>12000</v>
      </c>
      <c r="C10" s="209">
        <v>8918</v>
      </c>
      <c r="D10" s="209">
        <v>8997</v>
      </c>
      <c r="E10" s="209">
        <v>8363</v>
      </c>
      <c r="F10" s="209">
        <v>8316</v>
      </c>
      <c r="G10" s="209">
        <v>107021856</v>
      </c>
      <c r="H10" s="209">
        <v>98913830</v>
      </c>
      <c r="I10" s="209">
        <v>-7.58</v>
      </c>
      <c r="J10" s="209">
        <v>-8108026</v>
      </c>
      <c r="K10" s="209">
        <v>993854</v>
      </c>
      <c r="L10" s="209">
        <v>20845828</v>
      </c>
    </row>
    <row r="11" spans="1:12" ht="18.75" x14ac:dyDescent="0.3">
      <c r="A11" s="209" t="s">
        <v>17</v>
      </c>
      <c r="B11" s="209">
        <v>4000</v>
      </c>
      <c r="C11" s="209">
        <v>2118</v>
      </c>
      <c r="D11" s="209">
        <v>2137</v>
      </c>
      <c r="E11" s="209">
        <v>14800</v>
      </c>
      <c r="F11" s="209">
        <v>14460</v>
      </c>
      <c r="G11" s="209">
        <v>8470021</v>
      </c>
      <c r="H11" s="209">
        <v>57331008</v>
      </c>
      <c r="I11" s="209">
        <v>576.87</v>
      </c>
      <c r="J11" s="209">
        <v>48860987</v>
      </c>
      <c r="K11" s="209">
        <v>90905312</v>
      </c>
      <c r="L11" s="209">
        <v>139766299</v>
      </c>
    </row>
    <row r="12" spans="1:12" ht="18.75" x14ac:dyDescent="0.3">
      <c r="A12" s="209" t="s">
        <v>18</v>
      </c>
      <c r="B12" s="209">
        <v>100000</v>
      </c>
      <c r="C12" s="209">
        <v>502</v>
      </c>
      <c r="D12" s="209">
        <v>507</v>
      </c>
      <c r="E12" s="209">
        <v>500</v>
      </c>
      <c r="F12" s="209">
        <v>500</v>
      </c>
      <c r="G12" s="209">
        <v>50227000</v>
      </c>
      <c r="H12" s="209">
        <v>49560000</v>
      </c>
      <c r="I12" s="209">
        <v>-1.33</v>
      </c>
      <c r="J12" s="209">
        <v>-667000</v>
      </c>
      <c r="K12" s="209">
        <v>0</v>
      </c>
      <c r="L12" s="209">
        <v>-167000</v>
      </c>
    </row>
    <row r="13" spans="1:12" ht="18.75" x14ac:dyDescent="0.3">
      <c r="A13" s="209" t="s">
        <v>26</v>
      </c>
      <c r="B13" s="209">
        <v>7000</v>
      </c>
      <c r="C13" s="209">
        <v>2103</v>
      </c>
      <c r="D13" s="209">
        <v>2122</v>
      </c>
      <c r="E13" s="209">
        <v>5586</v>
      </c>
      <c r="F13" s="209">
        <v>5590</v>
      </c>
      <c r="G13" s="209">
        <v>14720662</v>
      </c>
      <c r="H13" s="209">
        <v>38785656</v>
      </c>
      <c r="I13" s="209">
        <v>163.47999999999999</v>
      </c>
      <c r="J13" s="209">
        <v>24064994</v>
      </c>
      <c r="K13" s="209">
        <v>94924224</v>
      </c>
      <c r="L13" s="209">
        <v>118989218</v>
      </c>
    </row>
    <row r="14" spans="1:12" ht="18.75" x14ac:dyDescent="0.3">
      <c r="A14" s="209" t="s">
        <v>29</v>
      </c>
      <c r="B14" s="209">
        <v>2000</v>
      </c>
      <c r="C14" s="209">
        <v>24377</v>
      </c>
      <c r="D14" s="209">
        <v>24592</v>
      </c>
      <c r="E14" s="209">
        <v>18720</v>
      </c>
      <c r="F14" s="209">
        <v>18660</v>
      </c>
      <c r="G14" s="209">
        <v>48753060</v>
      </c>
      <c r="H14" s="209">
        <v>36991584</v>
      </c>
      <c r="I14" s="209">
        <v>-24.12</v>
      </c>
      <c r="J14" s="209">
        <v>-11761476</v>
      </c>
      <c r="K14" s="209">
        <v>15159361</v>
      </c>
      <c r="L14" s="209">
        <v>4447885</v>
      </c>
    </row>
    <row r="15" spans="1:12" ht="18.75" x14ac:dyDescent="0.3">
      <c r="A15" s="209" t="s">
        <v>22</v>
      </c>
      <c r="B15" s="209">
        <v>2000</v>
      </c>
      <c r="C15" s="209">
        <v>10199</v>
      </c>
      <c r="D15" s="209">
        <v>10289</v>
      </c>
      <c r="E15" s="209">
        <v>14810</v>
      </c>
      <c r="F15" s="209">
        <v>14742</v>
      </c>
      <c r="G15" s="209">
        <v>20398844</v>
      </c>
      <c r="H15" s="209">
        <v>29224541</v>
      </c>
      <c r="I15" s="209">
        <v>43.27</v>
      </c>
      <c r="J15" s="209">
        <v>8825697</v>
      </c>
      <c r="K15" s="209">
        <v>21518240</v>
      </c>
      <c r="L15" s="209">
        <v>31843937</v>
      </c>
    </row>
    <row r="16" spans="1:12" ht="18.75" x14ac:dyDescent="0.3">
      <c r="A16" s="209" t="s">
        <v>526</v>
      </c>
      <c r="B16" s="209">
        <v>4000</v>
      </c>
      <c r="C16" s="209">
        <v>0</v>
      </c>
      <c r="D16" s="209">
        <v>0</v>
      </c>
      <c r="E16" s="209">
        <v>5790</v>
      </c>
      <c r="F16" s="209">
        <v>5767</v>
      </c>
      <c r="G16" s="209">
        <v>0</v>
      </c>
      <c r="H16" s="209">
        <v>22865002</v>
      </c>
      <c r="I16" s="209">
        <v>0</v>
      </c>
      <c r="J16" s="209">
        <v>0</v>
      </c>
      <c r="K16" s="209">
        <v>50418232</v>
      </c>
      <c r="L16" s="209">
        <v>50418232</v>
      </c>
    </row>
    <row r="17" spans="1:12" ht="18.75" x14ac:dyDescent="0.3">
      <c r="A17" s="209" t="s">
        <v>31</v>
      </c>
      <c r="B17" s="209">
        <v>1000</v>
      </c>
      <c r="C17" s="209">
        <v>2300</v>
      </c>
      <c r="D17" s="209">
        <v>2321</v>
      </c>
      <c r="E17" s="209">
        <v>7968</v>
      </c>
      <c r="F17" s="209">
        <v>7910</v>
      </c>
      <c r="G17" s="209">
        <v>2300083</v>
      </c>
      <c r="H17" s="209">
        <v>7840392</v>
      </c>
      <c r="I17" s="209">
        <v>240.87</v>
      </c>
      <c r="J17" s="209">
        <v>5540309</v>
      </c>
      <c r="K17" s="209">
        <v>26268226</v>
      </c>
      <c r="L17" s="209">
        <v>31808535</v>
      </c>
    </row>
    <row r="18" spans="1:12" ht="18.75" x14ac:dyDescent="0.3">
      <c r="A18" s="209" t="s">
        <v>34</v>
      </c>
      <c r="B18" s="209">
        <v>16</v>
      </c>
      <c r="C18" s="209" t="s">
        <v>35</v>
      </c>
      <c r="D18" s="209" t="s">
        <v>678</v>
      </c>
      <c r="E18" s="209" t="s">
        <v>37</v>
      </c>
      <c r="F18" s="209" t="s">
        <v>679</v>
      </c>
      <c r="G18" s="209" t="s">
        <v>39</v>
      </c>
      <c r="H18" s="209">
        <f>SUM(H2:H17)</f>
        <v>2418735681</v>
      </c>
      <c r="I18" s="209" t="s">
        <v>40</v>
      </c>
      <c r="J18" s="209" t="s">
        <v>680</v>
      </c>
      <c r="K18" s="209"/>
      <c r="L18" s="20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2494492665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75756984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2567043725</v>
      </c>
      <c r="H41" s="11">
        <f>G41-B43</f>
        <v>79210279</v>
      </c>
      <c r="I41" s="5">
        <f>H41/B43</f>
        <v>3.1839060258377121E-2</v>
      </c>
      <c r="J41" s="13">
        <f>G41+J40</f>
        <v>2567043725</v>
      </c>
      <c r="K41" s="11">
        <f>H41+J40</f>
        <v>79210279</v>
      </c>
      <c r="L41" s="5">
        <f>K41/B43</f>
        <v>3.1839060258377121E-2</v>
      </c>
    </row>
    <row r="42" spans="1:12" ht="19.5" thickBot="1" x14ac:dyDescent="0.35">
      <c r="A42" s="1" t="s">
        <v>48</v>
      </c>
      <c r="B42" s="9">
        <v>1500000000</v>
      </c>
      <c r="C42" s="1"/>
      <c r="D42" s="1"/>
      <c r="E42" s="1"/>
      <c r="F42" s="1"/>
      <c r="G42" s="10">
        <f>G41+B42</f>
        <v>4067043725</v>
      </c>
      <c r="H42" s="12">
        <f>G42-B43</f>
        <v>1579210279</v>
      </c>
      <c r="I42" s="8">
        <f>H42/B43</f>
        <v>0.63477331311671736</v>
      </c>
      <c r="J42" s="13">
        <f>G42+J40</f>
        <v>4067043725</v>
      </c>
      <c r="K42" s="12">
        <f>H42+J40</f>
        <v>1579210279</v>
      </c>
      <c r="L42" s="8">
        <f>K42/B43</f>
        <v>0.63477331311671736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3.9469909411211299E-3</v>
      </c>
      <c r="J43" s="6"/>
      <c r="K43" s="4" t="s">
        <v>50</v>
      </c>
      <c r="L43" s="5">
        <f ca="1">K41/VLOOKUP(MID(CELL("filename",A$1),FIND("]",CELL("filename",A$1))+1,255),Base!A:H,8,FALSE)*30</f>
        <v>3.9469909411211299E-3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7.869090658471703E-2</v>
      </c>
      <c r="J44" s="6"/>
      <c r="K44" s="7"/>
      <c r="L44" s="8">
        <f ca="1">K42/VLOOKUP(MID(CELL("filename",A$1),FIND("]",CELL("filename",A$1))+1,255),Base!A:H,8,FALSE)*30</f>
        <v>7.869090658471703E-2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4"/>
  <sheetViews>
    <sheetView rightToLeft="1" topLeftCell="A5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8788</v>
      </c>
      <c r="F2" s="46">
        <v>8574</v>
      </c>
      <c r="G2" s="46">
        <v>369116512</v>
      </c>
      <c r="H2" s="46">
        <v>1630157472</v>
      </c>
      <c r="I2" s="46">
        <v>341.64</v>
      </c>
      <c r="J2" s="46">
        <v>1261040960</v>
      </c>
      <c r="K2" s="46">
        <v>35150128</v>
      </c>
      <c r="L2" s="46">
        <v>1303191088</v>
      </c>
    </row>
    <row r="3" spans="1:12" ht="18.75" x14ac:dyDescent="0.3">
      <c r="A3" s="46" t="s">
        <v>13</v>
      </c>
      <c r="B3" s="46">
        <v>120000</v>
      </c>
      <c r="C3" s="46">
        <v>1999</v>
      </c>
      <c r="D3" s="46">
        <v>2019</v>
      </c>
      <c r="E3" s="46">
        <v>3686</v>
      </c>
      <c r="F3" s="46">
        <v>3681</v>
      </c>
      <c r="G3" s="46">
        <v>239853104</v>
      </c>
      <c r="H3" s="46">
        <v>437413230</v>
      </c>
      <c r="I3" s="46">
        <v>82.37</v>
      </c>
      <c r="J3" s="46">
        <v>197560126</v>
      </c>
      <c r="K3" s="46">
        <v>89965608</v>
      </c>
      <c r="L3" s="46">
        <v>287525734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21686</v>
      </c>
      <c r="F4" s="46">
        <v>21505</v>
      </c>
      <c r="G4" s="46">
        <v>195353872</v>
      </c>
      <c r="H4" s="46">
        <v>212953263</v>
      </c>
      <c r="I4" s="46">
        <v>9.01</v>
      </c>
      <c r="J4" s="46">
        <v>17599391</v>
      </c>
      <c r="K4" s="46">
        <v>0</v>
      </c>
      <c r="L4" s="46">
        <v>17599391</v>
      </c>
    </row>
    <row r="5" spans="1:12" ht="18.75" x14ac:dyDescent="0.3">
      <c r="A5" s="46" t="s">
        <v>15</v>
      </c>
      <c r="B5" s="46">
        <v>38000</v>
      </c>
      <c r="C5" s="46">
        <v>2528</v>
      </c>
      <c r="D5" s="46">
        <v>2553</v>
      </c>
      <c r="E5" s="46">
        <v>5391</v>
      </c>
      <c r="F5" s="46">
        <v>5391</v>
      </c>
      <c r="G5" s="46">
        <v>96080752</v>
      </c>
      <c r="H5" s="46">
        <v>202860635</v>
      </c>
      <c r="I5" s="46">
        <v>111.14</v>
      </c>
      <c r="J5" s="46">
        <v>106779883</v>
      </c>
      <c r="K5" s="46">
        <v>60685496</v>
      </c>
      <c r="L5" s="46">
        <v>167465379</v>
      </c>
    </row>
    <row r="6" spans="1:12" ht="18.75" x14ac:dyDescent="0.3">
      <c r="A6" s="46" t="s">
        <v>27</v>
      </c>
      <c r="B6" s="46">
        <v>12000</v>
      </c>
      <c r="C6" s="46">
        <v>8220</v>
      </c>
      <c r="D6" s="46">
        <v>8301</v>
      </c>
      <c r="E6" s="46">
        <v>8815</v>
      </c>
      <c r="F6" s="46">
        <v>8815</v>
      </c>
      <c r="G6" s="46">
        <v>98634856</v>
      </c>
      <c r="H6" s="46">
        <v>104748645</v>
      </c>
      <c r="I6" s="46">
        <v>6.2</v>
      </c>
      <c r="J6" s="46">
        <v>6113789</v>
      </c>
      <c r="K6" s="46">
        <v>509485</v>
      </c>
      <c r="L6" s="46">
        <v>6623274</v>
      </c>
    </row>
    <row r="7" spans="1:12" ht="18.75" x14ac:dyDescent="0.3">
      <c r="A7" s="46" t="s">
        <v>22</v>
      </c>
      <c r="B7" s="46">
        <v>5500</v>
      </c>
      <c r="C7" s="46">
        <v>10199</v>
      </c>
      <c r="D7" s="46">
        <v>10299</v>
      </c>
      <c r="E7" s="46">
        <v>12206</v>
      </c>
      <c r="F7" s="46">
        <v>12132</v>
      </c>
      <c r="G7" s="46">
        <v>56096816</v>
      </c>
      <c r="H7" s="46">
        <v>66075422</v>
      </c>
      <c r="I7" s="46">
        <v>17.79</v>
      </c>
      <c r="J7" s="46">
        <v>9978606</v>
      </c>
      <c r="K7" s="46">
        <v>943788</v>
      </c>
      <c r="L7" s="46">
        <v>10922394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17</v>
      </c>
      <c r="B9" s="46">
        <v>10000</v>
      </c>
      <c r="C9" s="46">
        <v>2118</v>
      </c>
      <c r="D9" s="46">
        <v>2139</v>
      </c>
      <c r="E9" s="46">
        <v>4893</v>
      </c>
      <c r="F9" s="46">
        <v>4893</v>
      </c>
      <c r="G9" s="46">
        <v>21175052</v>
      </c>
      <c r="H9" s="46">
        <v>48452933</v>
      </c>
      <c r="I9" s="46">
        <v>128.82</v>
      </c>
      <c r="J9" s="46">
        <v>27277881</v>
      </c>
      <c r="K9" s="46">
        <v>46152056</v>
      </c>
      <c r="L9" s="46">
        <v>73429937</v>
      </c>
    </row>
    <row r="10" spans="1:12" ht="18.75" x14ac:dyDescent="0.3">
      <c r="A10" s="46" t="s">
        <v>16</v>
      </c>
      <c r="B10" s="46">
        <v>8000</v>
      </c>
      <c r="C10" s="46">
        <v>2958</v>
      </c>
      <c r="D10" s="46">
        <v>2987</v>
      </c>
      <c r="E10" s="46">
        <v>5846</v>
      </c>
      <c r="F10" s="46">
        <v>5823</v>
      </c>
      <c r="G10" s="46">
        <v>23665300</v>
      </c>
      <c r="H10" s="46">
        <v>46129806</v>
      </c>
      <c r="I10" s="46">
        <v>94.93</v>
      </c>
      <c r="J10" s="46">
        <v>22464506</v>
      </c>
      <c r="K10" s="46">
        <v>17437852</v>
      </c>
      <c r="L10" s="46">
        <v>39902358</v>
      </c>
    </row>
    <row r="11" spans="1:12" ht="18.75" x14ac:dyDescent="0.3">
      <c r="A11" s="46" t="s">
        <v>21</v>
      </c>
      <c r="B11" s="46">
        <v>2000</v>
      </c>
      <c r="C11" s="46">
        <v>16843</v>
      </c>
      <c r="D11" s="46">
        <v>17008</v>
      </c>
      <c r="E11" s="46">
        <v>22010</v>
      </c>
      <c r="F11" s="46">
        <v>22085</v>
      </c>
      <c r="G11" s="46">
        <v>33685576</v>
      </c>
      <c r="H11" s="46">
        <v>43739343</v>
      </c>
      <c r="I11" s="46">
        <v>29.85</v>
      </c>
      <c r="J11" s="46">
        <v>10053767</v>
      </c>
      <c r="K11" s="46">
        <v>160642</v>
      </c>
      <c r="L11" s="46">
        <v>10214409</v>
      </c>
    </row>
    <row r="12" spans="1:12" ht="18.75" x14ac:dyDescent="0.3">
      <c r="A12" s="46" t="s">
        <v>29</v>
      </c>
      <c r="B12" s="46">
        <v>1500</v>
      </c>
      <c r="C12" s="46">
        <v>23983</v>
      </c>
      <c r="D12" s="46">
        <v>24217</v>
      </c>
      <c r="E12" s="46">
        <v>26344</v>
      </c>
      <c r="F12" s="46">
        <v>26344</v>
      </c>
      <c r="G12" s="46">
        <v>35974132</v>
      </c>
      <c r="H12" s="46">
        <v>39130719</v>
      </c>
      <c r="I12" s="46">
        <v>8.77</v>
      </c>
      <c r="J12" s="46">
        <v>3156587</v>
      </c>
      <c r="K12" s="46">
        <v>0</v>
      </c>
      <c r="L12" s="46">
        <v>3156587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9030</v>
      </c>
      <c r="F13" s="46">
        <v>8911</v>
      </c>
      <c r="G13" s="46">
        <v>31414688</v>
      </c>
      <c r="H13" s="46">
        <v>32084492</v>
      </c>
      <c r="I13" s="46">
        <v>2.13</v>
      </c>
      <c r="J13" s="46">
        <v>669804</v>
      </c>
      <c r="K13" s="46">
        <v>0</v>
      </c>
      <c r="L13" s="46">
        <v>669804</v>
      </c>
    </row>
    <row r="14" spans="1:12" ht="18.75" x14ac:dyDescent="0.3">
      <c r="A14" s="46" t="s">
        <v>20</v>
      </c>
      <c r="B14" s="46">
        <v>500</v>
      </c>
      <c r="C14" s="46">
        <v>31876</v>
      </c>
      <c r="D14" s="46">
        <v>32187</v>
      </c>
      <c r="E14" s="46">
        <v>56890</v>
      </c>
      <c r="F14" s="46">
        <v>56606</v>
      </c>
      <c r="G14" s="46">
        <v>15938166</v>
      </c>
      <c r="H14" s="46">
        <v>28027046</v>
      </c>
      <c r="I14" s="46">
        <v>75.849999999999994</v>
      </c>
      <c r="J14" s="46">
        <v>12088880</v>
      </c>
      <c r="K14" s="46">
        <v>12779537</v>
      </c>
      <c r="L14" s="46">
        <v>24868417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3056</v>
      </c>
      <c r="F15" s="46">
        <v>3049</v>
      </c>
      <c r="G15" s="46">
        <v>14720662</v>
      </c>
      <c r="H15" s="46">
        <v>21134906</v>
      </c>
      <c r="I15" s="46">
        <v>43.57</v>
      </c>
      <c r="J15" s="46">
        <v>6414244</v>
      </c>
      <c r="K15" s="46">
        <v>94924224</v>
      </c>
      <c r="L15" s="46">
        <v>101338468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2700</v>
      </c>
      <c r="F16" s="46">
        <v>2700</v>
      </c>
      <c r="G16" s="46">
        <v>16100578</v>
      </c>
      <c r="H16" s="46">
        <v>18715725</v>
      </c>
      <c r="I16" s="46">
        <v>16.239999999999998</v>
      </c>
      <c r="J16" s="46">
        <v>2615147</v>
      </c>
      <c r="K16" s="46">
        <v>3855220</v>
      </c>
      <c r="L16" s="46">
        <v>6470367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5872</v>
      </c>
      <c r="F17" s="46">
        <v>5837</v>
      </c>
      <c r="G17" s="46">
        <v>15091829</v>
      </c>
      <c r="H17" s="46">
        <v>17340268</v>
      </c>
      <c r="I17" s="46">
        <v>14.9</v>
      </c>
      <c r="J17" s="46">
        <v>2248439</v>
      </c>
      <c r="K17" s="46">
        <v>-7422173</v>
      </c>
      <c r="L17" s="46">
        <v>-4823734</v>
      </c>
    </row>
    <row r="18" spans="1:12" ht="18.75" x14ac:dyDescent="0.3">
      <c r="A18" s="46" t="s">
        <v>77</v>
      </c>
      <c r="B18" s="46">
        <v>811</v>
      </c>
      <c r="C18" s="46">
        <v>12054</v>
      </c>
      <c r="D18" s="46">
        <v>12172</v>
      </c>
      <c r="E18" s="46">
        <v>15519</v>
      </c>
      <c r="F18" s="46">
        <v>15260</v>
      </c>
      <c r="G18" s="46">
        <v>9776181</v>
      </c>
      <c r="H18" s="46">
        <v>12255195</v>
      </c>
      <c r="I18" s="46">
        <v>25.36</v>
      </c>
      <c r="J18" s="46">
        <v>2479014</v>
      </c>
      <c r="K18" s="46">
        <v>0</v>
      </c>
      <c r="L18" s="46">
        <v>2479014</v>
      </c>
    </row>
    <row r="19" spans="1:12" ht="18.75" x14ac:dyDescent="0.3">
      <c r="A19" s="46" t="s">
        <v>25</v>
      </c>
      <c r="B19" s="46">
        <v>200</v>
      </c>
      <c r="C19" s="46">
        <v>23400</v>
      </c>
      <c r="D19" s="46">
        <v>23629</v>
      </c>
      <c r="E19" s="46">
        <v>47514</v>
      </c>
      <c r="F19" s="46">
        <v>47504</v>
      </c>
      <c r="G19" s="46">
        <v>4680079</v>
      </c>
      <c r="H19" s="46">
        <v>9408167</v>
      </c>
      <c r="I19" s="46">
        <v>101.03</v>
      </c>
      <c r="J19" s="46">
        <v>4728088</v>
      </c>
      <c r="K19" s="46">
        <v>34159300</v>
      </c>
      <c r="L19" s="46">
        <v>38887388</v>
      </c>
    </row>
    <row r="20" spans="1:12" ht="18.75" x14ac:dyDescent="0.3">
      <c r="A20" s="46" t="s">
        <v>28</v>
      </c>
      <c r="B20" s="46">
        <v>2000</v>
      </c>
      <c r="C20" s="46">
        <v>2601</v>
      </c>
      <c r="D20" s="46">
        <v>2627</v>
      </c>
      <c r="E20" s="46">
        <v>4484</v>
      </c>
      <c r="F20" s="46">
        <v>4478</v>
      </c>
      <c r="G20" s="46">
        <v>5202503</v>
      </c>
      <c r="H20" s="46">
        <v>8868679</v>
      </c>
      <c r="I20" s="46">
        <v>70.47</v>
      </c>
      <c r="J20" s="46">
        <v>3666176</v>
      </c>
      <c r="K20" s="46">
        <v>337142</v>
      </c>
      <c r="L20" s="46">
        <v>4003318</v>
      </c>
    </row>
    <row r="21" spans="1:12" ht="18.75" x14ac:dyDescent="0.3">
      <c r="A21" s="46" t="s">
        <v>32</v>
      </c>
      <c r="B21" s="46">
        <v>37</v>
      </c>
      <c r="C21" s="46">
        <v>23607</v>
      </c>
      <c r="D21" s="46">
        <v>23838</v>
      </c>
      <c r="E21" s="46">
        <v>34950</v>
      </c>
      <c r="F21" s="46">
        <v>33787</v>
      </c>
      <c r="G21" s="46">
        <v>873445</v>
      </c>
      <c r="H21" s="46">
        <v>1237930</v>
      </c>
      <c r="I21" s="46">
        <v>41.73</v>
      </c>
      <c r="J21" s="46">
        <v>364485</v>
      </c>
      <c r="K21" s="46">
        <v>0</v>
      </c>
      <c r="L21" s="46">
        <v>364485</v>
      </c>
    </row>
    <row r="22" spans="1:12" ht="18.75" x14ac:dyDescent="0.3">
      <c r="A22" s="46" t="s">
        <v>33</v>
      </c>
      <c r="B22" s="46">
        <v>21</v>
      </c>
      <c r="C22" s="46">
        <v>19990</v>
      </c>
      <c r="D22" s="46">
        <v>20185</v>
      </c>
      <c r="E22" s="46">
        <v>25852</v>
      </c>
      <c r="F22" s="46">
        <v>24807</v>
      </c>
      <c r="G22" s="46">
        <v>419795</v>
      </c>
      <c r="H22" s="46">
        <v>515868</v>
      </c>
      <c r="I22" s="46">
        <v>22.89</v>
      </c>
      <c r="J22" s="46">
        <v>96073</v>
      </c>
      <c r="K22" s="46">
        <v>0</v>
      </c>
      <c r="L22" s="46">
        <v>96073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94</v>
      </c>
      <c r="E23" s="46" t="s">
        <v>37</v>
      </c>
      <c r="F23" s="46" t="s">
        <v>95</v>
      </c>
      <c r="G23" s="46" t="s">
        <v>39</v>
      </c>
      <c r="H23" s="46">
        <f>SUM(H2:H22)</f>
        <v>3030762244</v>
      </c>
      <c r="I23" s="46" t="s">
        <v>40</v>
      </c>
      <c r="J23" s="46" t="s">
        <v>96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3184012870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153250626</v>
      </c>
      <c r="C41" s="1" t="s">
        <v>46</v>
      </c>
      <c r="D41" s="1">
        <v>100000000</v>
      </c>
      <c r="E41" s="1" t="s">
        <v>47</v>
      </c>
      <c r="F41" s="9">
        <v>32951060</v>
      </c>
      <c r="G41" s="10">
        <f>B41+H23+D41+F41</f>
        <v>3316963930</v>
      </c>
      <c r="H41" s="11">
        <f>G41-B43</f>
        <v>829130484</v>
      </c>
      <c r="I41" s="5">
        <f>H41/B43</f>
        <v>0.33327411259507606</v>
      </c>
      <c r="J41" s="13">
        <f>G41+J40</f>
        <v>3316963930</v>
      </c>
      <c r="K41" s="11">
        <f>H41+J40</f>
        <v>829130484</v>
      </c>
      <c r="L41" s="5">
        <f>K41/B43</f>
        <v>0.33327411259507606</v>
      </c>
    </row>
    <row r="42" spans="1:12" ht="19.5" thickBot="1" x14ac:dyDescent="0.35">
      <c r="A42" s="1" t="s">
        <v>48</v>
      </c>
      <c r="B42" s="9">
        <v>30000000</v>
      </c>
      <c r="C42" s="1"/>
      <c r="D42" s="1"/>
      <c r="E42" s="1"/>
      <c r="F42" s="1"/>
      <c r="G42" s="10">
        <f>G41+B42</f>
        <v>3346963930</v>
      </c>
      <c r="H42" s="12">
        <f>G42-B43</f>
        <v>859130484</v>
      </c>
      <c r="I42" s="8">
        <f>H42/B43</f>
        <v>0.34533279765224284</v>
      </c>
      <c r="J42" s="13">
        <f>G42+J40</f>
        <v>3346963930</v>
      </c>
      <c r="K42" s="12">
        <f>H42+J40</f>
        <v>859130484</v>
      </c>
      <c r="L42" s="8">
        <f>K42/B43</f>
        <v>0.34533279765224284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0.31244448055788382</v>
      </c>
      <c r="J43" s="6"/>
      <c r="K43" s="4" t="s">
        <v>50</v>
      </c>
      <c r="L43" s="5">
        <f ca="1">K41/VLOOKUP(MID(CELL("filename",A$1),FIND("]",CELL("filename",A$1))+1,255),Base!A:H,8,FALSE)*30</f>
        <v>0.31244448055788382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0.32374949779897766</v>
      </c>
      <c r="J44" s="6"/>
      <c r="K44" s="7"/>
      <c r="L44" s="8">
        <f ca="1">K42/VLOOKUP(MID(CELL("filename",A$1),FIND("]",CELL("filename",A$1))+1,255),Base!A:H,8,FALSE)*30</f>
        <v>0.32374949779897766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L44"/>
  <sheetViews>
    <sheetView rightToLeft="1" workbookViewId="0">
      <selection activeCell="B42" sqref="B42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2" t="s">
        <v>5</v>
      </c>
      <c r="G1" s="212" t="s">
        <v>6</v>
      </c>
      <c r="H1" s="212" t="s">
        <v>7</v>
      </c>
      <c r="I1" s="212" t="s">
        <v>8</v>
      </c>
      <c r="J1" s="212" t="s">
        <v>9</v>
      </c>
      <c r="K1" s="212" t="s">
        <v>10</v>
      </c>
      <c r="L1" s="212" t="s">
        <v>11</v>
      </c>
    </row>
    <row r="2" spans="1:12" ht="18.75" x14ac:dyDescent="0.3">
      <c r="A2" s="211" t="s">
        <v>12</v>
      </c>
      <c r="B2" s="211">
        <v>105000</v>
      </c>
      <c r="C2" s="211">
        <v>2799</v>
      </c>
      <c r="D2" s="211">
        <v>2824</v>
      </c>
      <c r="E2" s="211">
        <v>6100</v>
      </c>
      <c r="F2" s="211">
        <v>5939</v>
      </c>
      <c r="G2" s="211">
        <v>293939520</v>
      </c>
      <c r="H2" s="211">
        <v>618107364</v>
      </c>
      <c r="I2" s="211">
        <v>110.28</v>
      </c>
      <c r="J2" s="211">
        <v>324167844</v>
      </c>
      <c r="K2" s="211">
        <v>718491648</v>
      </c>
      <c r="L2" s="211">
        <v>1089259492</v>
      </c>
    </row>
    <row r="3" spans="1:12" ht="18.75" x14ac:dyDescent="0.3">
      <c r="A3" s="211" t="s">
        <v>14</v>
      </c>
      <c r="B3" s="211">
        <v>10000</v>
      </c>
      <c r="C3" s="211">
        <v>19535</v>
      </c>
      <c r="D3" s="211">
        <v>19707</v>
      </c>
      <c r="E3" s="211">
        <v>27438</v>
      </c>
      <c r="F3" s="211">
        <v>27506</v>
      </c>
      <c r="G3" s="211">
        <v>195353872</v>
      </c>
      <c r="H3" s="211">
        <v>272639472</v>
      </c>
      <c r="I3" s="211">
        <v>39.56</v>
      </c>
      <c r="J3" s="211">
        <v>77285600</v>
      </c>
      <c r="K3" s="211">
        <v>0</v>
      </c>
      <c r="L3" s="211">
        <v>77285600</v>
      </c>
    </row>
    <row r="4" spans="1:12" ht="18.75" x14ac:dyDescent="0.3">
      <c r="A4" s="211" t="s">
        <v>226</v>
      </c>
      <c r="B4" s="211">
        <v>1400</v>
      </c>
      <c r="C4" s="211">
        <v>232818</v>
      </c>
      <c r="D4" s="211">
        <v>233095</v>
      </c>
      <c r="E4" s="211">
        <v>193070</v>
      </c>
      <c r="F4" s="211">
        <v>192970</v>
      </c>
      <c r="G4" s="211">
        <v>325944608</v>
      </c>
      <c r="H4" s="211">
        <v>269837052</v>
      </c>
      <c r="I4" s="211">
        <v>-17.21</v>
      </c>
      <c r="J4" s="211">
        <v>-56107556</v>
      </c>
      <c r="K4" s="211">
        <v>-30193206</v>
      </c>
      <c r="L4" s="211">
        <v>-86300762</v>
      </c>
    </row>
    <row r="5" spans="1:12" ht="18.75" x14ac:dyDescent="0.3">
      <c r="A5" s="211" t="s">
        <v>13</v>
      </c>
      <c r="B5" s="211">
        <v>50000</v>
      </c>
      <c r="C5" s="211">
        <v>1999</v>
      </c>
      <c r="D5" s="211">
        <v>2017</v>
      </c>
      <c r="E5" s="211">
        <v>4959</v>
      </c>
      <c r="F5" s="211">
        <v>4959</v>
      </c>
      <c r="G5" s="211">
        <v>99938792</v>
      </c>
      <c r="H5" s="211">
        <v>245768040</v>
      </c>
      <c r="I5" s="211">
        <v>145.91999999999999</v>
      </c>
      <c r="J5" s="211">
        <v>145829248</v>
      </c>
      <c r="K5" s="211">
        <v>440100384</v>
      </c>
      <c r="L5" s="211">
        <v>585929632</v>
      </c>
    </row>
    <row r="6" spans="1:12" ht="18.75" x14ac:dyDescent="0.3">
      <c r="A6" s="211" t="s">
        <v>90</v>
      </c>
      <c r="B6" s="211">
        <v>7000</v>
      </c>
      <c r="C6" s="211">
        <v>12987</v>
      </c>
      <c r="D6" s="211">
        <v>13102</v>
      </c>
      <c r="E6" s="211">
        <v>30990</v>
      </c>
      <c r="F6" s="211">
        <v>30990</v>
      </c>
      <c r="G6" s="211">
        <v>90907328</v>
      </c>
      <c r="H6" s="211">
        <v>215021016</v>
      </c>
      <c r="I6" s="211">
        <v>136.53</v>
      </c>
      <c r="J6" s="211">
        <v>124113688</v>
      </c>
      <c r="K6" s="211">
        <v>28708712</v>
      </c>
      <c r="L6" s="211">
        <v>161222400</v>
      </c>
    </row>
    <row r="7" spans="1:12" ht="18.75" x14ac:dyDescent="0.3">
      <c r="A7" s="211" t="s">
        <v>15</v>
      </c>
      <c r="B7" s="211">
        <v>20000</v>
      </c>
      <c r="C7" s="211">
        <v>4329</v>
      </c>
      <c r="D7" s="211">
        <v>4368</v>
      </c>
      <c r="E7" s="211">
        <v>10210</v>
      </c>
      <c r="F7" s="211">
        <v>10170</v>
      </c>
      <c r="G7" s="211">
        <v>86582136</v>
      </c>
      <c r="H7" s="211">
        <v>201610080</v>
      </c>
      <c r="I7" s="211">
        <v>132.85</v>
      </c>
      <c r="J7" s="211">
        <v>115027944</v>
      </c>
      <c r="K7" s="211">
        <v>272035488</v>
      </c>
      <c r="L7" s="211">
        <v>388013432</v>
      </c>
    </row>
    <row r="8" spans="1:12" ht="18.75" x14ac:dyDescent="0.3">
      <c r="A8" s="211" t="s">
        <v>16</v>
      </c>
      <c r="B8" s="211">
        <v>11500</v>
      </c>
      <c r="C8" s="211">
        <v>12287</v>
      </c>
      <c r="D8" s="211">
        <v>12396</v>
      </c>
      <c r="E8" s="211">
        <v>13920</v>
      </c>
      <c r="F8" s="211">
        <v>13780</v>
      </c>
      <c r="G8" s="211">
        <v>141304912</v>
      </c>
      <c r="H8" s="211">
        <v>157075464</v>
      </c>
      <c r="I8" s="211">
        <v>11.16</v>
      </c>
      <c r="J8" s="211">
        <v>15770552</v>
      </c>
      <c r="K8" s="211">
        <v>54390804</v>
      </c>
      <c r="L8" s="211">
        <v>71911356</v>
      </c>
    </row>
    <row r="9" spans="1:12" ht="18.75" x14ac:dyDescent="0.3">
      <c r="A9" s="211" t="s">
        <v>231</v>
      </c>
      <c r="B9" s="211">
        <v>2000</v>
      </c>
      <c r="C9" s="211">
        <v>70009</v>
      </c>
      <c r="D9" s="211">
        <v>70093</v>
      </c>
      <c r="E9" s="211">
        <v>69935</v>
      </c>
      <c r="F9" s="211">
        <v>68973</v>
      </c>
      <c r="G9" s="211">
        <v>140018000</v>
      </c>
      <c r="H9" s="211">
        <v>137782120</v>
      </c>
      <c r="I9" s="211">
        <v>-1.6</v>
      </c>
      <c r="J9" s="211">
        <v>-2235880</v>
      </c>
      <c r="K9" s="211">
        <v>7240905</v>
      </c>
      <c r="L9" s="211">
        <v>5005025</v>
      </c>
    </row>
    <row r="10" spans="1:12" ht="18.75" x14ac:dyDescent="0.3">
      <c r="A10" s="211" t="s">
        <v>77</v>
      </c>
      <c r="B10" s="211">
        <v>12000</v>
      </c>
      <c r="C10" s="211">
        <v>8918</v>
      </c>
      <c r="D10" s="211">
        <v>8997</v>
      </c>
      <c r="E10" s="211">
        <v>8731</v>
      </c>
      <c r="F10" s="211">
        <v>8635</v>
      </c>
      <c r="G10" s="211">
        <v>107021856</v>
      </c>
      <c r="H10" s="211">
        <v>102708144</v>
      </c>
      <c r="I10" s="211">
        <v>-4.03</v>
      </c>
      <c r="J10" s="211">
        <v>-4313712</v>
      </c>
      <c r="K10" s="211">
        <v>993854</v>
      </c>
      <c r="L10" s="211">
        <v>24640142</v>
      </c>
    </row>
    <row r="11" spans="1:12" ht="18.75" x14ac:dyDescent="0.3">
      <c r="A11" s="211" t="s">
        <v>17</v>
      </c>
      <c r="B11" s="211">
        <v>4000</v>
      </c>
      <c r="C11" s="211">
        <v>2118</v>
      </c>
      <c r="D11" s="211">
        <v>2137</v>
      </c>
      <c r="E11" s="211">
        <v>15180</v>
      </c>
      <c r="F11" s="211">
        <v>15080</v>
      </c>
      <c r="G11" s="211">
        <v>8470021</v>
      </c>
      <c r="H11" s="211">
        <v>59789184</v>
      </c>
      <c r="I11" s="211">
        <v>605.89</v>
      </c>
      <c r="J11" s="211">
        <v>51319163</v>
      </c>
      <c r="K11" s="211">
        <v>90905312</v>
      </c>
      <c r="L11" s="211">
        <v>142224475</v>
      </c>
    </row>
    <row r="12" spans="1:12" ht="18.75" x14ac:dyDescent="0.3">
      <c r="A12" s="211" t="s">
        <v>18</v>
      </c>
      <c r="B12" s="211">
        <v>100000</v>
      </c>
      <c r="C12" s="211">
        <v>502</v>
      </c>
      <c r="D12" s="211">
        <v>507</v>
      </c>
      <c r="E12" s="211">
        <v>500</v>
      </c>
      <c r="F12" s="211">
        <v>500</v>
      </c>
      <c r="G12" s="211">
        <v>50227000</v>
      </c>
      <c r="H12" s="211">
        <v>49560000</v>
      </c>
      <c r="I12" s="211">
        <v>-1.33</v>
      </c>
      <c r="J12" s="211">
        <v>-667000</v>
      </c>
      <c r="K12" s="211">
        <v>0</v>
      </c>
      <c r="L12" s="211">
        <v>-167000</v>
      </c>
    </row>
    <row r="13" spans="1:12" ht="18.75" x14ac:dyDescent="0.3">
      <c r="A13" s="211" t="s">
        <v>26</v>
      </c>
      <c r="B13" s="211">
        <v>7000</v>
      </c>
      <c r="C13" s="211">
        <v>2103</v>
      </c>
      <c r="D13" s="211">
        <v>2122</v>
      </c>
      <c r="E13" s="211">
        <v>5586</v>
      </c>
      <c r="F13" s="211">
        <v>5590</v>
      </c>
      <c r="G13" s="211">
        <v>14720662</v>
      </c>
      <c r="H13" s="211">
        <v>38785656</v>
      </c>
      <c r="I13" s="211">
        <v>163.47999999999999</v>
      </c>
      <c r="J13" s="211">
        <v>24064994</v>
      </c>
      <c r="K13" s="211">
        <v>94924224</v>
      </c>
      <c r="L13" s="211">
        <v>118989218</v>
      </c>
    </row>
    <row r="14" spans="1:12" ht="18.75" x14ac:dyDescent="0.3">
      <c r="A14" s="211" t="s">
        <v>29</v>
      </c>
      <c r="B14" s="211">
        <v>2000</v>
      </c>
      <c r="C14" s="211">
        <v>24377</v>
      </c>
      <c r="D14" s="211">
        <v>24592</v>
      </c>
      <c r="E14" s="211">
        <v>18800</v>
      </c>
      <c r="F14" s="211">
        <v>18950</v>
      </c>
      <c r="G14" s="211">
        <v>48753060</v>
      </c>
      <c r="H14" s="211">
        <v>37566480</v>
      </c>
      <c r="I14" s="211">
        <v>-22.95</v>
      </c>
      <c r="J14" s="211">
        <v>-11186580</v>
      </c>
      <c r="K14" s="211">
        <v>15159361</v>
      </c>
      <c r="L14" s="211">
        <v>5022781</v>
      </c>
    </row>
    <row r="15" spans="1:12" ht="18.75" x14ac:dyDescent="0.3">
      <c r="A15" s="211" t="s">
        <v>22</v>
      </c>
      <c r="B15" s="211">
        <v>2000</v>
      </c>
      <c r="C15" s="211">
        <v>10199</v>
      </c>
      <c r="D15" s="211">
        <v>10289</v>
      </c>
      <c r="E15" s="211">
        <v>15479</v>
      </c>
      <c r="F15" s="211">
        <v>15355</v>
      </c>
      <c r="G15" s="211">
        <v>20398844</v>
      </c>
      <c r="H15" s="211">
        <v>30439752</v>
      </c>
      <c r="I15" s="211">
        <v>49.22</v>
      </c>
      <c r="J15" s="211">
        <v>10040908</v>
      </c>
      <c r="K15" s="211">
        <v>21518240</v>
      </c>
      <c r="L15" s="211">
        <v>33059148</v>
      </c>
    </row>
    <row r="16" spans="1:12" ht="18.75" x14ac:dyDescent="0.3">
      <c r="A16" s="211" t="s">
        <v>526</v>
      </c>
      <c r="B16" s="211">
        <v>3000</v>
      </c>
      <c r="C16" s="211">
        <v>0</v>
      </c>
      <c r="D16" s="211">
        <v>0</v>
      </c>
      <c r="E16" s="211">
        <v>6055</v>
      </c>
      <c r="F16" s="211">
        <v>5999</v>
      </c>
      <c r="G16" s="211">
        <v>0</v>
      </c>
      <c r="H16" s="211">
        <v>17838626</v>
      </c>
      <c r="I16" s="211">
        <v>0</v>
      </c>
      <c r="J16" s="211">
        <v>0</v>
      </c>
      <c r="K16" s="211">
        <v>56419952</v>
      </c>
      <c r="L16" s="211">
        <v>56419952</v>
      </c>
    </row>
    <row r="17" spans="1:12" ht="18.75" x14ac:dyDescent="0.3">
      <c r="A17" s="211" t="s">
        <v>31</v>
      </c>
      <c r="B17" s="211">
        <v>1000</v>
      </c>
      <c r="C17" s="211">
        <v>2300</v>
      </c>
      <c r="D17" s="211">
        <v>2321</v>
      </c>
      <c r="E17" s="211">
        <v>8305</v>
      </c>
      <c r="F17" s="211">
        <v>8141</v>
      </c>
      <c r="G17" s="211">
        <v>2300083</v>
      </c>
      <c r="H17" s="211">
        <v>8069359</v>
      </c>
      <c r="I17" s="211">
        <v>250.83</v>
      </c>
      <c r="J17" s="211">
        <v>5769276</v>
      </c>
      <c r="K17" s="211">
        <v>26268226</v>
      </c>
      <c r="L17" s="211">
        <v>32037502</v>
      </c>
    </row>
    <row r="18" spans="1:12" ht="18.75" x14ac:dyDescent="0.3">
      <c r="A18" s="211" t="s">
        <v>34</v>
      </c>
      <c r="B18" s="211">
        <v>16</v>
      </c>
      <c r="C18" s="211" t="s">
        <v>35</v>
      </c>
      <c r="D18" s="211" t="s">
        <v>681</v>
      </c>
      <c r="E18" s="211" t="s">
        <v>37</v>
      </c>
      <c r="F18" s="211" t="s">
        <v>682</v>
      </c>
      <c r="G18" s="211" t="s">
        <v>39</v>
      </c>
      <c r="H18" s="211">
        <f>SUM(H2:H17)</f>
        <v>2462597809</v>
      </c>
      <c r="I18" s="211" t="s">
        <v>40</v>
      </c>
      <c r="J18" s="211" t="s">
        <v>683</v>
      </c>
      <c r="K18" s="211"/>
      <c r="L18" s="211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2484356520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21758711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2556907580</v>
      </c>
      <c r="H41" s="11">
        <f>G41-B43</f>
        <v>69074134</v>
      </c>
      <c r="I41" s="5">
        <f>H41/B43</f>
        <v>2.7764774250084584E-2</v>
      </c>
      <c r="J41" s="13">
        <f>G41+J40</f>
        <v>2556907580</v>
      </c>
      <c r="K41" s="11">
        <f>H41+J40</f>
        <v>69074134</v>
      </c>
      <c r="L41" s="5">
        <f>K41/B43</f>
        <v>2.7764774250084584E-2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4116907580</v>
      </c>
      <c r="H42" s="12">
        <f>G42-B43</f>
        <v>1629074134</v>
      </c>
      <c r="I42" s="8">
        <f>H42/B43</f>
        <v>0.65481639722275842</v>
      </c>
      <c r="J42" s="13">
        <f>G42+J40</f>
        <v>4116907580</v>
      </c>
      <c r="K42" s="12">
        <f>H42+J40</f>
        <v>1629074134</v>
      </c>
      <c r="L42" s="8">
        <f>K42/B43</f>
        <v>0.65481639722275842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3.42774990741785E-3</v>
      </c>
      <c r="J43" s="6"/>
      <c r="K43" s="4" t="s">
        <v>50</v>
      </c>
      <c r="L43" s="5">
        <f ca="1">K41/VLOOKUP(MID(CELL("filename",A$1),FIND("]",CELL("filename",A$1))+1,255),Base!A:H,8,FALSE)*30</f>
        <v>3.42774990741785E-3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8.0841530521328211E-2</v>
      </c>
      <c r="J44" s="6"/>
      <c r="K44" s="7"/>
      <c r="L44" s="8">
        <f ca="1">K42/VLOOKUP(MID(CELL("filename",A$1),FIND("]",CELL("filename",A$1))+1,255),Base!A:H,8,FALSE)*30</f>
        <v>8.0841530521328211E-2</v>
      </c>
    </row>
  </sheetData>
  <pageMargins left="0.7" right="0.7" top="0.75" bottom="0.75" header="0.3" footer="0.3"/>
  <pageSetup paperSize="9"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214" t="s">
        <v>0</v>
      </c>
      <c r="B1" s="214" t="s">
        <v>1</v>
      </c>
      <c r="C1" s="214" t="s">
        <v>2</v>
      </c>
      <c r="D1" s="214" t="s">
        <v>3</v>
      </c>
      <c r="E1" s="214" t="s">
        <v>4</v>
      </c>
      <c r="F1" s="214" t="s">
        <v>5</v>
      </c>
      <c r="G1" s="214" t="s">
        <v>6</v>
      </c>
      <c r="H1" s="214" t="s">
        <v>7</v>
      </c>
      <c r="I1" s="214" t="s">
        <v>8</v>
      </c>
      <c r="J1" s="214" t="s">
        <v>9</v>
      </c>
      <c r="K1" s="214" t="s">
        <v>10</v>
      </c>
      <c r="L1" s="214" t="s">
        <v>11</v>
      </c>
    </row>
    <row r="2" spans="1:12" ht="18.75" x14ac:dyDescent="0.3">
      <c r="A2" s="213" t="s">
        <v>12</v>
      </c>
      <c r="B2" s="213">
        <v>105000</v>
      </c>
      <c r="C2" s="213">
        <v>2799</v>
      </c>
      <c r="D2" s="213">
        <v>2824</v>
      </c>
      <c r="E2" s="213">
        <v>5769</v>
      </c>
      <c r="F2" s="213">
        <v>5977</v>
      </c>
      <c r="G2" s="213">
        <v>293939520</v>
      </c>
      <c r="H2" s="213">
        <v>622062252</v>
      </c>
      <c r="I2" s="213">
        <v>111.63</v>
      </c>
      <c r="J2" s="213">
        <v>328122732</v>
      </c>
      <c r="K2" s="213">
        <v>718491648</v>
      </c>
      <c r="L2" s="213">
        <v>1093214380</v>
      </c>
    </row>
    <row r="3" spans="1:12" ht="18.75" x14ac:dyDescent="0.3">
      <c r="A3" s="213" t="s">
        <v>226</v>
      </c>
      <c r="B3" s="213">
        <v>1400</v>
      </c>
      <c r="C3" s="213">
        <v>232818</v>
      </c>
      <c r="D3" s="213">
        <v>233095</v>
      </c>
      <c r="E3" s="213">
        <v>185600</v>
      </c>
      <c r="F3" s="213">
        <v>190020</v>
      </c>
      <c r="G3" s="213">
        <v>325944608</v>
      </c>
      <c r="H3" s="213">
        <v>265711959</v>
      </c>
      <c r="I3" s="213">
        <v>-18.48</v>
      </c>
      <c r="J3" s="213">
        <v>-60232649</v>
      </c>
      <c r="K3" s="213">
        <v>-30193206</v>
      </c>
      <c r="L3" s="213">
        <v>-90425855</v>
      </c>
    </row>
    <row r="4" spans="1:12" ht="18.75" x14ac:dyDescent="0.3">
      <c r="A4" s="213" t="s">
        <v>14</v>
      </c>
      <c r="B4" s="213">
        <v>10000</v>
      </c>
      <c r="C4" s="213">
        <v>19535</v>
      </c>
      <c r="D4" s="213">
        <v>19707</v>
      </c>
      <c r="E4" s="213">
        <v>26681</v>
      </c>
      <c r="F4" s="213">
        <v>26734</v>
      </c>
      <c r="G4" s="213">
        <v>195353872</v>
      </c>
      <c r="H4" s="213">
        <v>264987408</v>
      </c>
      <c r="I4" s="213">
        <v>35.64</v>
      </c>
      <c r="J4" s="213">
        <v>69633536</v>
      </c>
      <c r="K4" s="213">
        <v>0</v>
      </c>
      <c r="L4" s="213">
        <v>69633536</v>
      </c>
    </row>
    <row r="5" spans="1:12" ht="18.75" x14ac:dyDescent="0.3">
      <c r="A5" s="213" t="s">
        <v>13</v>
      </c>
      <c r="B5" s="213">
        <v>50000</v>
      </c>
      <c r="C5" s="213">
        <v>1999</v>
      </c>
      <c r="D5" s="213">
        <v>2017</v>
      </c>
      <c r="E5" s="213">
        <v>4724</v>
      </c>
      <c r="F5" s="213">
        <v>4977</v>
      </c>
      <c r="G5" s="213">
        <v>99938792</v>
      </c>
      <c r="H5" s="213">
        <v>246660120</v>
      </c>
      <c r="I5" s="213">
        <v>146.81</v>
      </c>
      <c r="J5" s="213">
        <v>146721328</v>
      </c>
      <c r="K5" s="213">
        <v>440100384</v>
      </c>
      <c r="L5" s="213">
        <v>586821712</v>
      </c>
    </row>
    <row r="6" spans="1:12" ht="18.75" x14ac:dyDescent="0.3">
      <c r="A6" s="213" t="s">
        <v>90</v>
      </c>
      <c r="B6" s="213">
        <v>7000</v>
      </c>
      <c r="C6" s="213">
        <v>12987</v>
      </c>
      <c r="D6" s="213">
        <v>13102</v>
      </c>
      <c r="E6" s="213">
        <v>30500</v>
      </c>
      <c r="F6" s="213">
        <v>32090</v>
      </c>
      <c r="G6" s="213">
        <v>90907328</v>
      </c>
      <c r="H6" s="213">
        <v>222653256</v>
      </c>
      <c r="I6" s="213">
        <v>144.91999999999999</v>
      </c>
      <c r="J6" s="213">
        <v>131745928</v>
      </c>
      <c r="K6" s="213">
        <v>28708712</v>
      </c>
      <c r="L6" s="213">
        <v>168854640</v>
      </c>
    </row>
    <row r="7" spans="1:12" ht="18.75" x14ac:dyDescent="0.3">
      <c r="A7" s="213" t="s">
        <v>15</v>
      </c>
      <c r="B7" s="213">
        <v>20000</v>
      </c>
      <c r="C7" s="213">
        <v>4329</v>
      </c>
      <c r="D7" s="213">
        <v>4368</v>
      </c>
      <c r="E7" s="213">
        <v>10210</v>
      </c>
      <c r="F7" s="213">
        <v>10260</v>
      </c>
      <c r="G7" s="213">
        <v>86582136</v>
      </c>
      <c r="H7" s="213">
        <v>203394240</v>
      </c>
      <c r="I7" s="213">
        <v>134.91</v>
      </c>
      <c r="J7" s="213">
        <v>116812104</v>
      </c>
      <c r="K7" s="213">
        <v>272035488</v>
      </c>
      <c r="L7" s="213">
        <v>389797592</v>
      </c>
    </row>
    <row r="8" spans="1:12" ht="18.75" x14ac:dyDescent="0.3">
      <c r="A8" s="213" t="s">
        <v>16</v>
      </c>
      <c r="B8" s="213">
        <v>11500</v>
      </c>
      <c r="C8" s="213">
        <v>12287</v>
      </c>
      <c r="D8" s="213">
        <v>12396</v>
      </c>
      <c r="E8" s="213">
        <v>13100</v>
      </c>
      <c r="F8" s="213">
        <v>13570</v>
      </c>
      <c r="G8" s="213">
        <v>141304912</v>
      </c>
      <c r="H8" s="213">
        <v>154681716</v>
      </c>
      <c r="I8" s="213">
        <v>9.4700000000000006</v>
      </c>
      <c r="J8" s="213">
        <v>13376804</v>
      </c>
      <c r="K8" s="213">
        <v>54390804</v>
      </c>
      <c r="L8" s="213">
        <v>69517608</v>
      </c>
    </row>
    <row r="9" spans="1:12" ht="18.75" x14ac:dyDescent="0.3">
      <c r="A9" s="213" t="s">
        <v>231</v>
      </c>
      <c r="B9" s="213">
        <v>2000</v>
      </c>
      <c r="C9" s="213">
        <v>70009</v>
      </c>
      <c r="D9" s="213">
        <v>70093</v>
      </c>
      <c r="E9" s="213">
        <v>67290</v>
      </c>
      <c r="F9" s="213">
        <v>69920</v>
      </c>
      <c r="G9" s="213">
        <v>140018000</v>
      </c>
      <c r="H9" s="213">
        <v>139673870</v>
      </c>
      <c r="I9" s="213">
        <v>-0.25</v>
      </c>
      <c r="J9" s="213">
        <v>-344130</v>
      </c>
      <c r="K9" s="213">
        <v>7240905</v>
      </c>
      <c r="L9" s="213">
        <v>6896775</v>
      </c>
    </row>
    <row r="10" spans="1:12" ht="18.75" x14ac:dyDescent="0.3">
      <c r="A10" s="213" t="s">
        <v>77</v>
      </c>
      <c r="B10" s="213">
        <v>12000</v>
      </c>
      <c r="C10" s="213">
        <v>8918</v>
      </c>
      <c r="D10" s="213">
        <v>8997</v>
      </c>
      <c r="E10" s="213">
        <v>8227</v>
      </c>
      <c r="F10" s="213">
        <v>8569</v>
      </c>
      <c r="G10" s="213">
        <v>107021856</v>
      </c>
      <c r="H10" s="213">
        <v>101923114</v>
      </c>
      <c r="I10" s="213">
        <v>-4.76</v>
      </c>
      <c r="J10" s="213">
        <v>-5098742</v>
      </c>
      <c r="K10" s="213">
        <v>993854</v>
      </c>
      <c r="L10" s="213">
        <v>23855112</v>
      </c>
    </row>
    <row r="11" spans="1:12" ht="18.75" x14ac:dyDescent="0.3">
      <c r="A11" s="213" t="s">
        <v>17</v>
      </c>
      <c r="B11" s="213">
        <v>4000</v>
      </c>
      <c r="C11" s="213">
        <v>2118</v>
      </c>
      <c r="D11" s="213">
        <v>2137</v>
      </c>
      <c r="E11" s="213">
        <v>14330</v>
      </c>
      <c r="F11" s="213">
        <v>14580</v>
      </c>
      <c r="G11" s="213">
        <v>8470021</v>
      </c>
      <c r="H11" s="213">
        <v>57806784</v>
      </c>
      <c r="I11" s="213">
        <v>582.49</v>
      </c>
      <c r="J11" s="213">
        <v>49336763</v>
      </c>
      <c r="K11" s="213">
        <v>90905312</v>
      </c>
      <c r="L11" s="213">
        <v>140242075</v>
      </c>
    </row>
    <row r="12" spans="1:12" ht="18.75" x14ac:dyDescent="0.3">
      <c r="A12" s="213" t="s">
        <v>18</v>
      </c>
      <c r="B12" s="213">
        <v>100000</v>
      </c>
      <c r="C12" s="213">
        <v>502</v>
      </c>
      <c r="D12" s="213">
        <v>507</v>
      </c>
      <c r="E12" s="213">
        <v>500</v>
      </c>
      <c r="F12" s="213">
        <v>500</v>
      </c>
      <c r="G12" s="213">
        <v>50227000</v>
      </c>
      <c r="H12" s="213">
        <v>49560000</v>
      </c>
      <c r="I12" s="213">
        <v>-1.33</v>
      </c>
      <c r="J12" s="213">
        <v>-667000</v>
      </c>
      <c r="K12" s="213">
        <v>0</v>
      </c>
      <c r="L12" s="213">
        <v>-167000</v>
      </c>
    </row>
    <row r="13" spans="1:12" ht="18.75" x14ac:dyDescent="0.3">
      <c r="A13" s="213" t="s">
        <v>26</v>
      </c>
      <c r="B13" s="213">
        <v>7000</v>
      </c>
      <c r="C13" s="213">
        <v>2103</v>
      </c>
      <c r="D13" s="213">
        <v>2122</v>
      </c>
      <c r="E13" s="213">
        <v>5586</v>
      </c>
      <c r="F13" s="213">
        <v>5590</v>
      </c>
      <c r="G13" s="213">
        <v>14720662</v>
      </c>
      <c r="H13" s="213">
        <v>38785656</v>
      </c>
      <c r="I13" s="213">
        <v>163.47999999999999</v>
      </c>
      <c r="J13" s="213">
        <v>24064994</v>
      </c>
      <c r="K13" s="213">
        <v>94924224</v>
      </c>
      <c r="L13" s="213">
        <v>118989218</v>
      </c>
    </row>
    <row r="14" spans="1:12" ht="18.75" x14ac:dyDescent="0.3">
      <c r="A14" s="213" t="s">
        <v>29</v>
      </c>
      <c r="B14" s="213">
        <v>2000</v>
      </c>
      <c r="C14" s="213">
        <v>24377</v>
      </c>
      <c r="D14" s="213">
        <v>24592</v>
      </c>
      <c r="E14" s="213">
        <v>18010</v>
      </c>
      <c r="F14" s="213">
        <v>18340</v>
      </c>
      <c r="G14" s="213">
        <v>48753060</v>
      </c>
      <c r="H14" s="213">
        <v>36357216</v>
      </c>
      <c r="I14" s="213">
        <v>-25.43</v>
      </c>
      <c r="J14" s="213">
        <v>-12395844</v>
      </c>
      <c r="K14" s="213">
        <v>15159361</v>
      </c>
      <c r="L14" s="213">
        <v>3813517</v>
      </c>
    </row>
    <row r="15" spans="1:12" ht="18.75" x14ac:dyDescent="0.3">
      <c r="A15" s="213" t="s">
        <v>22</v>
      </c>
      <c r="B15" s="213">
        <v>2000</v>
      </c>
      <c r="C15" s="213">
        <v>10199</v>
      </c>
      <c r="D15" s="213">
        <v>10289</v>
      </c>
      <c r="E15" s="213">
        <v>14951</v>
      </c>
      <c r="F15" s="213">
        <v>15589</v>
      </c>
      <c r="G15" s="213">
        <v>20398844</v>
      </c>
      <c r="H15" s="213">
        <v>30903634</v>
      </c>
      <c r="I15" s="213">
        <v>51.5</v>
      </c>
      <c r="J15" s="213">
        <v>10504790</v>
      </c>
      <c r="K15" s="213">
        <v>21518240</v>
      </c>
      <c r="L15" s="213">
        <v>33523030</v>
      </c>
    </row>
    <row r="16" spans="1:12" ht="18.75" x14ac:dyDescent="0.3">
      <c r="A16" s="213" t="s">
        <v>526</v>
      </c>
      <c r="B16" s="213">
        <v>3000</v>
      </c>
      <c r="C16" s="213">
        <v>0</v>
      </c>
      <c r="D16" s="213">
        <v>0</v>
      </c>
      <c r="E16" s="213">
        <v>5761</v>
      </c>
      <c r="F16" s="213">
        <v>5941</v>
      </c>
      <c r="G16" s="213">
        <v>0</v>
      </c>
      <c r="H16" s="213">
        <v>17666158</v>
      </c>
      <c r="I16" s="213">
        <v>0</v>
      </c>
      <c r="J16" s="213">
        <v>0</v>
      </c>
      <c r="K16" s="213">
        <v>56419952</v>
      </c>
      <c r="L16" s="213">
        <v>56419952</v>
      </c>
    </row>
    <row r="17" spans="1:12" ht="18.75" x14ac:dyDescent="0.3">
      <c r="A17" s="213" t="s">
        <v>31</v>
      </c>
      <c r="B17" s="213">
        <v>1000</v>
      </c>
      <c r="C17" s="213">
        <v>2300</v>
      </c>
      <c r="D17" s="213">
        <v>2321</v>
      </c>
      <c r="E17" s="213">
        <v>8385</v>
      </c>
      <c r="F17" s="213">
        <v>8372</v>
      </c>
      <c r="G17" s="213">
        <v>2300083</v>
      </c>
      <c r="H17" s="213">
        <v>8298326</v>
      </c>
      <c r="I17" s="213">
        <v>260.77999999999997</v>
      </c>
      <c r="J17" s="213">
        <v>5998243</v>
      </c>
      <c r="K17" s="213">
        <v>26268226</v>
      </c>
      <c r="L17" s="213">
        <v>32266469</v>
      </c>
    </row>
    <row r="18" spans="1:12" ht="18.75" x14ac:dyDescent="0.3">
      <c r="A18" s="213" t="s">
        <v>34</v>
      </c>
      <c r="B18" s="213">
        <v>16</v>
      </c>
      <c r="C18" s="213" t="s">
        <v>35</v>
      </c>
      <c r="D18" s="213" t="s">
        <v>684</v>
      </c>
      <c r="E18" s="213" t="s">
        <v>37</v>
      </c>
      <c r="F18" s="213" t="s">
        <v>685</v>
      </c>
      <c r="G18" s="213" t="s">
        <v>39</v>
      </c>
      <c r="H18" s="213">
        <f>SUM(H2:H17)</f>
        <v>2461125709</v>
      </c>
      <c r="I18" s="213" t="s">
        <v>40</v>
      </c>
      <c r="J18" s="213" t="s">
        <v>686</v>
      </c>
      <c r="K18" s="213"/>
      <c r="L18" s="213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2482884420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21758711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2555435480</v>
      </c>
      <c r="H41" s="11">
        <f>G41-B43</f>
        <v>67602034</v>
      </c>
      <c r="I41" s="5">
        <f>H41/B43</f>
        <v>2.7173054574329409E-2</v>
      </c>
      <c r="J41" s="13">
        <f>G41+J40</f>
        <v>2555435480</v>
      </c>
      <c r="K41" s="11">
        <f>H41+J40</f>
        <v>67602034</v>
      </c>
      <c r="L41" s="5">
        <f>K41/B43</f>
        <v>2.7173054574329409E-2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4115435480</v>
      </c>
      <c r="H42" s="12">
        <f>G42-B43</f>
        <v>1627602034</v>
      </c>
      <c r="I42" s="8">
        <f>H42/B43</f>
        <v>0.65422467754700331</v>
      </c>
      <c r="J42" s="13">
        <f>G42+J40</f>
        <v>4115435480</v>
      </c>
      <c r="K42" s="12">
        <f>H42+J40</f>
        <v>1627602034</v>
      </c>
      <c r="L42" s="8">
        <f>K42/B43</f>
        <v>0.65422467754700331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3.313787143210904E-3</v>
      </c>
      <c r="J43" s="6"/>
      <c r="K43" s="4" t="s">
        <v>50</v>
      </c>
      <c r="L43" s="5">
        <f ca="1">K41/VLOOKUP(MID(CELL("filename",A$1),FIND("]",CELL("filename",A$1))+1,255),Base!A:H,8,FALSE)*30</f>
        <v>3.313787143210904E-3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7.9783497261829664E-2</v>
      </c>
      <c r="J44" s="6"/>
      <c r="K44" s="7"/>
      <c r="L44" s="8">
        <f ca="1">K42/VLOOKUP(MID(CELL("filename",A$1),FIND("]",CELL("filename",A$1))+1,255),Base!A:H,8,FALSE)*30</f>
        <v>7.9783497261829664E-2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7" width="19.7109375" bestFit="1" customWidth="1"/>
    <col min="8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216" t="s">
        <v>0</v>
      </c>
      <c r="B1" s="216" t="s">
        <v>1</v>
      </c>
      <c r="C1" s="216" t="s">
        <v>2</v>
      </c>
      <c r="D1" s="216" t="s">
        <v>3</v>
      </c>
      <c r="E1" s="216" t="s">
        <v>4</v>
      </c>
      <c r="F1" s="216" t="s">
        <v>5</v>
      </c>
      <c r="G1" s="216" t="s">
        <v>6</v>
      </c>
      <c r="H1" s="216" t="s">
        <v>7</v>
      </c>
      <c r="I1" s="216" t="s">
        <v>8</v>
      </c>
      <c r="J1" s="216" t="s">
        <v>9</v>
      </c>
      <c r="K1" s="216" t="s">
        <v>10</v>
      </c>
      <c r="L1" s="216" t="s">
        <v>11</v>
      </c>
    </row>
    <row r="2" spans="1:12" ht="18.75" x14ac:dyDescent="0.3">
      <c r="A2" s="215" t="s">
        <v>12</v>
      </c>
      <c r="B2" s="215">
        <v>105000</v>
      </c>
      <c r="C2" s="215">
        <v>2799</v>
      </c>
      <c r="D2" s="215">
        <v>2824</v>
      </c>
      <c r="E2" s="215">
        <v>5720</v>
      </c>
      <c r="F2" s="215">
        <v>5841</v>
      </c>
      <c r="G2" s="215">
        <v>293939520</v>
      </c>
      <c r="H2" s="215">
        <v>607907916</v>
      </c>
      <c r="I2" s="215">
        <v>106.81</v>
      </c>
      <c r="J2" s="215">
        <v>313968396</v>
      </c>
      <c r="K2" s="215">
        <v>718491648</v>
      </c>
      <c r="L2" s="215">
        <v>1079060044</v>
      </c>
    </row>
    <row r="3" spans="1:12" ht="18.75" x14ac:dyDescent="0.3">
      <c r="A3" s="215" t="s">
        <v>226</v>
      </c>
      <c r="B3" s="215">
        <v>1400</v>
      </c>
      <c r="C3" s="215">
        <v>232818</v>
      </c>
      <c r="D3" s="215">
        <v>233095</v>
      </c>
      <c r="E3" s="215">
        <v>187000</v>
      </c>
      <c r="F3" s="215">
        <v>186950</v>
      </c>
      <c r="G3" s="215">
        <v>325944608</v>
      </c>
      <c r="H3" s="215">
        <v>261419065</v>
      </c>
      <c r="I3" s="215">
        <v>-19.8</v>
      </c>
      <c r="J3" s="215">
        <v>-64525543</v>
      </c>
      <c r="K3" s="215">
        <v>-30193206</v>
      </c>
      <c r="L3" s="215">
        <v>-94718749</v>
      </c>
    </row>
    <row r="4" spans="1:12" ht="18.75" x14ac:dyDescent="0.3">
      <c r="A4" s="215" t="s">
        <v>14</v>
      </c>
      <c r="B4" s="215">
        <v>10000</v>
      </c>
      <c r="C4" s="215">
        <v>19535</v>
      </c>
      <c r="D4" s="215">
        <v>19707</v>
      </c>
      <c r="E4" s="215">
        <v>25398</v>
      </c>
      <c r="F4" s="215">
        <v>25406</v>
      </c>
      <c r="G4" s="215">
        <v>195353872</v>
      </c>
      <c r="H4" s="215">
        <v>251824272</v>
      </c>
      <c r="I4" s="215">
        <v>28.91</v>
      </c>
      <c r="J4" s="215">
        <v>56470400</v>
      </c>
      <c r="K4" s="215">
        <v>0</v>
      </c>
      <c r="L4" s="215">
        <v>56470400</v>
      </c>
    </row>
    <row r="5" spans="1:12" ht="18.75" x14ac:dyDescent="0.3">
      <c r="A5" s="215" t="s">
        <v>13</v>
      </c>
      <c r="B5" s="215">
        <v>50000</v>
      </c>
      <c r="C5" s="215">
        <v>1999</v>
      </c>
      <c r="D5" s="215">
        <v>2017</v>
      </c>
      <c r="E5" s="215">
        <v>4729</v>
      </c>
      <c r="F5" s="215">
        <v>4775</v>
      </c>
      <c r="G5" s="215">
        <v>99938792</v>
      </c>
      <c r="H5" s="215">
        <v>236649000</v>
      </c>
      <c r="I5" s="215">
        <v>136.79</v>
      </c>
      <c r="J5" s="215">
        <v>136710208</v>
      </c>
      <c r="K5" s="215">
        <v>440100384</v>
      </c>
      <c r="L5" s="215">
        <v>576810592</v>
      </c>
    </row>
    <row r="6" spans="1:12" ht="18.75" x14ac:dyDescent="0.3">
      <c r="A6" s="215" t="s">
        <v>90</v>
      </c>
      <c r="B6" s="215">
        <v>7000</v>
      </c>
      <c r="C6" s="215">
        <v>12987</v>
      </c>
      <c r="D6" s="215">
        <v>13102</v>
      </c>
      <c r="E6" s="215">
        <v>30700</v>
      </c>
      <c r="F6" s="215">
        <v>31120</v>
      </c>
      <c r="G6" s="215">
        <v>90907328</v>
      </c>
      <c r="H6" s="215">
        <v>215923008</v>
      </c>
      <c r="I6" s="215">
        <v>137.52000000000001</v>
      </c>
      <c r="J6" s="215">
        <v>125015680</v>
      </c>
      <c r="K6" s="215">
        <v>28708712</v>
      </c>
      <c r="L6" s="215">
        <v>162124392</v>
      </c>
    </row>
    <row r="7" spans="1:12" ht="18.75" x14ac:dyDescent="0.3">
      <c r="A7" s="215" t="s">
        <v>15</v>
      </c>
      <c r="B7" s="215">
        <v>20000</v>
      </c>
      <c r="C7" s="215">
        <v>4329</v>
      </c>
      <c r="D7" s="215">
        <v>4368</v>
      </c>
      <c r="E7" s="215">
        <v>10290</v>
      </c>
      <c r="F7" s="215">
        <v>10200</v>
      </c>
      <c r="G7" s="215">
        <v>86582136</v>
      </c>
      <c r="H7" s="215">
        <v>202204800</v>
      </c>
      <c r="I7" s="215">
        <v>133.54</v>
      </c>
      <c r="J7" s="215">
        <v>115622664</v>
      </c>
      <c r="K7" s="215">
        <v>272035488</v>
      </c>
      <c r="L7" s="215">
        <v>388608152</v>
      </c>
    </row>
    <row r="8" spans="1:12" ht="18.75" x14ac:dyDescent="0.3">
      <c r="A8" s="215" t="s">
        <v>16</v>
      </c>
      <c r="B8" s="215">
        <v>11500</v>
      </c>
      <c r="C8" s="215">
        <v>12287</v>
      </c>
      <c r="D8" s="215">
        <v>12396</v>
      </c>
      <c r="E8" s="215">
        <v>12900</v>
      </c>
      <c r="F8" s="215">
        <v>13030</v>
      </c>
      <c r="G8" s="215">
        <v>141304912</v>
      </c>
      <c r="H8" s="215">
        <v>148526364</v>
      </c>
      <c r="I8" s="215">
        <v>5.1100000000000003</v>
      </c>
      <c r="J8" s="215">
        <v>7221452</v>
      </c>
      <c r="K8" s="215">
        <v>54390804</v>
      </c>
      <c r="L8" s="215">
        <v>63362256</v>
      </c>
    </row>
    <row r="9" spans="1:12" ht="18.75" x14ac:dyDescent="0.3">
      <c r="A9" s="215" t="s">
        <v>231</v>
      </c>
      <c r="B9" s="215">
        <v>2000</v>
      </c>
      <c r="C9" s="215">
        <v>70009</v>
      </c>
      <c r="D9" s="215">
        <v>70093</v>
      </c>
      <c r="E9" s="215">
        <v>69990</v>
      </c>
      <c r="F9" s="215">
        <v>69150</v>
      </c>
      <c r="G9" s="215">
        <v>140018000</v>
      </c>
      <c r="H9" s="215">
        <v>138135700</v>
      </c>
      <c r="I9" s="215">
        <v>-1.34</v>
      </c>
      <c r="J9" s="215">
        <v>-1882300</v>
      </c>
      <c r="K9" s="215">
        <v>7240905</v>
      </c>
      <c r="L9" s="215">
        <v>5358605</v>
      </c>
    </row>
    <row r="10" spans="1:12" ht="18.75" x14ac:dyDescent="0.3">
      <c r="A10" s="215" t="s">
        <v>77</v>
      </c>
      <c r="B10" s="215">
        <v>12000</v>
      </c>
      <c r="C10" s="215">
        <v>8918</v>
      </c>
      <c r="D10" s="215">
        <v>8997</v>
      </c>
      <c r="E10" s="215">
        <v>8150</v>
      </c>
      <c r="F10" s="215">
        <v>8224</v>
      </c>
      <c r="G10" s="215">
        <v>107021856</v>
      </c>
      <c r="H10" s="215">
        <v>97819546</v>
      </c>
      <c r="I10" s="215">
        <v>-8.6</v>
      </c>
      <c r="J10" s="215">
        <v>-9202310</v>
      </c>
      <c r="K10" s="215">
        <v>993854</v>
      </c>
      <c r="L10" s="215">
        <v>19751544</v>
      </c>
    </row>
    <row r="11" spans="1:12" ht="18.75" x14ac:dyDescent="0.3">
      <c r="A11" s="215" t="s">
        <v>17</v>
      </c>
      <c r="B11" s="215">
        <v>4000</v>
      </c>
      <c r="C11" s="215">
        <v>2118</v>
      </c>
      <c r="D11" s="215">
        <v>2137</v>
      </c>
      <c r="E11" s="215">
        <v>13860</v>
      </c>
      <c r="F11" s="215">
        <v>13940</v>
      </c>
      <c r="G11" s="215">
        <v>8470021</v>
      </c>
      <c r="H11" s="215">
        <v>55269312</v>
      </c>
      <c r="I11" s="215">
        <v>552.53</v>
      </c>
      <c r="J11" s="215">
        <v>46799291</v>
      </c>
      <c r="K11" s="215">
        <v>90905312</v>
      </c>
      <c r="L11" s="215">
        <v>137704603</v>
      </c>
    </row>
    <row r="12" spans="1:12" ht="18.75" x14ac:dyDescent="0.3">
      <c r="A12" s="215" t="s">
        <v>18</v>
      </c>
      <c r="B12" s="215">
        <v>100000</v>
      </c>
      <c r="C12" s="215">
        <v>502</v>
      </c>
      <c r="D12" s="215">
        <v>507</v>
      </c>
      <c r="E12" s="215">
        <v>500</v>
      </c>
      <c r="F12" s="215">
        <v>500</v>
      </c>
      <c r="G12" s="215">
        <v>50227000</v>
      </c>
      <c r="H12" s="215">
        <v>49560000</v>
      </c>
      <c r="I12" s="215">
        <v>-1.33</v>
      </c>
      <c r="J12" s="215">
        <v>-667000</v>
      </c>
      <c r="K12" s="215">
        <v>0</v>
      </c>
      <c r="L12" s="215">
        <v>-167000</v>
      </c>
    </row>
    <row r="13" spans="1:12" ht="18.75" x14ac:dyDescent="0.3">
      <c r="A13" s="215" t="s">
        <v>26</v>
      </c>
      <c r="B13" s="215">
        <v>7000</v>
      </c>
      <c r="C13" s="215">
        <v>2103</v>
      </c>
      <c r="D13" s="215">
        <v>2122</v>
      </c>
      <c r="E13" s="215">
        <v>5586</v>
      </c>
      <c r="F13" s="215">
        <v>5590</v>
      </c>
      <c r="G13" s="215">
        <v>14720662</v>
      </c>
      <c r="H13" s="215">
        <v>38785656</v>
      </c>
      <c r="I13" s="215">
        <v>163.47999999999999</v>
      </c>
      <c r="J13" s="215">
        <v>24064994</v>
      </c>
      <c r="K13" s="215">
        <v>94924224</v>
      </c>
      <c r="L13" s="215">
        <v>118989218</v>
      </c>
    </row>
    <row r="14" spans="1:12" ht="18.75" x14ac:dyDescent="0.3">
      <c r="A14" s="215" t="s">
        <v>29</v>
      </c>
      <c r="B14" s="215">
        <v>2000</v>
      </c>
      <c r="C14" s="215">
        <v>24377</v>
      </c>
      <c r="D14" s="215">
        <v>24592</v>
      </c>
      <c r="E14" s="215">
        <v>18500</v>
      </c>
      <c r="F14" s="215">
        <v>17950</v>
      </c>
      <c r="G14" s="215">
        <v>48753060</v>
      </c>
      <c r="H14" s="215">
        <v>35584080</v>
      </c>
      <c r="I14" s="215">
        <v>-27.01</v>
      </c>
      <c r="J14" s="215">
        <v>-13168980</v>
      </c>
      <c r="K14" s="215">
        <v>15159361</v>
      </c>
      <c r="L14" s="215">
        <v>3040381</v>
      </c>
    </row>
    <row r="15" spans="1:12" ht="18.75" x14ac:dyDescent="0.3">
      <c r="A15" s="215" t="s">
        <v>22</v>
      </c>
      <c r="B15" s="215">
        <v>2000</v>
      </c>
      <c r="C15" s="215">
        <v>10199</v>
      </c>
      <c r="D15" s="215">
        <v>10289</v>
      </c>
      <c r="E15" s="215">
        <v>15280</v>
      </c>
      <c r="F15" s="215">
        <v>15118</v>
      </c>
      <c r="G15" s="215">
        <v>20398844</v>
      </c>
      <c r="H15" s="215">
        <v>29969923</v>
      </c>
      <c r="I15" s="215">
        <v>46.92</v>
      </c>
      <c r="J15" s="215">
        <v>9571079</v>
      </c>
      <c r="K15" s="215">
        <v>21518240</v>
      </c>
      <c r="L15" s="215">
        <v>32589319</v>
      </c>
    </row>
    <row r="16" spans="1:12" ht="18.75" x14ac:dyDescent="0.3">
      <c r="A16" s="215" t="s">
        <v>526</v>
      </c>
      <c r="B16" s="215">
        <v>3000</v>
      </c>
      <c r="C16" s="215">
        <v>0</v>
      </c>
      <c r="D16" s="215">
        <v>0</v>
      </c>
      <c r="E16" s="215">
        <v>5850</v>
      </c>
      <c r="F16" s="215">
        <v>5813</v>
      </c>
      <c r="G16" s="215">
        <v>0</v>
      </c>
      <c r="H16" s="215">
        <v>17285537</v>
      </c>
      <c r="I16" s="215">
        <v>0</v>
      </c>
      <c r="J16" s="215">
        <v>0</v>
      </c>
      <c r="K16" s="215">
        <v>56419952</v>
      </c>
      <c r="L16" s="215">
        <v>56419952</v>
      </c>
    </row>
    <row r="17" spans="1:12" ht="18.75" x14ac:dyDescent="0.3">
      <c r="A17" s="215" t="s">
        <v>31</v>
      </c>
      <c r="B17" s="215">
        <v>1000</v>
      </c>
      <c r="C17" s="215">
        <v>2300</v>
      </c>
      <c r="D17" s="215">
        <v>2321</v>
      </c>
      <c r="E17" s="215">
        <v>8623</v>
      </c>
      <c r="F17" s="215">
        <v>8378</v>
      </c>
      <c r="G17" s="215">
        <v>2300083</v>
      </c>
      <c r="H17" s="215">
        <v>8304274</v>
      </c>
      <c r="I17" s="215">
        <v>261.04000000000002</v>
      </c>
      <c r="J17" s="215">
        <v>6004191</v>
      </c>
      <c r="K17" s="215">
        <v>26268226</v>
      </c>
      <c r="L17" s="215">
        <v>32272417</v>
      </c>
    </row>
    <row r="18" spans="1:12" ht="18.75" x14ac:dyDescent="0.3">
      <c r="A18" s="215" t="s">
        <v>34</v>
      </c>
      <c r="B18" s="215">
        <v>16</v>
      </c>
      <c r="C18" s="215" t="s">
        <v>35</v>
      </c>
      <c r="D18" s="215" t="s">
        <v>692</v>
      </c>
      <c r="E18" s="215" t="s">
        <v>37</v>
      </c>
      <c r="F18" s="215" t="s">
        <v>693</v>
      </c>
      <c r="G18" s="215" t="s">
        <v>39</v>
      </c>
      <c r="H18" s="215">
        <f>SUM(H2:H17)</f>
        <v>2395168453</v>
      </c>
      <c r="I18" s="215" t="s">
        <v>40</v>
      </c>
      <c r="J18" s="215" t="s">
        <v>694</v>
      </c>
      <c r="K18" s="215"/>
      <c r="L18" s="215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2417464909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22296456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2490015969</v>
      </c>
      <c r="H41" s="11">
        <f>G41-B43</f>
        <v>2182523</v>
      </c>
      <c r="I41" s="5">
        <f>H41/B43</f>
        <v>8.7727858290076227E-4</v>
      </c>
      <c r="J41" s="13">
        <f>G41+J40</f>
        <v>2490015969</v>
      </c>
      <c r="K41" s="11">
        <f>H41+J40</f>
        <v>2182523</v>
      </c>
      <c r="L41" s="5">
        <f>K41/B43</f>
        <v>8.7727858290076227E-4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4050015969</v>
      </c>
      <c r="H42" s="12">
        <f>G42-B43</f>
        <v>1562182523</v>
      </c>
      <c r="I42" s="8">
        <f>H42/B43</f>
        <v>0.62792890155557468</v>
      </c>
      <c r="J42" s="13">
        <f>G42+J40</f>
        <v>4050015969</v>
      </c>
      <c r="K42" s="12">
        <f>H42+J40</f>
        <v>1562182523</v>
      </c>
      <c r="L42" s="8">
        <f>K42/B43</f>
        <v>0.62792890155557468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1.0655205460333145E-4</v>
      </c>
      <c r="J43" s="6"/>
      <c r="K43" s="4" t="s">
        <v>50</v>
      </c>
      <c r="L43" s="5">
        <f ca="1">K41/VLOOKUP(MID(CELL("filename",A$1),FIND("]",CELL("filename",A$1))+1,255),Base!A:H,8,FALSE)*30</f>
        <v>1.0655205460333145E-4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7.6266668205130533E-2</v>
      </c>
      <c r="J44" s="6"/>
      <c r="K44" s="7"/>
      <c r="L44" s="8">
        <f ca="1">K42/VLOOKUP(MID(CELL("filename",A$1),FIND("]",CELL("filename",A$1))+1,255),Base!A:H,8,FALSE)*30</f>
        <v>7.6266668205130533E-2</v>
      </c>
    </row>
  </sheetData>
  <pageMargins left="0.7" right="0.7" top="0.75" bottom="0.75" header="0.3" footer="0.3"/>
  <pageSetup paperSize="9"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105000</v>
      </c>
      <c r="C2" s="219">
        <v>2799</v>
      </c>
      <c r="D2" s="219">
        <v>2824</v>
      </c>
      <c r="E2" s="219">
        <v>5640</v>
      </c>
      <c r="F2" s="219">
        <v>5713</v>
      </c>
      <c r="G2" s="219">
        <v>293939520</v>
      </c>
      <c r="H2" s="219">
        <v>594586188</v>
      </c>
      <c r="I2" s="219">
        <v>102.28</v>
      </c>
      <c r="J2" s="219">
        <v>300646668</v>
      </c>
      <c r="K2" s="219">
        <v>718491648</v>
      </c>
      <c r="L2" s="219">
        <v>1065738316</v>
      </c>
    </row>
    <row r="3" spans="1:12" ht="18.75" x14ac:dyDescent="0.3">
      <c r="A3" s="218" t="s">
        <v>226</v>
      </c>
      <c r="B3" s="219">
        <v>1400</v>
      </c>
      <c r="C3" s="219">
        <v>232818</v>
      </c>
      <c r="D3" s="219">
        <v>233095</v>
      </c>
      <c r="E3" s="219">
        <v>192520</v>
      </c>
      <c r="F3" s="219">
        <v>191110</v>
      </c>
      <c r="G3" s="219">
        <v>325944608</v>
      </c>
      <c r="H3" s="219">
        <v>267236146</v>
      </c>
      <c r="I3" s="219">
        <v>-18.010000000000002</v>
      </c>
      <c r="J3" s="219">
        <v>-58708462</v>
      </c>
      <c r="K3" s="219">
        <v>-30193206</v>
      </c>
      <c r="L3" s="219">
        <v>-88901668</v>
      </c>
    </row>
    <row r="4" spans="1:12" ht="18.75" x14ac:dyDescent="0.3">
      <c r="A4" s="218" t="s">
        <v>14</v>
      </c>
      <c r="B4" s="219">
        <v>10000</v>
      </c>
      <c r="C4" s="219">
        <v>19535</v>
      </c>
      <c r="D4" s="219">
        <v>19707</v>
      </c>
      <c r="E4" s="219">
        <v>24644</v>
      </c>
      <c r="F4" s="219">
        <v>24797</v>
      </c>
      <c r="G4" s="219">
        <v>195353872</v>
      </c>
      <c r="H4" s="219">
        <v>245787864</v>
      </c>
      <c r="I4" s="219">
        <v>25.82</v>
      </c>
      <c r="J4" s="219">
        <v>50433992</v>
      </c>
      <c r="K4" s="219">
        <v>0</v>
      </c>
      <c r="L4" s="219">
        <v>50433992</v>
      </c>
    </row>
    <row r="5" spans="1:12" ht="18.75" x14ac:dyDescent="0.3">
      <c r="A5" s="218" t="s">
        <v>13</v>
      </c>
      <c r="B5" s="219">
        <v>50000</v>
      </c>
      <c r="C5" s="219">
        <v>1999</v>
      </c>
      <c r="D5" s="219">
        <v>2017</v>
      </c>
      <c r="E5" s="219">
        <v>4618</v>
      </c>
      <c r="F5" s="219">
        <v>4676</v>
      </c>
      <c r="G5" s="219">
        <v>99938792</v>
      </c>
      <c r="H5" s="219">
        <v>231742560</v>
      </c>
      <c r="I5" s="219">
        <v>131.88</v>
      </c>
      <c r="J5" s="219">
        <v>131803768</v>
      </c>
      <c r="K5" s="219">
        <v>440100384</v>
      </c>
      <c r="L5" s="219">
        <v>571904152</v>
      </c>
    </row>
    <row r="6" spans="1:12" ht="18.75" x14ac:dyDescent="0.3">
      <c r="A6" s="218" t="s">
        <v>90</v>
      </c>
      <c r="B6" s="219">
        <v>7000</v>
      </c>
      <c r="C6" s="219">
        <v>12987</v>
      </c>
      <c r="D6" s="219">
        <v>13102</v>
      </c>
      <c r="E6" s="219">
        <v>30130</v>
      </c>
      <c r="F6" s="219">
        <v>30590</v>
      </c>
      <c r="G6" s="219">
        <v>90907328</v>
      </c>
      <c r="H6" s="219">
        <v>212245656</v>
      </c>
      <c r="I6" s="219">
        <v>133.47</v>
      </c>
      <c r="J6" s="219">
        <v>121338328</v>
      </c>
      <c r="K6" s="219">
        <v>28708712</v>
      </c>
      <c r="L6" s="219">
        <v>158447040</v>
      </c>
    </row>
    <row r="7" spans="1:12" ht="18.75" x14ac:dyDescent="0.3">
      <c r="A7" s="218" t="s">
        <v>15</v>
      </c>
      <c r="B7" s="219">
        <v>20000</v>
      </c>
      <c r="C7" s="219">
        <v>4329</v>
      </c>
      <c r="D7" s="219">
        <v>4368</v>
      </c>
      <c r="E7" s="219">
        <v>10710</v>
      </c>
      <c r="F7" s="219">
        <v>10620</v>
      </c>
      <c r="G7" s="219">
        <v>86582136</v>
      </c>
      <c r="H7" s="219">
        <v>210530880</v>
      </c>
      <c r="I7" s="219">
        <v>143.16</v>
      </c>
      <c r="J7" s="219">
        <v>123948744</v>
      </c>
      <c r="K7" s="219">
        <v>272035488</v>
      </c>
      <c r="L7" s="219">
        <v>396934232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13100</v>
      </c>
      <c r="F8" s="219">
        <v>13180</v>
      </c>
      <c r="G8" s="219">
        <v>141304912</v>
      </c>
      <c r="H8" s="219">
        <v>150236184</v>
      </c>
      <c r="I8" s="219">
        <v>6.32</v>
      </c>
      <c r="J8" s="219">
        <v>8931272</v>
      </c>
      <c r="K8" s="219">
        <v>54390804</v>
      </c>
      <c r="L8" s="219">
        <v>65072076</v>
      </c>
    </row>
    <row r="9" spans="1:12" ht="18.75" x14ac:dyDescent="0.3">
      <c r="A9" s="218" t="s">
        <v>231</v>
      </c>
      <c r="B9" s="219">
        <v>2000</v>
      </c>
      <c r="C9" s="219">
        <v>70009</v>
      </c>
      <c r="D9" s="219">
        <v>70093</v>
      </c>
      <c r="E9" s="219">
        <v>71180</v>
      </c>
      <c r="F9" s="219">
        <v>71032</v>
      </c>
      <c r="G9" s="219">
        <v>140018000</v>
      </c>
      <c r="H9" s="219">
        <v>141895228</v>
      </c>
      <c r="I9" s="219">
        <v>1.34</v>
      </c>
      <c r="J9" s="219">
        <v>1877228</v>
      </c>
      <c r="K9" s="219">
        <v>7240905</v>
      </c>
      <c r="L9" s="219">
        <v>9118133</v>
      </c>
    </row>
    <row r="10" spans="1:12" ht="18.75" x14ac:dyDescent="0.3">
      <c r="A10" s="218" t="s">
        <v>77</v>
      </c>
      <c r="B10" s="219">
        <v>12000</v>
      </c>
      <c r="C10" s="219">
        <v>8918</v>
      </c>
      <c r="D10" s="219">
        <v>8997</v>
      </c>
      <c r="E10" s="219">
        <v>8270</v>
      </c>
      <c r="F10" s="219">
        <v>8233</v>
      </c>
      <c r="G10" s="219">
        <v>107021856</v>
      </c>
      <c r="H10" s="219">
        <v>97926595</v>
      </c>
      <c r="I10" s="219">
        <v>-8.5</v>
      </c>
      <c r="J10" s="219">
        <v>-9095261</v>
      </c>
      <c r="K10" s="219">
        <v>993854</v>
      </c>
      <c r="L10" s="219">
        <v>19858593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13250</v>
      </c>
      <c r="F11" s="219">
        <v>13390</v>
      </c>
      <c r="G11" s="219">
        <v>8470021</v>
      </c>
      <c r="H11" s="219">
        <v>53088672</v>
      </c>
      <c r="I11" s="219">
        <v>526.78</v>
      </c>
      <c r="J11" s="219">
        <v>44618651</v>
      </c>
      <c r="K11" s="219">
        <v>90905312</v>
      </c>
      <c r="L11" s="219">
        <v>135523963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29</v>
      </c>
      <c r="B14" s="219">
        <v>2000</v>
      </c>
      <c r="C14" s="219">
        <v>24377</v>
      </c>
      <c r="D14" s="219">
        <v>24592</v>
      </c>
      <c r="E14" s="219">
        <v>18840</v>
      </c>
      <c r="F14" s="219">
        <v>18810</v>
      </c>
      <c r="G14" s="219">
        <v>48753060</v>
      </c>
      <c r="H14" s="219">
        <v>37288944</v>
      </c>
      <c r="I14" s="219">
        <v>-23.51</v>
      </c>
      <c r="J14" s="219">
        <v>-11464116</v>
      </c>
      <c r="K14" s="219">
        <v>15159361</v>
      </c>
      <c r="L14" s="219">
        <v>4745245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15873</v>
      </c>
      <c r="F15" s="219">
        <v>15821</v>
      </c>
      <c r="G15" s="219">
        <v>20398844</v>
      </c>
      <c r="H15" s="219">
        <v>31363550</v>
      </c>
      <c r="I15" s="219">
        <v>53.75</v>
      </c>
      <c r="J15" s="219">
        <v>10964706</v>
      </c>
      <c r="K15" s="219">
        <v>21518240</v>
      </c>
      <c r="L15" s="219">
        <v>33982946</v>
      </c>
    </row>
    <row r="16" spans="1:12" ht="18.75" x14ac:dyDescent="0.3">
      <c r="A16" s="218" t="s">
        <v>526</v>
      </c>
      <c r="B16" s="219">
        <v>3000</v>
      </c>
      <c r="C16" s="219">
        <v>0</v>
      </c>
      <c r="D16" s="219">
        <v>0</v>
      </c>
      <c r="E16" s="219">
        <v>5825</v>
      </c>
      <c r="F16" s="219">
        <v>5823</v>
      </c>
      <c r="G16" s="219">
        <v>0</v>
      </c>
      <c r="H16" s="219">
        <v>17315273</v>
      </c>
      <c r="I16" s="219">
        <v>0</v>
      </c>
      <c r="J16" s="219">
        <v>0</v>
      </c>
      <c r="K16" s="219">
        <v>56419952</v>
      </c>
      <c r="L16" s="219">
        <v>56419952</v>
      </c>
    </row>
    <row r="17" spans="1:12" ht="18.75" x14ac:dyDescent="0.3">
      <c r="A17" s="218" t="s">
        <v>31</v>
      </c>
      <c r="B17" s="219">
        <v>1000</v>
      </c>
      <c r="C17" s="219">
        <v>2300</v>
      </c>
      <c r="D17" s="219">
        <v>2321</v>
      </c>
      <c r="E17" s="219">
        <v>8629</v>
      </c>
      <c r="F17" s="219">
        <v>8390</v>
      </c>
      <c r="G17" s="219">
        <v>2300083</v>
      </c>
      <c r="H17" s="219">
        <v>8316168</v>
      </c>
      <c r="I17" s="219">
        <v>261.56</v>
      </c>
      <c r="J17" s="219">
        <v>6016085</v>
      </c>
      <c r="K17" s="219">
        <v>26268226</v>
      </c>
      <c r="L17" s="219">
        <v>32284311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695</v>
      </c>
      <c r="E18" s="218" t="s">
        <v>37</v>
      </c>
      <c r="F18" s="219" t="s">
        <v>696</v>
      </c>
      <c r="G18" s="218" t="s">
        <v>39</v>
      </c>
      <c r="H18" s="219">
        <f>SUM(H2:H17)</f>
        <v>2387905564</v>
      </c>
      <c r="I18" s="218" t="s">
        <v>40</v>
      </c>
      <c r="J18" s="219" t="s">
        <v>697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2410202020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22296456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2482753080</v>
      </c>
      <c r="H41" s="11">
        <f>G41-B43</f>
        <v>-5080366</v>
      </c>
      <c r="I41" s="5">
        <f>H41/B43</f>
        <v>-2.04208445230461E-3</v>
      </c>
      <c r="J41" s="13">
        <f>G41+J40</f>
        <v>2482753080</v>
      </c>
      <c r="K41" s="11">
        <f>H41+J40</f>
        <v>-5080366</v>
      </c>
      <c r="L41" s="5">
        <f>K41/B43</f>
        <v>-2.04208445230461E-3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4042753080</v>
      </c>
      <c r="H42" s="12">
        <f>G42-B43</f>
        <v>1554919634</v>
      </c>
      <c r="I42" s="8">
        <f>H42/B43</f>
        <v>0.62500953852036922</v>
      </c>
      <c r="J42" s="13">
        <f>G42+J40</f>
        <v>4042753080</v>
      </c>
      <c r="K42" s="12">
        <f>H42+J40</f>
        <v>1554919634</v>
      </c>
      <c r="L42" s="8">
        <f>K42/B43</f>
        <v>0.62500953852036922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-2.4702634503684796E-4</v>
      </c>
      <c r="J43" s="6"/>
      <c r="K43" s="4" t="s">
        <v>50</v>
      </c>
      <c r="L43" s="5">
        <f ca="1">K41/VLOOKUP(MID(CELL("filename",A$1),FIND("]",CELL("filename",A$1))+1,255),Base!A:H,8,FALSE)*30</f>
        <v>-2.4702634503684796E-4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7.5605992562947893E-2</v>
      </c>
      <c r="J44" s="6"/>
      <c r="K44" s="7"/>
      <c r="L44" s="8">
        <f ca="1">K42/VLOOKUP(MID(CELL("filename",A$1),FIND("]",CELL("filename",A$1))+1,255),Base!A:H,8,FALSE)*30</f>
        <v>7.5605992562947893E-2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100000</v>
      </c>
      <c r="C2" s="219">
        <v>2799</v>
      </c>
      <c r="D2" s="219">
        <v>2824</v>
      </c>
      <c r="E2" s="219">
        <v>5998</v>
      </c>
      <c r="F2" s="219">
        <v>5972</v>
      </c>
      <c r="G2" s="219">
        <v>279942400</v>
      </c>
      <c r="H2" s="219">
        <v>591944640</v>
      </c>
      <c r="I2" s="219">
        <v>111.45</v>
      </c>
      <c r="J2" s="219">
        <v>312002240</v>
      </c>
      <c r="K2" s="219">
        <v>734220672</v>
      </c>
      <c r="L2" s="219">
        <v>1092822912</v>
      </c>
    </row>
    <row r="3" spans="1:12" ht="18.75" x14ac:dyDescent="0.3">
      <c r="A3" s="218" t="s">
        <v>226</v>
      </c>
      <c r="B3" s="219">
        <v>1400</v>
      </c>
      <c r="C3" s="219">
        <v>232818</v>
      </c>
      <c r="D3" s="219">
        <v>233095</v>
      </c>
      <c r="E3" s="219">
        <v>194000</v>
      </c>
      <c r="F3" s="219">
        <v>196220</v>
      </c>
      <c r="G3" s="219">
        <v>325944608</v>
      </c>
      <c r="H3" s="219">
        <v>274381647</v>
      </c>
      <c r="I3" s="219">
        <v>-15.82</v>
      </c>
      <c r="J3" s="219">
        <v>-51562961</v>
      </c>
      <c r="K3" s="219">
        <v>-30193206</v>
      </c>
      <c r="L3" s="219">
        <v>-81756167</v>
      </c>
    </row>
    <row r="4" spans="1:12" ht="18.75" x14ac:dyDescent="0.3">
      <c r="A4" s="218" t="s">
        <v>14</v>
      </c>
      <c r="B4" s="219">
        <v>10000</v>
      </c>
      <c r="C4" s="219">
        <v>19535</v>
      </c>
      <c r="D4" s="219">
        <v>19707</v>
      </c>
      <c r="E4" s="219">
        <v>24054</v>
      </c>
      <c r="F4" s="219">
        <v>24080</v>
      </c>
      <c r="G4" s="219">
        <v>195353872</v>
      </c>
      <c r="H4" s="219">
        <v>238680960</v>
      </c>
      <c r="I4" s="219">
        <v>22.18</v>
      </c>
      <c r="J4" s="219">
        <v>43327088</v>
      </c>
      <c r="K4" s="219">
        <v>0</v>
      </c>
      <c r="L4" s="219">
        <v>43327088</v>
      </c>
    </row>
    <row r="5" spans="1:12" ht="18.75" x14ac:dyDescent="0.3">
      <c r="A5" s="218" t="s">
        <v>13</v>
      </c>
      <c r="B5" s="219">
        <v>50000</v>
      </c>
      <c r="C5" s="219">
        <v>1999</v>
      </c>
      <c r="D5" s="219">
        <v>2017</v>
      </c>
      <c r="E5" s="219">
        <v>4483</v>
      </c>
      <c r="F5" s="219">
        <v>4498</v>
      </c>
      <c r="G5" s="219">
        <v>99938792</v>
      </c>
      <c r="H5" s="219">
        <v>222920880</v>
      </c>
      <c r="I5" s="219">
        <v>123.06</v>
      </c>
      <c r="J5" s="219">
        <v>122982088</v>
      </c>
      <c r="K5" s="219">
        <v>440100384</v>
      </c>
      <c r="L5" s="219">
        <v>563082472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11060</v>
      </c>
      <c r="F6" s="219">
        <v>10990</v>
      </c>
      <c r="G6" s="219">
        <v>86582136</v>
      </c>
      <c r="H6" s="219">
        <v>217865760</v>
      </c>
      <c r="I6" s="219">
        <v>151.63</v>
      </c>
      <c r="J6" s="219">
        <v>131283624</v>
      </c>
      <c r="K6" s="219">
        <v>272035488</v>
      </c>
      <c r="L6" s="219">
        <v>404269112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29070</v>
      </c>
      <c r="F7" s="219">
        <v>29260</v>
      </c>
      <c r="G7" s="219">
        <v>90907328</v>
      </c>
      <c r="H7" s="219">
        <v>203017584</v>
      </c>
      <c r="I7" s="219">
        <v>123.32</v>
      </c>
      <c r="J7" s="219">
        <v>112110256</v>
      </c>
      <c r="K7" s="219">
        <v>28708712</v>
      </c>
      <c r="L7" s="219">
        <v>149218968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12530</v>
      </c>
      <c r="F8" s="219">
        <v>12680</v>
      </c>
      <c r="G8" s="219">
        <v>141304912</v>
      </c>
      <c r="H8" s="219">
        <v>144536784</v>
      </c>
      <c r="I8" s="219">
        <v>2.29</v>
      </c>
      <c r="J8" s="219">
        <v>3231872</v>
      </c>
      <c r="K8" s="219">
        <v>54390804</v>
      </c>
      <c r="L8" s="219">
        <v>59372676</v>
      </c>
    </row>
    <row r="9" spans="1:12" ht="18.75" x14ac:dyDescent="0.3">
      <c r="A9" s="218" t="s">
        <v>231</v>
      </c>
      <c r="B9" s="219">
        <v>2000</v>
      </c>
      <c r="C9" s="219">
        <v>70009</v>
      </c>
      <c r="D9" s="219">
        <v>70093</v>
      </c>
      <c r="E9" s="219">
        <v>68502</v>
      </c>
      <c r="F9" s="219">
        <v>69561</v>
      </c>
      <c r="G9" s="219">
        <v>140018000</v>
      </c>
      <c r="H9" s="219">
        <v>138956723</v>
      </c>
      <c r="I9" s="219">
        <v>-0.76</v>
      </c>
      <c r="J9" s="219">
        <v>-1061277</v>
      </c>
      <c r="K9" s="219">
        <v>7240905</v>
      </c>
      <c r="L9" s="219">
        <v>6179628</v>
      </c>
    </row>
    <row r="10" spans="1:12" ht="18.75" x14ac:dyDescent="0.3">
      <c r="A10" s="218" t="s">
        <v>77</v>
      </c>
      <c r="B10" s="219">
        <v>12000</v>
      </c>
      <c r="C10" s="219">
        <v>8918</v>
      </c>
      <c r="D10" s="219">
        <v>8997</v>
      </c>
      <c r="E10" s="219">
        <v>7975</v>
      </c>
      <c r="F10" s="219">
        <v>8120</v>
      </c>
      <c r="G10" s="219">
        <v>107021856</v>
      </c>
      <c r="H10" s="219">
        <v>96582528</v>
      </c>
      <c r="I10" s="219">
        <v>-9.75</v>
      </c>
      <c r="J10" s="219">
        <v>-10439328</v>
      </c>
      <c r="K10" s="219">
        <v>993854</v>
      </c>
      <c r="L10" s="219">
        <v>18514526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13230</v>
      </c>
      <c r="F11" s="219">
        <v>13680</v>
      </c>
      <c r="G11" s="219">
        <v>8470021</v>
      </c>
      <c r="H11" s="219">
        <v>54238464</v>
      </c>
      <c r="I11" s="219">
        <v>540.36</v>
      </c>
      <c r="J11" s="219">
        <v>45768443</v>
      </c>
      <c r="K11" s="219">
        <v>90905312</v>
      </c>
      <c r="L11" s="219">
        <v>136673755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19750</v>
      </c>
      <c r="F13" s="219">
        <v>19660</v>
      </c>
      <c r="G13" s="219">
        <v>48753060</v>
      </c>
      <c r="H13" s="219">
        <v>38973984</v>
      </c>
      <c r="I13" s="219">
        <v>-20.059999999999999</v>
      </c>
      <c r="J13" s="219">
        <v>-9779076</v>
      </c>
      <c r="K13" s="219">
        <v>15159361</v>
      </c>
      <c r="L13" s="219">
        <v>6430285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15315</v>
      </c>
      <c r="F15" s="219">
        <v>15980</v>
      </c>
      <c r="G15" s="219">
        <v>20398844</v>
      </c>
      <c r="H15" s="219">
        <v>31678752</v>
      </c>
      <c r="I15" s="219">
        <v>55.3</v>
      </c>
      <c r="J15" s="219">
        <v>11279908</v>
      </c>
      <c r="K15" s="219">
        <v>21518240</v>
      </c>
      <c r="L15" s="219">
        <v>34298148</v>
      </c>
    </row>
    <row r="16" spans="1:12" ht="18.75" x14ac:dyDescent="0.3">
      <c r="A16" s="218" t="s">
        <v>526</v>
      </c>
      <c r="B16" s="219">
        <v>3000</v>
      </c>
      <c r="C16" s="219">
        <v>0</v>
      </c>
      <c r="D16" s="219">
        <v>0</v>
      </c>
      <c r="E16" s="219">
        <v>5603</v>
      </c>
      <c r="F16" s="219">
        <v>5712</v>
      </c>
      <c r="G16" s="219">
        <v>0</v>
      </c>
      <c r="H16" s="219">
        <v>16985203</v>
      </c>
      <c r="I16" s="219">
        <v>0</v>
      </c>
      <c r="J16" s="219">
        <v>0</v>
      </c>
      <c r="K16" s="219">
        <v>56419952</v>
      </c>
      <c r="L16" s="219">
        <v>56419952</v>
      </c>
    </row>
    <row r="17" spans="1:12" ht="18.75" x14ac:dyDescent="0.3">
      <c r="A17" s="218" t="s">
        <v>31</v>
      </c>
      <c r="B17" s="219">
        <v>1000</v>
      </c>
      <c r="C17" s="219">
        <v>2300</v>
      </c>
      <c r="D17" s="219">
        <v>2321</v>
      </c>
      <c r="E17" s="219">
        <v>8809</v>
      </c>
      <c r="F17" s="219">
        <v>8630</v>
      </c>
      <c r="G17" s="219">
        <v>2300083</v>
      </c>
      <c r="H17" s="219">
        <v>8554056</v>
      </c>
      <c r="I17" s="219">
        <v>271.89999999999998</v>
      </c>
      <c r="J17" s="219">
        <v>6253973</v>
      </c>
      <c r="K17" s="219">
        <v>26268226</v>
      </c>
      <c r="L17" s="219">
        <v>32522199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695</v>
      </c>
      <c r="E18" s="218" t="s">
        <v>37</v>
      </c>
      <c r="F18" s="219" t="s">
        <v>698</v>
      </c>
      <c r="G18" s="218" t="s">
        <v>39</v>
      </c>
      <c r="H18" s="219">
        <f>SUM(H2:H17)</f>
        <v>2367663621</v>
      </c>
      <c r="I18" s="218" t="s">
        <v>40</v>
      </c>
      <c r="J18" s="219" t="s">
        <v>699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2419686168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52022547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2492237228</v>
      </c>
      <c r="H41" s="11">
        <f>G41-B43</f>
        <v>4403782</v>
      </c>
      <c r="I41" s="5">
        <f>H41/B43</f>
        <v>1.7701273399473383E-3</v>
      </c>
      <c r="J41" s="13">
        <f>G41+J40</f>
        <v>2492237228</v>
      </c>
      <c r="K41" s="11">
        <f>H41+J40</f>
        <v>4403782</v>
      </c>
      <c r="L41" s="5">
        <f>K41/B43</f>
        <v>1.7701273399473383E-3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4052237228</v>
      </c>
      <c r="H42" s="12">
        <f>G42-B43</f>
        <v>1564403782</v>
      </c>
      <c r="I42" s="8">
        <f>H42/B43</f>
        <v>0.62882175031262122</v>
      </c>
      <c r="J42" s="13">
        <f>G42+J40</f>
        <v>4052237228</v>
      </c>
      <c r="K42" s="12">
        <f>H42+J40</f>
        <v>1564403782</v>
      </c>
      <c r="L42" s="8">
        <f>K42/B43</f>
        <v>0.62882175031262122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2.1326835421052269E-4</v>
      </c>
      <c r="J43" s="6"/>
      <c r="K43" s="4" t="s">
        <v>50</v>
      </c>
      <c r="L43" s="5">
        <f ca="1">K41/VLOOKUP(MID(CELL("filename",A$1),FIND("]",CELL("filename",A$1))+1,255),Base!A:H,8,FALSE)*30</f>
        <v>2.1326835421052269E-4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7.5761656664171229E-2</v>
      </c>
      <c r="J44" s="6"/>
      <c r="K44" s="7"/>
      <c r="L44" s="8">
        <f ca="1">K42/VLOOKUP(MID(CELL("filename",A$1),FIND("]",CELL("filename",A$1))+1,255),Base!A:H,8,FALSE)*30</f>
        <v>7.5761656664171229E-2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95000</v>
      </c>
      <c r="C2" s="219">
        <v>2799</v>
      </c>
      <c r="D2" s="219">
        <v>2824</v>
      </c>
      <c r="E2" s="219">
        <v>6270</v>
      </c>
      <c r="F2" s="219">
        <v>6209</v>
      </c>
      <c r="G2" s="219">
        <v>265945280</v>
      </c>
      <c r="H2" s="219">
        <v>584664276</v>
      </c>
      <c r="I2" s="219">
        <v>119.84</v>
      </c>
      <c r="J2" s="219">
        <v>318718996</v>
      </c>
      <c r="K2" s="219">
        <v>751297664</v>
      </c>
      <c r="L2" s="219">
        <v>1116616660</v>
      </c>
    </row>
    <row r="3" spans="1:12" ht="18.75" x14ac:dyDescent="0.3">
      <c r="A3" s="218" t="s">
        <v>226</v>
      </c>
      <c r="B3" s="219">
        <v>1400</v>
      </c>
      <c r="C3" s="219">
        <v>232818</v>
      </c>
      <c r="D3" s="219">
        <v>233095</v>
      </c>
      <c r="E3" s="219">
        <v>196220</v>
      </c>
      <c r="F3" s="219">
        <v>196090</v>
      </c>
      <c r="G3" s="219">
        <v>325944608</v>
      </c>
      <c r="H3" s="219">
        <v>274199863</v>
      </c>
      <c r="I3" s="219">
        <v>-15.88</v>
      </c>
      <c r="J3" s="219">
        <v>-51744745</v>
      </c>
      <c r="K3" s="219">
        <v>-30193206</v>
      </c>
      <c r="L3" s="219">
        <v>-81937951</v>
      </c>
    </row>
    <row r="4" spans="1:12" ht="18.75" x14ac:dyDescent="0.3">
      <c r="A4" s="218" t="s">
        <v>14</v>
      </c>
      <c r="B4" s="219">
        <v>10000</v>
      </c>
      <c r="C4" s="219">
        <v>19535</v>
      </c>
      <c r="D4" s="219">
        <v>19707</v>
      </c>
      <c r="E4" s="219">
        <v>24802</v>
      </c>
      <c r="F4" s="219">
        <v>24120</v>
      </c>
      <c r="G4" s="219">
        <v>195353872</v>
      </c>
      <c r="H4" s="219">
        <v>239077440</v>
      </c>
      <c r="I4" s="219">
        <v>22.38</v>
      </c>
      <c r="J4" s="219">
        <v>43723568</v>
      </c>
      <c r="K4" s="219">
        <v>0</v>
      </c>
      <c r="L4" s="219">
        <v>43723568</v>
      </c>
    </row>
    <row r="5" spans="1:12" ht="18.75" x14ac:dyDescent="0.3">
      <c r="A5" s="218" t="s">
        <v>13</v>
      </c>
      <c r="B5" s="219">
        <v>50000</v>
      </c>
      <c r="C5" s="219">
        <v>1999</v>
      </c>
      <c r="D5" s="219">
        <v>2017</v>
      </c>
      <c r="E5" s="219">
        <v>4722</v>
      </c>
      <c r="F5" s="219">
        <v>4667</v>
      </c>
      <c r="G5" s="219">
        <v>99938792</v>
      </c>
      <c r="H5" s="219">
        <v>231296520</v>
      </c>
      <c r="I5" s="219">
        <v>131.44</v>
      </c>
      <c r="J5" s="219">
        <v>131357728</v>
      </c>
      <c r="K5" s="219">
        <v>440100384</v>
      </c>
      <c r="L5" s="219">
        <v>571458112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11360</v>
      </c>
      <c r="F6" s="219">
        <v>11270</v>
      </c>
      <c r="G6" s="219">
        <v>86582136</v>
      </c>
      <c r="H6" s="219">
        <v>223416480</v>
      </c>
      <c r="I6" s="219">
        <v>158.04</v>
      </c>
      <c r="J6" s="219">
        <v>136834344</v>
      </c>
      <c r="K6" s="219">
        <v>272035488</v>
      </c>
      <c r="L6" s="219">
        <v>409819832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27800</v>
      </c>
      <c r="F7" s="219">
        <v>27980</v>
      </c>
      <c r="G7" s="219">
        <v>90907328</v>
      </c>
      <c r="H7" s="219">
        <v>194136432</v>
      </c>
      <c r="I7" s="219">
        <v>113.55</v>
      </c>
      <c r="J7" s="219">
        <v>103229104</v>
      </c>
      <c r="K7" s="219">
        <v>28708712</v>
      </c>
      <c r="L7" s="219">
        <v>140337816</v>
      </c>
    </row>
    <row r="8" spans="1:12" ht="18.75" x14ac:dyDescent="0.3">
      <c r="A8" s="218" t="s">
        <v>231</v>
      </c>
      <c r="B8" s="219">
        <v>2000</v>
      </c>
      <c r="C8" s="219">
        <v>70009</v>
      </c>
      <c r="D8" s="219">
        <v>70093</v>
      </c>
      <c r="E8" s="219">
        <v>70846</v>
      </c>
      <c r="F8" s="219">
        <v>70251</v>
      </c>
      <c r="G8" s="219">
        <v>140018000</v>
      </c>
      <c r="H8" s="219">
        <v>140335084</v>
      </c>
      <c r="I8" s="219">
        <v>0.23</v>
      </c>
      <c r="J8" s="219">
        <v>317084</v>
      </c>
      <c r="K8" s="219">
        <v>7240905</v>
      </c>
      <c r="L8" s="219">
        <v>7557989</v>
      </c>
    </row>
    <row r="9" spans="1:12" ht="18.75" x14ac:dyDescent="0.3">
      <c r="A9" s="218" t="s">
        <v>16</v>
      </c>
      <c r="B9" s="219">
        <v>11500</v>
      </c>
      <c r="C9" s="219">
        <v>12287</v>
      </c>
      <c r="D9" s="219">
        <v>12396</v>
      </c>
      <c r="E9" s="219">
        <v>12430</v>
      </c>
      <c r="F9" s="219">
        <v>12290</v>
      </c>
      <c r="G9" s="219">
        <v>141304912</v>
      </c>
      <c r="H9" s="219">
        <v>140091252</v>
      </c>
      <c r="I9" s="219">
        <v>-0.86</v>
      </c>
      <c r="J9" s="219">
        <v>-1213660</v>
      </c>
      <c r="K9" s="219">
        <v>54390804</v>
      </c>
      <c r="L9" s="219">
        <v>54927144</v>
      </c>
    </row>
    <row r="10" spans="1:12" ht="18.75" x14ac:dyDescent="0.3">
      <c r="A10" s="218" t="s">
        <v>77</v>
      </c>
      <c r="B10" s="219">
        <v>12000</v>
      </c>
      <c r="C10" s="219">
        <v>8918</v>
      </c>
      <c r="D10" s="219">
        <v>8997</v>
      </c>
      <c r="E10" s="219">
        <v>8160</v>
      </c>
      <c r="F10" s="219">
        <v>8123</v>
      </c>
      <c r="G10" s="219">
        <v>107021856</v>
      </c>
      <c r="H10" s="219">
        <v>96618211</v>
      </c>
      <c r="I10" s="219">
        <v>-9.7200000000000006</v>
      </c>
      <c r="J10" s="219">
        <v>-10403645</v>
      </c>
      <c r="K10" s="219">
        <v>993854</v>
      </c>
      <c r="L10" s="219">
        <v>18550209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13020</v>
      </c>
      <c r="F11" s="219">
        <v>13150</v>
      </c>
      <c r="G11" s="219">
        <v>8470021</v>
      </c>
      <c r="H11" s="219">
        <v>52137120</v>
      </c>
      <c r="I11" s="219">
        <v>515.54999999999995</v>
      </c>
      <c r="J11" s="219">
        <v>43667099</v>
      </c>
      <c r="K11" s="219">
        <v>90905312</v>
      </c>
      <c r="L11" s="219">
        <v>134572411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20640</v>
      </c>
      <c r="F13" s="219">
        <v>20470</v>
      </c>
      <c r="G13" s="219">
        <v>48753060</v>
      </c>
      <c r="H13" s="219">
        <v>40579728</v>
      </c>
      <c r="I13" s="219">
        <v>-16.760000000000002</v>
      </c>
      <c r="J13" s="219">
        <v>-8173332</v>
      </c>
      <c r="K13" s="219">
        <v>15159361</v>
      </c>
      <c r="L13" s="219">
        <v>8036029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16140</v>
      </c>
      <c r="F15" s="219">
        <v>15915</v>
      </c>
      <c r="G15" s="219">
        <v>20398844</v>
      </c>
      <c r="H15" s="219">
        <v>31549896</v>
      </c>
      <c r="I15" s="219">
        <v>54.67</v>
      </c>
      <c r="J15" s="219">
        <v>11151052</v>
      </c>
      <c r="K15" s="219">
        <v>21518240</v>
      </c>
      <c r="L15" s="219">
        <v>34169292</v>
      </c>
    </row>
    <row r="16" spans="1:12" ht="18.75" x14ac:dyDescent="0.3">
      <c r="A16" s="218" t="s">
        <v>526</v>
      </c>
      <c r="B16" s="219">
        <v>3000</v>
      </c>
      <c r="C16" s="219">
        <v>0</v>
      </c>
      <c r="D16" s="219">
        <v>0</v>
      </c>
      <c r="E16" s="219">
        <v>5700</v>
      </c>
      <c r="F16" s="219">
        <v>5640</v>
      </c>
      <c r="G16" s="219">
        <v>0</v>
      </c>
      <c r="H16" s="219">
        <v>16771104</v>
      </c>
      <c r="I16" s="219">
        <v>0</v>
      </c>
      <c r="J16" s="219">
        <v>0</v>
      </c>
      <c r="K16" s="219">
        <v>56419952</v>
      </c>
      <c r="L16" s="219">
        <v>56419952</v>
      </c>
    </row>
    <row r="17" spans="1:12" ht="18.75" x14ac:dyDescent="0.3">
      <c r="A17" s="218" t="s">
        <v>31</v>
      </c>
      <c r="B17" s="219">
        <v>1000</v>
      </c>
      <c r="C17" s="219">
        <v>2300</v>
      </c>
      <c r="D17" s="219">
        <v>2321</v>
      </c>
      <c r="E17" s="219">
        <v>8888</v>
      </c>
      <c r="F17" s="219">
        <v>8888</v>
      </c>
      <c r="G17" s="219">
        <v>2300083</v>
      </c>
      <c r="H17" s="219">
        <v>8809786</v>
      </c>
      <c r="I17" s="219">
        <v>283.02</v>
      </c>
      <c r="J17" s="219">
        <v>6509703</v>
      </c>
      <c r="K17" s="219">
        <v>26268226</v>
      </c>
      <c r="L17" s="219">
        <v>32777929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700</v>
      </c>
      <c r="E18" s="218" t="s">
        <v>37</v>
      </c>
      <c r="F18" s="219" t="s">
        <v>701</v>
      </c>
      <c r="G18" s="218" t="s">
        <v>39</v>
      </c>
      <c r="H18" s="219">
        <f>SUM(H2:H17)</f>
        <v>2362028848</v>
      </c>
      <c r="I18" s="218" t="s">
        <v>40</v>
      </c>
      <c r="J18" s="219" t="s">
        <v>702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2445125517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83096669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2517676577</v>
      </c>
      <c r="H41" s="11">
        <f>G41-B43</f>
        <v>29843131</v>
      </c>
      <c r="I41" s="5">
        <f>H41/B43</f>
        <v>1.1995630594959049E-2</v>
      </c>
      <c r="J41" s="13">
        <f>G41+J40</f>
        <v>2517676577</v>
      </c>
      <c r="K41" s="11">
        <f>H41+J40</f>
        <v>29843131</v>
      </c>
      <c r="L41" s="5">
        <f>K41/B43</f>
        <v>1.1995630594959049E-2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4077676577</v>
      </c>
      <c r="H42" s="12">
        <f>G42-B43</f>
        <v>1589843131</v>
      </c>
      <c r="I42" s="8">
        <f>H42/B43</f>
        <v>0.63904725356763292</v>
      </c>
      <c r="J42" s="13">
        <f>G42+J40</f>
        <v>4077676577</v>
      </c>
      <c r="K42" s="12">
        <f>H42+J40</f>
        <v>1589843131</v>
      </c>
      <c r="L42" s="8">
        <f>K42/B43</f>
        <v>0.63904725356763292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1.4394756713950858E-3</v>
      </c>
      <c r="J43" s="6"/>
      <c r="K43" s="4" t="s">
        <v>50</v>
      </c>
      <c r="L43" s="5">
        <f ca="1">K41/VLOOKUP(MID(CELL("filename",A$1),FIND("]",CELL("filename",A$1))+1,255),Base!A:H,8,FALSE)*30</f>
        <v>1.4394756713950858E-3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7.6685670428115957E-2</v>
      </c>
      <c r="J44" s="6"/>
      <c r="K44" s="7"/>
      <c r="L44" s="8">
        <f ca="1">K42/VLOOKUP(MID(CELL("filename",A$1),FIND("]",CELL("filename",A$1))+1,255),Base!A:H,8,FALSE)*30</f>
        <v>7.6685670428115957E-2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95000</v>
      </c>
      <c r="C2" s="219">
        <v>2799</v>
      </c>
      <c r="D2" s="219">
        <v>2824</v>
      </c>
      <c r="E2" s="219">
        <v>6519</v>
      </c>
      <c r="F2" s="219">
        <v>6501</v>
      </c>
      <c r="G2" s="219">
        <v>265945280</v>
      </c>
      <c r="H2" s="219">
        <v>612160164</v>
      </c>
      <c r="I2" s="219">
        <v>130.18</v>
      </c>
      <c r="J2" s="219">
        <v>346214884</v>
      </c>
      <c r="K2" s="219">
        <v>751297664</v>
      </c>
      <c r="L2" s="219">
        <v>1144112548</v>
      </c>
    </row>
    <row r="3" spans="1:12" ht="18.75" x14ac:dyDescent="0.3">
      <c r="A3" s="218" t="s">
        <v>226</v>
      </c>
      <c r="B3" s="219">
        <v>1400</v>
      </c>
      <c r="C3" s="219">
        <v>232818</v>
      </c>
      <c r="D3" s="219">
        <v>233095</v>
      </c>
      <c r="E3" s="219">
        <v>192290</v>
      </c>
      <c r="F3" s="219">
        <v>194770</v>
      </c>
      <c r="G3" s="219">
        <v>325944608</v>
      </c>
      <c r="H3" s="219">
        <v>272354059</v>
      </c>
      <c r="I3" s="219">
        <v>-16.440000000000001</v>
      </c>
      <c r="J3" s="219">
        <v>-53590549</v>
      </c>
      <c r="K3" s="219">
        <v>-30193206</v>
      </c>
      <c r="L3" s="219">
        <v>-83783755</v>
      </c>
    </row>
    <row r="4" spans="1:12" ht="18.75" x14ac:dyDescent="0.3">
      <c r="A4" s="218" t="s">
        <v>14</v>
      </c>
      <c r="B4" s="219">
        <v>10000</v>
      </c>
      <c r="C4" s="219">
        <v>19535</v>
      </c>
      <c r="D4" s="219">
        <v>19707</v>
      </c>
      <c r="E4" s="219">
        <v>24843</v>
      </c>
      <c r="F4" s="219">
        <v>24767</v>
      </c>
      <c r="G4" s="219">
        <v>195353872</v>
      </c>
      <c r="H4" s="219">
        <v>245490504</v>
      </c>
      <c r="I4" s="219">
        <v>25.66</v>
      </c>
      <c r="J4" s="219">
        <v>50136632</v>
      </c>
      <c r="K4" s="219">
        <v>0</v>
      </c>
      <c r="L4" s="219">
        <v>50136632</v>
      </c>
    </row>
    <row r="5" spans="1:12" ht="18.75" x14ac:dyDescent="0.3">
      <c r="A5" s="218" t="s">
        <v>13</v>
      </c>
      <c r="B5" s="219">
        <v>50000</v>
      </c>
      <c r="C5" s="219">
        <v>1999</v>
      </c>
      <c r="D5" s="219">
        <v>2017</v>
      </c>
      <c r="E5" s="219">
        <v>4775</v>
      </c>
      <c r="F5" s="219">
        <v>4761</v>
      </c>
      <c r="G5" s="219">
        <v>99938792</v>
      </c>
      <c r="H5" s="219">
        <v>235955160</v>
      </c>
      <c r="I5" s="219">
        <v>136.1</v>
      </c>
      <c r="J5" s="219">
        <v>136016368</v>
      </c>
      <c r="K5" s="219">
        <v>440100384</v>
      </c>
      <c r="L5" s="219">
        <v>576116752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11320</v>
      </c>
      <c r="F6" s="219">
        <v>11280</v>
      </c>
      <c r="G6" s="219">
        <v>86582136</v>
      </c>
      <c r="H6" s="219">
        <v>223614720</v>
      </c>
      <c r="I6" s="219">
        <v>158.27000000000001</v>
      </c>
      <c r="J6" s="219">
        <v>137032584</v>
      </c>
      <c r="K6" s="219">
        <v>272035488</v>
      </c>
      <c r="L6" s="219">
        <v>410018072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28250</v>
      </c>
      <c r="F7" s="219">
        <v>28150</v>
      </c>
      <c r="G7" s="219">
        <v>90907328</v>
      </c>
      <c r="H7" s="219">
        <v>195315960</v>
      </c>
      <c r="I7" s="219">
        <v>114.85</v>
      </c>
      <c r="J7" s="219">
        <v>104408632</v>
      </c>
      <c r="K7" s="219">
        <v>28708712</v>
      </c>
      <c r="L7" s="219">
        <v>141517344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12900</v>
      </c>
      <c r="F8" s="219">
        <v>12750</v>
      </c>
      <c r="G8" s="219">
        <v>141304912</v>
      </c>
      <c r="H8" s="219">
        <v>145334700</v>
      </c>
      <c r="I8" s="219">
        <v>2.85</v>
      </c>
      <c r="J8" s="219">
        <v>4029788</v>
      </c>
      <c r="K8" s="219">
        <v>54390804</v>
      </c>
      <c r="L8" s="219">
        <v>60170592</v>
      </c>
    </row>
    <row r="9" spans="1:12" ht="18.75" x14ac:dyDescent="0.3">
      <c r="A9" s="218" t="s">
        <v>231</v>
      </c>
      <c r="B9" s="219">
        <v>2000</v>
      </c>
      <c r="C9" s="219">
        <v>70009</v>
      </c>
      <c r="D9" s="219">
        <v>70093</v>
      </c>
      <c r="E9" s="219">
        <v>71041</v>
      </c>
      <c r="F9" s="219">
        <v>70566</v>
      </c>
      <c r="G9" s="219">
        <v>140018000</v>
      </c>
      <c r="H9" s="219">
        <v>140964335</v>
      </c>
      <c r="I9" s="219">
        <v>0.68</v>
      </c>
      <c r="J9" s="219">
        <v>946335</v>
      </c>
      <c r="K9" s="219">
        <v>7240905</v>
      </c>
      <c r="L9" s="219">
        <v>8187240</v>
      </c>
    </row>
    <row r="10" spans="1:12" ht="18.75" x14ac:dyDescent="0.3">
      <c r="A10" s="218" t="s">
        <v>77</v>
      </c>
      <c r="B10" s="219">
        <v>12000</v>
      </c>
      <c r="C10" s="219">
        <v>8918</v>
      </c>
      <c r="D10" s="219">
        <v>8997</v>
      </c>
      <c r="E10" s="219">
        <v>8400</v>
      </c>
      <c r="F10" s="219">
        <v>8308</v>
      </c>
      <c r="G10" s="219">
        <v>107021856</v>
      </c>
      <c r="H10" s="219">
        <v>98818675</v>
      </c>
      <c r="I10" s="219">
        <v>-7.66</v>
      </c>
      <c r="J10" s="219">
        <v>-8203181</v>
      </c>
      <c r="K10" s="219">
        <v>993854</v>
      </c>
      <c r="L10" s="219">
        <v>20750673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12530</v>
      </c>
      <c r="F11" s="219">
        <v>12580</v>
      </c>
      <c r="G11" s="219">
        <v>8470021</v>
      </c>
      <c r="H11" s="219">
        <v>49877184</v>
      </c>
      <c r="I11" s="219">
        <v>488.87</v>
      </c>
      <c r="J11" s="219">
        <v>41407163</v>
      </c>
      <c r="K11" s="219">
        <v>90905312</v>
      </c>
      <c r="L11" s="219">
        <v>132312475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21490</v>
      </c>
      <c r="F13" s="219">
        <v>21210</v>
      </c>
      <c r="G13" s="219">
        <v>48753060</v>
      </c>
      <c r="H13" s="219">
        <v>42046704</v>
      </c>
      <c r="I13" s="219">
        <v>-13.76</v>
      </c>
      <c r="J13" s="219">
        <v>-6706356</v>
      </c>
      <c r="K13" s="219">
        <v>15159361</v>
      </c>
      <c r="L13" s="219">
        <v>9503005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16380</v>
      </c>
      <c r="F15" s="219">
        <v>16087</v>
      </c>
      <c r="G15" s="219">
        <v>20398844</v>
      </c>
      <c r="H15" s="219">
        <v>31890869</v>
      </c>
      <c r="I15" s="219">
        <v>56.34</v>
      </c>
      <c r="J15" s="219">
        <v>11492025</v>
      </c>
      <c r="K15" s="219">
        <v>21518240</v>
      </c>
      <c r="L15" s="219">
        <v>34510265</v>
      </c>
    </row>
    <row r="16" spans="1:12" ht="18.75" x14ac:dyDescent="0.3">
      <c r="A16" s="218" t="s">
        <v>31</v>
      </c>
      <c r="B16" s="219">
        <v>1000</v>
      </c>
      <c r="C16" s="219">
        <v>2300</v>
      </c>
      <c r="D16" s="219">
        <v>2321</v>
      </c>
      <c r="E16" s="219">
        <v>9154</v>
      </c>
      <c r="F16" s="219">
        <v>9080</v>
      </c>
      <c r="G16" s="219">
        <v>2300083</v>
      </c>
      <c r="H16" s="219">
        <v>9000096</v>
      </c>
      <c r="I16" s="219">
        <v>291.29000000000002</v>
      </c>
      <c r="J16" s="219">
        <v>6700013</v>
      </c>
      <c r="K16" s="219">
        <v>26268226</v>
      </c>
      <c r="L16" s="219">
        <v>32968239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708</v>
      </c>
      <c r="E17" s="218" t="s">
        <v>37</v>
      </c>
      <c r="F17" s="219" t="s">
        <v>709</v>
      </c>
      <c r="G17" s="218" t="s">
        <v>39</v>
      </c>
      <c r="H17" s="219">
        <f>SUM(H2:H16)</f>
        <v>2391168786</v>
      </c>
      <c r="I17" s="218" t="s">
        <v>40</v>
      </c>
      <c r="J17" s="219" t="s">
        <v>710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2490798673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99629887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2563349733</v>
      </c>
      <c r="H41" s="11">
        <f>G41-B43</f>
        <v>75516287</v>
      </c>
      <c r="I41" s="5">
        <f>H41/B43</f>
        <v>3.0354237387320661E-2</v>
      </c>
      <c r="J41" s="13">
        <f>G41+J40</f>
        <v>2563349733</v>
      </c>
      <c r="K41" s="11">
        <f>H41+J40</f>
        <v>75516287</v>
      </c>
      <c r="L41" s="5">
        <f>K41/B43</f>
        <v>3.0354237387320661E-2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4123349733</v>
      </c>
      <c r="H42" s="12">
        <f>G42-B43</f>
        <v>1635516287</v>
      </c>
      <c r="I42" s="8">
        <f>H42/B43</f>
        <v>0.65740586035999449</v>
      </c>
      <c r="J42" s="13">
        <f>G42+J40</f>
        <v>4123349733</v>
      </c>
      <c r="K42" s="12">
        <f>H42+J40</f>
        <v>1635516287</v>
      </c>
      <c r="L42" s="8">
        <f>K42/B43</f>
        <v>0.65740586035999449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3.5993166862435567E-3</v>
      </c>
      <c r="J43" s="6"/>
      <c r="K43" s="4" t="s">
        <v>50</v>
      </c>
      <c r="L43" s="5">
        <f ca="1">K41/VLOOKUP(MID(CELL("filename",A$1),FIND("]",CELL("filename",A$1))+1,255),Base!A:H,8,FALSE)*30</f>
        <v>3.5993166862435567E-3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7.7953264074307652E-2</v>
      </c>
      <c r="J44" s="6"/>
      <c r="K44" s="7"/>
      <c r="L44" s="8">
        <f ca="1">K42/VLOOKUP(MID(CELL("filename",A$1),FIND("]",CELL("filename",A$1))+1,255),Base!A:H,8,FALSE)*30</f>
        <v>7.7953264074307652E-2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91000</v>
      </c>
      <c r="C2" s="219">
        <v>2799</v>
      </c>
      <c r="D2" s="219">
        <v>2824</v>
      </c>
      <c r="E2" s="219">
        <v>6826</v>
      </c>
      <c r="F2" s="219">
        <v>6809</v>
      </c>
      <c r="G2" s="219">
        <v>254747584</v>
      </c>
      <c r="H2" s="219">
        <v>614166353</v>
      </c>
      <c r="I2" s="219">
        <v>141.09</v>
      </c>
      <c r="J2" s="219">
        <v>359418769</v>
      </c>
      <c r="K2" s="219">
        <v>767163712</v>
      </c>
      <c r="L2" s="219">
        <v>1173182481</v>
      </c>
    </row>
    <row r="3" spans="1:12" ht="18.75" x14ac:dyDescent="0.3">
      <c r="A3" s="218" t="s">
        <v>226</v>
      </c>
      <c r="B3" s="219">
        <v>1400</v>
      </c>
      <c r="C3" s="219">
        <v>232818</v>
      </c>
      <c r="D3" s="219">
        <v>233095</v>
      </c>
      <c r="E3" s="219">
        <v>196490</v>
      </c>
      <c r="F3" s="219">
        <v>194890</v>
      </c>
      <c r="G3" s="219">
        <v>325944608</v>
      </c>
      <c r="H3" s="219">
        <v>272521859</v>
      </c>
      <c r="I3" s="219">
        <v>-16.39</v>
      </c>
      <c r="J3" s="219">
        <v>-53422749</v>
      </c>
      <c r="K3" s="219">
        <v>-30193206</v>
      </c>
      <c r="L3" s="219">
        <v>-83615955</v>
      </c>
    </row>
    <row r="4" spans="1:12" ht="18.75" x14ac:dyDescent="0.3">
      <c r="A4" s="218" t="s">
        <v>14</v>
      </c>
      <c r="B4" s="219">
        <v>10000</v>
      </c>
      <c r="C4" s="219">
        <v>19535</v>
      </c>
      <c r="D4" s="219">
        <v>19707</v>
      </c>
      <c r="E4" s="219">
        <v>25510</v>
      </c>
      <c r="F4" s="219">
        <v>25089</v>
      </c>
      <c r="G4" s="219">
        <v>195353872</v>
      </c>
      <c r="H4" s="219">
        <v>248682168</v>
      </c>
      <c r="I4" s="219">
        <v>27.3</v>
      </c>
      <c r="J4" s="219">
        <v>53328296</v>
      </c>
      <c r="K4" s="219">
        <v>0</v>
      </c>
      <c r="L4" s="219">
        <v>53328296</v>
      </c>
    </row>
    <row r="5" spans="1:12" ht="18.75" x14ac:dyDescent="0.3">
      <c r="A5" s="218" t="s">
        <v>13</v>
      </c>
      <c r="B5" s="219">
        <v>50000</v>
      </c>
      <c r="C5" s="219">
        <v>1999</v>
      </c>
      <c r="D5" s="219">
        <v>2017</v>
      </c>
      <c r="E5" s="219">
        <v>4999</v>
      </c>
      <c r="F5" s="219">
        <v>4930</v>
      </c>
      <c r="G5" s="219">
        <v>99938792</v>
      </c>
      <c r="H5" s="219">
        <v>244330800</v>
      </c>
      <c r="I5" s="219">
        <v>144.47999999999999</v>
      </c>
      <c r="J5" s="219">
        <v>144392008</v>
      </c>
      <c r="K5" s="219">
        <v>440100384</v>
      </c>
      <c r="L5" s="219">
        <v>584492392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11460</v>
      </c>
      <c r="F6" s="219">
        <v>11340</v>
      </c>
      <c r="G6" s="219">
        <v>86582136</v>
      </c>
      <c r="H6" s="219">
        <v>224804160</v>
      </c>
      <c r="I6" s="219">
        <v>159.63999999999999</v>
      </c>
      <c r="J6" s="219">
        <v>138222024</v>
      </c>
      <c r="K6" s="219">
        <v>272035488</v>
      </c>
      <c r="L6" s="219">
        <v>411207512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29550</v>
      </c>
      <c r="F7" s="219">
        <v>29480</v>
      </c>
      <c r="G7" s="219">
        <v>90907328</v>
      </c>
      <c r="H7" s="219">
        <v>204544032</v>
      </c>
      <c r="I7" s="219">
        <v>125</v>
      </c>
      <c r="J7" s="219">
        <v>113636704</v>
      </c>
      <c r="K7" s="219">
        <v>28708712</v>
      </c>
      <c r="L7" s="219">
        <v>150745416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13380</v>
      </c>
      <c r="F8" s="219">
        <v>13370</v>
      </c>
      <c r="G8" s="219">
        <v>141304912</v>
      </c>
      <c r="H8" s="219">
        <v>152401956</v>
      </c>
      <c r="I8" s="219">
        <v>7.85</v>
      </c>
      <c r="J8" s="219">
        <v>11097044</v>
      </c>
      <c r="K8" s="219">
        <v>54390804</v>
      </c>
      <c r="L8" s="219">
        <v>67237848</v>
      </c>
    </row>
    <row r="9" spans="1:12" ht="18.75" x14ac:dyDescent="0.3">
      <c r="A9" s="218" t="s">
        <v>231</v>
      </c>
      <c r="B9" s="219">
        <v>1800</v>
      </c>
      <c r="C9" s="219">
        <v>70009</v>
      </c>
      <c r="D9" s="219">
        <v>70093</v>
      </c>
      <c r="E9" s="219">
        <v>74190</v>
      </c>
      <c r="F9" s="219">
        <v>72660</v>
      </c>
      <c r="G9" s="219">
        <v>126016200</v>
      </c>
      <c r="H9" s="219">
        <v>130632624</v>
      </c>
      <c r="I9" s="219">
        <v>3.66</v>
      </c>
      <c r="J9" s="219">
        <v>4616424</v>
      </c>
      <c r="K9" s="219">
        <v>8043500</v>
      </c>
      <c r="L9" s="219">
        <v>12659924</v>
      </c>
    </row>
    <row r="10" spans="1:12" ht="18.75" x14ac:dyDescent="0.3">
      <c r="A10" s="218" t="s">
        <v>77</v>
      </c>
      <c r="B10" s="219">
        <v>12000</v>
      </c>
      <c r="C10" s="219">
        <v>8918</v>
      </c>
      <c r="D10" s="219">
        <v>8997</v>
      </c>
      <c r="E10" s="219">
        <v>8723</v>
      </c>
      <c r="F10" s="219">
        <v>8715</v>
      </c>
      <c r="G10" s="219">
        <v>107021856</v>
      </c>
      <c r="H10" s="219">
        <v>103659696</v>
      </c>
      <c r="I10" s="219">
        <v>-3.14</v>
      </c>
      <c r="J10" s="219">
        <v>-3362160</v>
      </c>
      <c r="K10" s="219">
        <v>993854</v>
      </c>
      <c r="L10" s="219">
        <v>25591694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13200</v>
      </c>
      <c r="F11" s="219">
        <v>13160</v>
      </c>
      <c r="G11" s="219">
        <v>8470021</v>
      </c>
      <c r="H11" s="219">
        <v>52176768</v>
      </c>
      <c r="I11" s="219">
        <v>516.02</v>
      </c>
      <c r="J11" s="219">
        <v>43706747</v>
      </c>
      <c r="K11" s="219">
        <v>90905312</v>
      </c>
      <c r="L11" s="219">
        <v>134612059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22270</v>
      </c>
      <c r="F13" s="219">
        <v>22270</v>
      </c>
      <c r="G13" s="219">
        <v>48753060</v>
      </c>
      <c r="H13" s="219">
        <v>44148048</v>
      </c>
      <c r="I13" s="219">
        <v>-9.4499999999999993</v>
      </c>
      <c r="J13" s="219">
        <v>-4605012</v>
      </c>
      <c r="K13" s="219">
        <v>15159361</v>
      </c>
      <c r="L13" s="219">
        <v>11604349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16891</v>
      </c>
      <c r="F15" s="219">
        <v>16872</v>
      </c>
      <c r="G15" s="219">
        <v>20398844</v>
      </c>
      <c r="H15" s="219">
        <v>33447053</v>
      </c>
      <c r="I15" s="219">
        <v>63.97</v>
      </c>
      <c r="J15" s="219">
        <v>13048209</v>
      </c>
      <c r="K15" s="219">
        <v>21518240</v>
      </c>
      <c r="L15" s="219">
        <v>36066449</v>
      </c>
    </row>
    <row r="16" spans="1:12" ht="18.75" x14ac:dyDescent="0.3">
      <c r="A16" s="218" t="s">
        <v>31</v>
      </c>
      <c r="B16" s="219">
        <v>1000</v>
      </c>
      <c r="C16" s="219">
        <v>2300</v>
      </c>
      <c r="D16" s="219">
        <v>2321</v>
      </c>
      <c r="E16" s="219">
        <v>9352</v>
      </c>
      <c r="F16" s="219">
        <v>9211</v>
      </c>
      <c r="G16" s="219">
        <v>2300083</v>
      </c>
      <c r="H16" s="219">
        <v>9129943</v>
      </c>
      <c r="I16" s="219">
        <v>296.94</v>
      </c>
      <c r="J16" s="219">
        <v>6829860</v>
      </c>
      <c r="K16" s="219">
        <v>26268226</v>
      </c>
      <c r="L16" s="219">
        <v>33098086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711</v>
      </c>
      <c r="E17" s="218" t="s">
        <v>37</v>
      </c>
      <c r="F17" s="219" t="s">
        <v>712</v>
      </c>
      <c r="G17" s="218" t="s">
        <v>39</v>
      </c>
      <c r="H17" s="219">
        <f>SUM(H2:H16)</f>
        <v>2422991116</v>
      </c>
      <c r="I17" s="218" t="s">
        <v>40</v>
      </c>
      <c r="J17" s="219" t="s">
        <v>713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2564489126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141498010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2637040186</v>
      </c>
      <c r="H41" s="11">
        <f>G41-B43</f>
        <v>149206740</v>
      </c>
      <c r="I41" s="5">
        <f>H41/B43</f>
        <v>5.997456953555242E-2</v>
      </c>
      <c r="J41" s="13">
        <f>G41+J40</f>
        <v>2637040186</v>
      </c>
      <c r="K41" s="11">
        <f>H41+J40</f>
        <v>149206740</v>
      </c>
      <c r="L41" s="5">
        <f>K41/B43</f>
        <v>5.997456953555242E-2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4197040186</v>
      </c>
      <c r="H42" s="12">
        <f>G42-B43</f>
        <v>1709206740</v>
      </c>
      <c r="I42" s="8">
        <f>H42/B43</f>
        <v>0.68702619250822627</v>
      </c>
      <c r="J42" s="13">
        <f>G42+J40</f>
        <v>4197040186</v>
      </c>
      <c r="K42" s="12">
        <f>H42+J40</f>
        <v>1709206740</v>
      </c>
      <c r="L42" s="8">
        <f>K42/B43</f>
        <v>0.68702619250822627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7.0836105750652469E-3</v>
      </c>
      <c r="J43" s="6"/>
      <c r="K43" s="4" t="s">
        <v>50</v>
      </c>
      <c r="L43" s="5">
        <f ca="1">K41/VLOOKUP(MID(CELL("filename",A$1),FIND("]",CELL("filename",A$1))+1,255),Base!A:H,8,FALSE)*30</f>
        <v>7.0836105750652469E-3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8.1144825886798388E-2</v>
      </c>
      <c r="J44" s="6"/>
      <c r="K44" s="7"/>
      <c r="L44" s="8">
        <f ca="1">K42/VLOOKUP(MID(CELL("filename",A$1),FIND("]",CELL("filename",A$1))+1,255),Base!A:H,8,FALSE)*30</f>
        <v>8.1144825886798388E-2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91000</v>
      </c>
      <c r="C2" s="219">
        <v>2799</v>
      </c>
      <c r="D2" s="219">
        <v>2824</v>
      </c>
      <c r="E2" s="219">
        <v>6469</v>
      </c>
      <c r="F2" s="219">
        <v>6640</v>
      </c>
      <c r="G2" s="219">
        <v>254747584</v>
      </c>
      <c r="H2" s="219">
        <v>598922688</v>
      </c>
      <c r="I2" s="219">
        <v>135.1</v>
      </c>
      <c r="J2" s="219">
        <v>344175104</v>
      </c>
      <c r="K2" s="219">
        <v>767163712</v>
      </c>
      <c r="L2" s="219">
        <v>1157938816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26343</v>
      </c>
      <c r="F3" s="219">
        <v>26274</v>
      </c>
      <c r="G3" s="219">
        <v>195353872</v>
      </c>
      <c r="H3" s="219">
        <v>260427888</v>
      </c>
      <c r="I3" s="219">
        <v>33.31</v>
      </c>
      <c r="J3" s="219">
        <v>65074016</v>
      </c>
      <c r="K3" s="219">
        <v>0</v>
      </c>
      <c r="L3" s="219">
        <v>65074016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5176</v>
      </c>
      <c r="F4" s="219">
        <v>5165</v>
      </c>
      <c r="G4" s="219">
        <v>99938792</v>
      </c>
      <c r="H4" s="219">
        <v>255977400</v>
      </c>
      <c r="I4" s="219">
        <v>156.13</v>
      </c>
      <c r="J4" s="219">
        <v>156038608</v>
      </c>
      <c r="K4" s="219">
        <v>440100384</v>
      </c>
      <c r="L4" s="219">
        <v>596138992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11650</v>
      </c>
      <c r="F5" s="219">
        <v>11630</v>
      </c>
      <c r="G5" s="219">
        <v>86582136</v>
      </c>
      <c r="H5" s="219">
        <v>230553120</v>
      </c>
      <c r="I5" s="219">
        <v>166.28</v>
      </c>
      <c r="J5" s="219">
        <v>143970984</v>
      </c>
      <c r="K5" s="219">
        <v>272035488</v>
      </c>
      <c r="L5" s="219">
        <v>416956472</v>
      </c>
    </row>
    <row r="6" spans="1:12" ht="18.75" x14ac:dyDescent="0.3">
      <c r="A6" s="218" t="s">
        <v>90</v>
      </c>
      <c r="B6" s="219">
        <v>7000</v>
      </c>
      <c r="C6" s="219">
        <v>12987</v>
      </c>
      <c r="D6" s="219">
        <v>13102</v>
      </c>
      <c r="E6" s="219">
        <v>30020</v>
      </c>
      <c r="F6" s="219">
        <v>30360</v>
      </c>
      <c r="G6" s="219">
        <v>90907328</v>
      </c>
      <c r="H6" s="219">
        <v>210649824</v>
      </c>
      <c r="I6" s="219">
        <v>131.72</v>
      </c>
      <c r="J6" s="219">
        <v>119742496</v>
      </c>
      <c r="K6" s="219">
        <v>28708712</v>
      </c>
      <c r="L6" s="219">
        <v>156851208</v>
      </c>
    </row>
    <row r="7" spans="1:12" ht="18.75" x14ac:dyDescent="0.3">
      <c r="A7" s="218" t="s">
        <v>16</v>
      </c>
      <c r="B7" s="219">
        <v>11500</v>
      </c>
      <c r="C7" s="219">
        <v>12287</v>
      </c>
      <c r="D7" s="219">
        <v>12396</v>
      </c>
      <c r="E7" s="219">
        <v>14030</v>
      </c>
      <c r="F7" s="219">
        <v>14000</v>
      </c>
      <c r="G7" s="219">
        <v>141304912</v>
      </c>
      <c r="H7" s="219">
        <v>159583200</v>
      </c>
      <c r="I7" s="219">
        <v>12.94</v>
      </c>
      <c r="J7" s="219">
        <v>18278288</v>
      </c>
      <c r="K7" s="219">
        <v>54390804</v>
      </c>
      <c r="L7" s="219">
        <v>74419092</v>
      </c>
    </row>
    <row r="8" spans="1:12" ht="18.75" x14ac:dyDescent="0.3">
      <c r="A8" s="218" t="s">
        <v>231</v>
      </c>
      <c r="B8" s="219">
        <v>1600</v>
      </c>
      <c r="C8" s="219">
        <v>70009</v>
      </c>
      <c r="D8" s="219">
        <v>70093</v>
      </c>
      <c r="E8" s="219">
        <v>76170</v>
      </c>
      <c r="F8" s="219">
        <v>75422</v>
      </c>
      <c r="G8" s="219">
        <v>112014400</v>
      </c>
      <c r="H8" s="219">
        <v>120531838</v>
      </c>
      <c r="I8" s="219">
        <v>7.6</v>
      </c>
      <c r="J8" s="219">
        <v>8517438</v>
      </c>
      <c r="K8" s="219">
        <v>9227040</v>
      </c>
      <c r="L8" s="219">
        <v>17744478</v>
      </c>
    </row>
    <row r="9" spans="1:12" ht="18.75" x14ac:dyDescent="0.3">
      <c r="A9" s="218" t="s">
        <v>77</v>
      </c>
      <c r="B9" s="219">
        <v>11000</v>
      </c>
      <c r="C9" s="219">
        <v>8918</v>
      </c>
      <c r="D9" s="219">
        <v>8997</v>
      </c>
      <c r="E9" s="219">
        <v>9150</v>
      </c>
      <c r="F9" s="219">
        <v>9121</v>
      </c>
      <c r="G9" s="219">
        <v>98103368</v>
      </c>
      <c r="H9" s="219">
        <v>99448087</v>
      </c>
      <c r="I9" s="219">
        <v>1.37</v>
      </c>
      <c r="J9" s="219">
        <v>1344719</v>
      </c>
      <c r="K9" s="219">
        <v>1144847</v>
      </c>
      <c r="L9" s="219">
        <v>30449566</v>
      </c>
    </row>
    <row r="10" spans="1:12" ht="18.75" x14ac:dyDescent="0.3">
      <c r="A10" s="218" t="s">
        <v>226</v>
      </c>
      <c r="B10" s="219">
        <v>400</v>
      </c>
      <c r="C10" s="219">
        <v>232818</v>
      </c>
      <c r="D10" s="219">
        <v>233095</v>
      </c>
      <c r="E10" s="219">
        <v>208300</v>
      </c>
      <c r="F10" s="219">
        <v>205480</v>
      </c>
      <c r="G10" s="219">
        <v>93127024</v>
      </c>
      <c r="H10" s="219">
        <v>82094356</v>
      </c>
      <c r="I10" s="219">
        <v>-11.85</v>
      </c>
      <c r="J10" s="219">
        <v>-11032668</v>
      </c>
      <c r="K10" s="219">
        <v>-55423680</v>
      </c>
      <c r="L10" s="219">
        <v>-66456348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13810</v>
      </c>
      <c r="F11" s="219">
        <v>13810</v>
      </c>
      <c r="G11" s="219">
        <v>8470021</v>
      </c>
      <c r="H11" s="219">
        <v>54753888</v>
      </c>
      <c r="I11" s="219">
        <v>546.44000000000005</v>
      </c>
      <c r="J11" s="219">
        <v>46283867</v>
      </c>
      <c r="K11" s="219">
        <v>90905312</v>
      </c>
      <c r="L11" s="219">
        <v>137189179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23040</v>
      </c>
      <c r="F13" s="219">
        <v>23070</v>
      </c>
      <c r="G13" s="219">
        <v>48753060</v>
      </c>
      <c r="H13" s="219">
        <v>45733968</v>
      </c>
      <c r="I13" s="219">
        <v>-6.19</v>
      </c>
      <c r="J13" s="219">
        <v>-3019092</v>
      </c>
      <c r="K13" s="219">
        <v>15159361</v>
      </c>
      <c r="L13" s="219">
        <v>13190269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17065</v>
      </c>
      <c r="F15" s="219">
        <v>17217</v>
      </c>
      <c r="G15" s="219">
        <v>20398844</v>
      </c>
      <c r="H15" s="219">
        <v>34130981</v>
      </c>
      <c r="I15" s="219">
        <v>67.319999999999993</v>
      </c>
      <c r="J15" s="219">
        <v>13732137</v>
      </c>
      <c r="K15" s="219">
        <v>21518240</v>
      </c>
      <c r="L15" s="219">
        <v>36750377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9110</v>
      </c>
      <c r="F16" s="219">
        <v>9428</v>
      </c>
      <c r="G16" s="219">
        <v>920033</v>
      </c>
      <c r="H16" s="219">
        <v>3738013</v>
      </c>
      <c r="I16" s="219">
        <v>306.29000000000002</v>
      </c>
      <c r="J16" s="219">
        <v>2817980</v>
      </c>
      <c r="K16" s="219">
        <v>30419074</v>
      </c>
      <c r="L16" s="219">
        <v>33237054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714</v>
      </c>
      <c r="E17" s="218" t="s">
        <v>37</v>
      </c>
      <c r="F17" s="219" t="s">
        <v>715</v>
      </c>
      <c r="G17" s="218" t="s">
        <v>39</v>
      </c>
      <c r="H17" s="219">
        <f>SUM(H2:H16)</f>
        <v>2244890907</v>
      </c>
      <c r="I17" s="218" t="s">
        <v>40</v>
      </c>
      <c r="J17" s="219" t="s">
        <v>716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2623761742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378870835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2696312802</v>
      </c>
      <c r="H41" s="11">
        <f>G41-B43</f>
        <v>208479356</v>
      </c>
      <c r="I41" s="5">
        <f>H41/B43</f>
        <v>8.3799563164165286E-2</v>
      </c>
      <c r="J41" s="13">
        <f>G41+J40</f>
        <v>2696312802</v>
      </c>
      <c r="K41" s="11">
        <f>H41+J40</f>
        <v>208479356</v>
      </c>
      <c r="L41" s="5">
        <f>K41/B43</f>
        <v>8.3799563164165286E-2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4256312802</v>
      </c>
      <c r="H42" s="12">
        <f>G42-B43</f>
        <v>1768479356</v>
      </c>
      <c r="I42" s="8">
        <f>H42/B43</f>
        <v>0.71085118613683917</v>
      </c>
      <c r="J42" s="13">
        <f>G42+J40</f>
        <v>4256312802</v>
      </c>
      <c r="K42" s="12">
        <f>H42+J40</f>
        <v>1768479356</v>
      </c>
      <c r="L42" s="8">
        <f>K42/B43</f>
        <v>0.71085118613683917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9.8587721369606217E-3</v>
      </c>
      <c r="J43" s="6"/>
      <c r="K43" s="4" t="s">
        <v>50</v>
      </c>
      <c r="L43" s="5">
        <f ca="1">K41/VLOOKUP(MID(CELL("filename",A$1),FIND("]",CELL("filename",A$1))+1,255),Base!A:H,8,FALSE)*30</f>
        <v>9.8587721369606217E-3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8.3629551310216377E-2</v>
      </c>
      <c r="J44" s="6"/>
      <c r="K44" s="7"/>
      <c r="L44" s="8">
        <f ca="1">K42/VLOOKUP(MID(CELL("filename",A$1),FIND("]",CELL("filename",A$1))+1,255),Base!A:H,8,FALSE)*30</f>
        <v>8.3629551310216377E-2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91000</v>
      </c>
      <c r="C2" s="219">
        <v>2799</v>
      </c>
      <c r="D2" s="219">
        <v>2824</v>
      </c>
      <c r="E2" s="219">
        <v>6400</v>
      </c>
      <c r="F2" s="219">
        <v>6495</v>
      </c>
      <c r="G2" s="219">
        <v>254747584</v>
      </c>
      <c r="H2" s="219">
        <v>585843804</v>
      </c>
      <c r="I2" s="219">
        <v>129.97</v>
      </c>
      <c r="J2" s="219">
        <v>331096220</v>
      </c>
      <c r="K2" s="219">
        <v>767163712</v>
      </c>
      <c r="L2" s="219">
        <v>1144859932</v>
      </c>
    </row>
    <row r="3" spans="1:12" ht="18.75" x14ac:dyDescent="0.3">
      <c r="A3" s="218" t="s">
        <v>13</v>
      </c>
      <c r="B3" s="219">
        <v>50000</v>
      </c>
      <c r="C3" s="219">
        <v>1999</v>
      </c>
      <c r="D3" s="219">
        <v>2017</v>
      </c>
      <c r="E3" s="219">
        <v>5423</v>
      </c>
      <c r="F3" s="219">
        <v>5391</v>
      </c>
      <c r="G3" s="219">
        <v>99938792</v>
      </c>
      <c r="H3" s="219">
        <v>267177960</v>
      </c>
      <c r="I3" s="219">
        <v>167.34</v>
      </c>
      <c r="J3" s="219">
        <v>167239168</v>
      </c>
      <c r="K3" s="219">
        <v>440100384</v>
      </c>
      <c r="L3" s="219">
        <v>607339552</v>
      </c>
    </row>
    <row r="4" spans="1:12" ht="18.75" x14ac:dyDescent="0.3">
      <c r="A4" s="218" t="s">
        <v>14</v>
      </c>
      <c r="B4" s="219">
        <v>10000</v>
      </c>
      <c r="C4" s="219">
        <v>19535</v>
      </c>
      <c r="D4" s="219">
        <v>19707</v>
      </c>
      <c r="E4" s="219">
        <v>27062</v>
      </c>
      <c r="F4" s="219">
        <v>26597</v>
      </c>
      <c r="G4" s="219">
        <v>195353872</v>
      </c>
      <c r="H4" s="219">
        <v>263629464</v>
      </c>
      <c r="I4" s="219">
        <v>34.950000000000003</v>
      </c>
      <c r="J4" s="219">
        <v>68275592</v>
      </c>
      <c r="K4" s="219">
        <v>0</v>
      </c>
      <c r="L4" s="219">
        <v>68275592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11700</v>
      </c>
      <c r="F5" s="219">
        <v>11670</v>
      </c>
      <c r="G5" s="219">
        <v>86582136</v>
      </c>
      <c r="H5" s="219">
        <v>231346080</v>
      </c>
      <c r="I5" s="219">
        <v>167.2</v>
      </c>
      <c r="J5" s="219">
        <v>144763944</v>
      </c>
      <c r="K5" s="219">
        <v>272035488</v>
      </c>
      <c r="L5" s="219">
        <v>417749432</v>
      </c>
    </row>
    <row r="6" spans="1:12" ht="18.75" x14ac:dyDescent="0.3">
      <c r="A6" s="218" t="s">
        <v>90</v>
      </c>
      <c r="B6" s="219">
        <v>7000</v>
      </c>
      <c r="C6" s="219">
        <v>12987</v>
      </c>
      <c r="D6" s="219">
        <v>13102</v>
      </c>
      <c r="E6" s="219">
        <v>29120</v>
      </c>
      <c r="F6" s="219">
        <v>29610</v>
      </c>
      <c r="G6" s="219">
        <v>90907328</v>
      </c>
      <c r="H6" s="219">
        <v>205446024</v>
      </c>
      <c r="I6" s="219">
        <v>126</v>
      </c>
      <c r="J6" s="219">
        <v>114538696</v>
      </c>
      <c r="K6" s="219">
        <v>28708712</v>
      </c>
      <c r="L6" s="219">
        <v>151647408</v>
      </c>
    </row>
    <row r="7" spans="1:12" ht="18.75" x14ac:dyDescent="0.3">
      <c r="A7" s="218" t="s">
        <v>226</v>
      </c>
      <c r="B7" s="219">
        <v>800</v>
      </c>
      <c r="C7" s="219">
        <v>218827</v>
      </c>
      <c r="D7" s="219">
        <v>219087</v>
      </c>
      <c r="E7" s="219">
        <v>203100</v>
      </c>
      <c r="F7" s="219">
        <v>207410</v>
      </c>
      <c r="G7" s="219">
        <v>175061952</v>
      </c>
      <c r="H7" s="219">
        <v>165730878</v>
      </c>
      <c r="I7" s="219">
        <v>-5.33</v>
      </c>
      <c r="J7" s="219">
        <v>-9331074</v>
      </c>
      <c r="K7" s="219">
        <v>-55423680</v>
      </c>
      <c r="L7" s="219">
        <v>-64754754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14110</v>
      </c>
      <c r="F8" s="219">
        <v>14100</v>
      </c>
      <c r="G8" s="219">
        <v>141304912</v>
      </c>
      <c r="H8" s="219">
        <v>160723080</v>
      </c>
      <c r="I8" s="219">
        <v>13.74</v>
      </c>
      <c r="J8" s="219">
        <v>19418168</v>
      </c>
      <c r="K8" s="219">
        <v>54390804</v>
      </c>
      <c r="L8" s="219">
        <v>75558972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75199</v>
      </c>
      <c r="F9" s="219">
        <v>75876</v>
      </c>
      <c r="G9" s="219">
        <v>112014400</v>
      </c>
      <c r="H9" s="219">
        <v>121257375</v>
      </c>
      <c r="I9" s="219">
        <v>8.25</v>
      </c>
      <c r="J9" s="219">
        <v>9242975</v>
      </c>
      <c r="K9" s="219">
        <v>9227040</v>
      </c>
      <c r="L9" s="219">
        <v>18470015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9336</v>
      </c>
      <c r="F10" s="219">
        <v>9417</v>
      </c>
      <c r="G10" s="219">
        <v>98103368</v>
      </c>
      <c r="H10" s="219">
        <v>102675434</v>
      </c>
      <c r="I10" s="219">
        <v>4.66</v>
      </c>
      <c r="J10" s="219">
        <v>4572066</v>
      </c>
      <c r="K10" s="219">
        <v>1144847</v>
      </c>
      <c r="L10" s="219">
        <v>33676913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14500</v>
      </c>
      <c r="F11" s="219">
        <v>14500</v>
      </c>
      <c r="G11" s="219">
        <v>8470021</v>
      </c>
      <c r="H11" s="219">
        <v>57489600</v>
      </c>
      <c r="I11" s="219">
        <v>578.74</v>
      </c>
      <c r="J11" s="219">
        <v>49019579</v>
      </c>
      <c r="K11" s="219">
        <v>90905312</v>
      </c>
      <c r="L11" s="219">
        <v>139924891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22900</v>
      </c>
      <c r="F13" s="219">
        <v>22910</v>
      </c>
      <c r="G13" s="219">
        <v>48753060</v>
      </c>
      <c r="H13" s="219">
        <v>45416784</v>
      </c>
      <c r="I13" s="219">
        <v>-6.84</v>
      </c>
      <c r="J13" s="219">
        <v>-3336276</v>
      </c>
      <c r="K13" s="219">
        <v>15159361</v>
      </c>
      <c r="L13" s="219">
        <v>12873085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16951</v>
      </c>
      <c r="F15" s="219">
        <v>17172</v>
      </c>
      <c r="G15" s="219">
        <v>20398844</v>
      </c>
      <c r="H15" s="219">
        <v>34041773</v>
      </c>
      <c r="I15" s="219">
        <v>66.88</v>
      </c>
      <c r="J15" s="219">
        <v>13642929</v>
      </c>
      <c r="K15" s="219">
        <v>21518240</v>
      </c>
      <c r="L15" s="219">
        <v>36661169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9710</v>
      </c>
      <c r="F16" s="219">
        <v>9554</v>
      </c>
      <c r="G16" s="219">
        <v>920033</v>
      </c>
      <c r="H16" s="219">
        <v>3787970</v>
      </c>
      <c r="I16" s="219">
        <v>311.72000000000003</v>
      </c>
      <c r="J16" s="219">
        <v>2867937</v>
      </c>
      <c r="K16" s="219">
        <v>30419074</v>
      </c>
      <c r="L16" s="219">
        <v>33287011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717</v>
      </c>
      <c r="E17" s="218" t="s">
        <v>37</v>
      </c>
      <c r="F17" s="219" t="s">
        <v>718</v>
      </c>
      <c r="G17" s="218" t="s">
        <v>39</v>
      </c>
      <c r="H17" s="219">
        <f>SUM(H2:H16)</f>
        <v>2332911882</v>
      </c>
      <c r="I17" s="218" t="s">
        <v>40</v>
      </c>
      <c r="J17" s="219" t="s">
        <v>719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2629847898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296936016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2702398958</v>
      </c>
      <c r="H41" s="11">
        <f>G41-B43</f>
        <v>214565512</v>
      </c>
      <c r="I41" s="5">
        <f>H41/B43</f>
        <v>8.6245931111258167E-2</v>
      </c>
      <c r="J41" s="13">
        <f>G41+J40</f>
        <v>2702398958</v>
      </c>
      <c r="K41" s="11">
        <f>H41+J40</f>
        <v>214565512</v>
      </c>
      <c r="L41" s="5">
        <f>K41/B43</f>
        <v>8.6245931111258167E-2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4262398958</v>
      </c>
      <c r="H42" s="12">
        <f>G42-B43</f>
        <v>1774565512</v>
      </c>
      <c r="I42" s="8">
        <f>H42/B43</f>
        <v>0.71329755408393203</v>
      </c>
      <c r="J42" s="13">
        <f>G42+J40</f>
        <v>4262398958</v>
      </c>
      <c r="K42" s="12">
        <f>H42+J40</f>
        <v>1774565512</v>
      </c>
      <c r="L42" s="8">
        <f>K42/B43</f>
        <v>0.71329755408393203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1.0106945052100566E-2</v>
      </c>
      <c r="J43" s="6"/>
      <c r="K43" s="4" t="s">
        <v>50</v>
      </c>
      <c r="L43" s="5">
        <f ca="1">K41/VLOOKUP(MID(CELL("filename",A$1),FIND("]",CELL("filename",A$1))+1,255),Base!A:H,8,FALSE)*30</f>
        <v>1.0106945052100566E-2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8.3589557119210789E-2</v>
      </c>
      <c r="J44" s="6"/>
      <c r="K44" s="7"/>
      <c r="L44" s="8">
        <f ca="1">K42/VLOOKUP(MID(CELL("filename",A$1),FIND("]",CELL("filename",A$1))+1,255),Base!A:H,8,FALSE)*30</f>
        <v>8.3589557119210789E-2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4"/>
  <sheetViews>
    <sheetView rightToLeft="1" topLeftCell="A5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8342</v>
      </c>
      <c r="F2" s="46">
        <v>8853</v>
      </c>
      <c r="G2" s="46">
        <v>369116512</v>
      </c>
      <c r="H2" s="46">
        <v>1683203184</v>
      </c>
      <c r="I2" s="46">
        <v>356.01</v>
      </c>
      <c r="J2" s="46">
        <v>1314086672</v>
      </c>
      <c r="K2" s="46">
        <v>35150128</v>
      </c>
      <c r="L2" s="46">
        <v>1356236800</v>
      </c>
    </row>
    <row r="3" spans="1:12" ht="18.75" x14ac:dyDescent="0.3">
      <c r="A3" s="46" t="s">
        <v>13</v>
      </c>
      <c r="B3" s="46">
        <v>120000</v>
      </c>
      <c r="C3" s="46">
        <v>1999</v>
      </c>
      <c r="D3" s="46">
        <v>2019</v>
      </c>
      <c r="E3" s="46">
        <v>3676</v>
      </c>
      <c r="F3" s="46">
        <v>3810</v>
      </c>
      <c r="G3" s="46">
        <v>239853104</v>
      </c>
      <c r="H3" s="46">
        <v>452742300</v>
      </c>
      <c r="I3" s="46">
        <v>88.76</v>
      </c>
      <c r="J3" s="46">
        <v>212889196</v>
      </c>
      <c r="K3" s="46">
        <v>89965608</v>
      </c>
      <c r="L3" s="46">
        <v>302854804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22365</v>
      </c>
      <c r="F4" s="46">
        <v>22364</v>
      </c>
      <c r="G4" s="46">
        <v>195353872</v>
      </c>
      <c r="H4" s="46">
        <v>221459510</v>
      </c>
      <c r="I4" s="46">
        <v>13.36</v>
      </c>
      <c r="J4" s="46">
        <v>26105638</v>
      </c>
      <c r="K4" s="46">
        <v>0</v>
      </c>
      <c r="L4" s="46">
        <v>26105638</v>
      </c>
    </row>
    <row r="5" spans="1:12" ht="18.75" x14ac:dyDescent="0.3">
      <c r="A5" s="46" t="s">
        <v>15</v>
      </c>
      <c r="B5" s="46">
        <v>38000</v>
      </c>
      <c r="C5" s="46">
        <v>2528</v>
      </c>
      <c r="D5" s="46">
        <v>2553</v>
      </c>
      <c r="E5" s="46">
        <v>5500</v>
      </c>
      <c r="F5" s="46">
        <v>5593</v>
      </c>
      <c r="G5" s="46">
        <v>96080752</v>
      </c>
      <c r="H5" s="46">
        <v>210461794</v>
      </c>
      <c r="I5" s="46">
        <v>119.05</v>
      </c>
      <c r="J5" s="46">
        <v>114381042</v>
      </c>
      <c r="K5" s="46">
        <v>60685496</v>
      </c>
      <c r="L5" s="46">
        <v>175066538</v>
      </c>
    </row>
    <row r="6" spans="1:12" ht="18.75" x14ac:dyDescent="0.3">
      <c r="A6" s="46" t="s">
        <v>27</v>
      </c>
      <c r="B6" s="46">
        <v>10000</v>
      </c>
      <c r="C6" s="46">
        <v>8220</v>
      </c>
      <c r="D6" s="46">
        <v>8301</v>
      </c>
      <c r="E6" s="46">
        <v>8721</v>
      </c>
      <c r="F6" s="46">
        <v>8973</v>
      </c>
      <c r="G6" s="46">
        <v>82195712</v>
      </c>
      <c r="H6" s="46">
        <v>88855133</v>
      </c>
      <c r="I6" s="46">
        <v>8.1</v>
      </c>
      <c r="J6" s="46">
        <v>6659421</v>
      </c>
      <c r="K6" s="46">
        <v>1892864</v>
      </c>
      <c r="L6" s="46">
        <v>8552285</v>
      </c>
    </row>
    <row r="7" spans="1:12" ht="18.75" x14ac:dyDescent="0.3">
      <c r="A7" s="46" t="s">
        <v>22</v>
      </c>
      <c r="B7" s="46">
        <v>5500</v>
      </c>
      <c r="C7" s="46">
        <v>10199</v>
      </c>
      <c r="D7" s="46">
        <v>10299</v>
      </c>
      <c r="E7" s="46">
        <v>11910</v>
      </c>
      <c r="F7" s="46">
        <v>12486</v>
      </c>
      <c r="G7" s="46">
        <v>56096816</v>
      </c>
      <c r="H7" s="46">
        <v>68003438</v>
      </c>
      <c r="I7" s="46">
        <v>21.23</v>
      </c>
      <c r="J7" s="46">
        <v>11906622</v>
      </c>
      <c r="K7" s="46">
        <v>943788</v>
      </c>
      <c r="L7" s="46">
        <v>12850410</v>
      </c>
    </row>
    <row r="8" spans="1:12" ht="18.75" x14ac:dyDescent="0.3">
      <c r="A8" s="46" t="s">
        <v>17</v>
      </c>
      <c r="B8" s="46">
        <v>10000</v>
      </c>
      <c r="C8" s="46">
        <v>2118</v>
      </c>
      <c r="D8" s="46">
        <v>2139</v>
      </c>
      <c r="E8" s="46">
        <v>4810</v>
      </c>
      <c r="F8" s="46">
        <v>5027</v>
      </c>
      <c r="G8" s="46">
        <v>21175052</v>
      </c>
      <c r="H8" s="46">
        <v>49779868</v>
      </c>
      <c r="I8" s="46">
        <v>135.09</v>
      </c>
      <c r="J8" s="46">
        <v>28604816</v>
      </c>
      <c r="K8" s="46">
        <v>46152056</v>
      </c>
      <c r="L8" s="46">
        <v>74756872</v>
      </c>
    </row>
    <row r="9" spans="1:12" ht="18.75" x14ac:dyDescent="0.3">
      <c r="A9" s="46" t="s">
        <v>18</v>
      </c>
      <c r="B9" s="46">
        <v>100000</v>
      </c>
      <c r="C9" s="46">
        <v>502</v>
      </c>
      <c r="D9" s="46">
        <v>507</v>
      </c>
      <c r="E9" s="46">
        <v>500</v>
      </c>
      <c r="F9" s="46">
        <v>500</v>
      </c>
      <c r="G9" s="46">
        <v>50227000</v>
      </c>
      <c r="H9" s="46">
        <v>49512500</v>
      </c>
      <c r="I9" s="46">
        <v>-1.42</v>
      </c>
      <c r="J9" s="46">
        <v>-714500</v>
      </c>
      <c r="K9" s="46">
        <v>0</v>
      </c>
      <c r="L9" s="46">
        <v>-714500</v>
      </c>
    </row>
    <row r="10" spans="1:12" ht="18.75" x14ac:dyDescent="0.3">
      <c r="A10" s="46" t="s">
        <v>16</v>
      </c>
      <c r="B10" s="46">
        <v>8000</v>
      </c>
      <c r="C10" s="46">
        <v>2958</v>
      </c>
      <c r="D10" s="46">
        <v>2987</v>
      </c>
      <c r="E10" s="46">
        <v>5846</v>
      </c>
      <c r="F10" s="46">
        <v>5808</v>
      </c>
      <c r="G10" s="46">
        <v>23665300</v>
      </c>
      <c r="H10" s="46">
        <v>46010976</v>
      </c>
      <c r="I10" s="46">
        <v>94.42</v>
      </c>
      <c r="J10" s="46">
        <v>22345676</v>
      </c>
      <c r="K10" s="46">
        <v>17437852</v>
      </c>
      <c r="L10" s="46">
        <v>39783528</v>
      </c>
    </row>
    <row r="11" spans="1:12" ht="18.75" x14ac:dyDescent="0.3">
      <c r="A11" s="46" t="s">
        <v>21</v>
      </c>
      <c r="B11" s="46">
        <v>2000</v>
      </c>
      <c r="C11" s="46">
        <v>16843</v>
      </c>
      <c r="D11" s="46">
        <v>17008</v>
      </c>
      <c r="E11" s="46">
        <v>23189</v>
      </c>
      <c r="F11" s="46">
        <v>22929</v>
      </c>
      <c r="G11" s="46">
        <v>33685576</v>
      </c>
      <c r="H11" s="46">
        <v>45410885</v>
      </c>
      <c r="I11" s="46">
        <v>34.81</v>
      </c>
      <c r="J11" s="46">
        <v>11725309</v>
      </c>
      <c r="K11" s="46">
        <v>160642</v>
      </c>
      <c r="L11" s="46">
        <v>11885951</v>
      </c>
    </row>
    <row r="12" spans="1:12" ht="18.75" x14ac:dyDescent="0.3">
      <c r="A12" s="46" t="s">
        <v>29</v>
      </c>
      <c r="B12" s="46">
        <v>1500</v>
      </c>
      <c r="C12" s="46">
        <v>23983</v>
      </c>
      <c r="D12" s="46">
        <v>24217</v>
      </c>
      <c r="E12" s="46">
        <v>26990</v>
      </c>
      <c r="F12" s="46">
        <v>25105</v>
      </c>
      <c r="G12" s="46">
        <v>35974132</v>
      </c>
      <c r="H12" s="46">
        <v>37290339</v>
      </c>
      <c r="I12" s="46">
        <v>3.66</v>
      </c>
      <c r="J12" s="46">
        <v>1316207</v>
      </c>
      <c r="K12" s="46">
        <v>0</v>
      </c>
      <c r="L12" s="46">
        <v>1316207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9333</v>
      </c>
      <c r="F13" s="46">
        <v>9079</v>
      </c>
      <c r="G13" s="46">
        <v>31414688</v>
      </c>
      <c r="H13" s="46">
        <v>32689384</v>
      </c>
      <c r="I13" s="46">
        <v>4.0599999999999996</v>
      </c>
      <c r="J13" s="46">
        <v>1274696</v>
      </c>
      <c r="K13" s="46">
        <v>0</v>
      </c>
      <c r="L13" s="46">
        <v>1274696</v>
      </c>
    </row>
    <row r="14" spans="1:12" ht="18.75" x14ac:dyDescent="0.3">
      <c r="A14" s="46" t="s">
        <v>20</v>
      </c>
      <c r="B14" s="46">
        <v>500</v>
      </c>
      <c r="C14" s="46">
        <v>31876</v>
      </c>
      <c r="D14" s="46">
        <v>32187</v>
      </c>
      <c r="E14" s="46">
        <v>53776</v>
      </c>
      <c r="F14" s="46">
        <v>55340</v>
      </c>
      <c r="G14" s="46">
        <v>15938166</v>
      </c>
      <c r="H14" s="46">
        <v>27400218</v>
      </c>
      <c r="I14" s="46">
        <v>71.92</v>
      </c>
      <c r="J14" s="46">
        <v>11462052</v>
      </c>
      <c r="K14" s="46">
        <v>12779537</v>
      </c>
      <c r="L14" s="46">
        <v>24241589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3076</v>
      </c>
      <c r="F15" s="46">
        <v>3120</v>
      </c>
      <c r="G15" s="46">
        <v>14720662</v>
      </c>
      <c r="H15" s="46">
        <v>21627060</v>
      </c>
      <c r="I15" s="46">
        <v>46.92</v>
      </c>
      <c r="J15" s="46">
        <v>6906398</v>
      </c>
      <c r="K15" s="46">
        <v>94924224</v>
      </c>
      <c r="L15" s="46">
        <v>101830622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2646</v>
      </c>
      <c r="F16" s="46">
        <v>2711</v>
      </c>
      <c r="G16" s="46">
        <v>16100578</v>
      </c>
      <c r="H16" s="46">
        <v>18791974</v>
      </c>
      <c r="I16" s="46">
        <v>16.72</v>
      </c>
      <c r="J16" s="46">
        <v>2691396</v>
      </c>
      <c r="K16" s="46">
        <v>3855220</v>
      </c>
      <c r="L16" s="46">
        <v>6546616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5630</v>
      </c>
      <c r="F17" s="46">
        <v>5872</v>
      </c>
      <c r="G17" s="46">
        <v>15091829</v>
      </c>
      <c r="H17" s="46">
        <v>17444244</v>
      </c>
      <c r="I17" s="46">
        <v>15.59</v>
      </c>
      <c r="J17" s="46">
        <v>2352415</v>
      </c>
      <c r="K17" s="46">
        <v>-7422173</v>
      </c>
      <c r="L17" s="46">
        <v>-4719758</v>
      </c>
    </row>
    <row r="18" spans="1:12" ht="18.75" x14ac:dyDescent="0.3">
      <c r="A18" s="46" t="s">
        <v>77</v>
      </c>
      <c r="B18" s="46">
        <v>811</v>
      </c>
      <c r="C18" s="46">
        <v>12054</v>
      </c>
      <c r="D18" s="46">
        <v>12172</v>
      </c>
      <c r="E18" s="46">
        <v>16023</v>
      </c>
      <c r="F18" s="46">
        <v>16023</v>
      </c>
      <c r="G18" s="46">
        <v>9776181</v>
      </c>
      <c r="H18" s="46">
        <v>12867955</v>
      </c>
      <c r="I18" s="46">
        <v>31.63</v>
      </c>
      <c r="J18" s="46">
        <v>3091774</v>
      </c>
      <c r="K18" s="46">
        <v>0</v>
      </c>
      <c r="L18" s="46">
        <v>3091774</v>
      </c>
    </row>
    <row r="19" spans="1:12" ht="18.75" x14ac:dyDescent="0.3">
      <c r="A19" s="46" t="s">
        <v>25</v>
      </c>
      <c r="B19" s="46">
        <v>200</v>
      </c>
      <c r="C19" s="46">
        <v>23400</v>
      </c>
      <c r="D19" s="46">
        <v>23629</v>
      </c>
      <c r="E19" s="46">
        <v>46501</v>
      </c>
      <c r="F19" s="46">
        <v>48457</v>
      </c>
      <c r="G19" s="46">
        <v>4680079</v>
      </c>
      <c r="H19" s="46">
        <v>9596909</v>
      </c>
      <c r="I19" s="46">
        <v>105.06</v>
      </c>
      <c r="J19" s="46">
        <v>4916830</v>
      </c>
      <c r="K19" s="46">
        <v>34159300</v>
      </c>
      <c r="L19" s="46">
        <v>39076130</v>
      </c>
    </row>
    <row r="20" spans="1:12" ht="18.75" x14ac:dyDescent="0.3">
      <c r="A20" s="46" t="s">
        <v>28</v>
      </c>
      <c r="B20" s="46">
        <v>2000</v>
      </c>
      <c r="C20" s="46">
        <v>2601</v>
      </c>
      <c r="D20" s="46">
        <v>2627</v>
      </c>
      <c r="E20" s="46">
        <v>4260</v>
      </c>
      <c r="F20" s="46">
        <v>4399</v>
      </c>
      <c r="G20" s="46">
        <v>5202503</v>
      </c>
      <c r="H20" s="46">
        <v>8712220</v>
      </c>
      <c r="I20" s="46">
        <v>67.459999999999994</v>
      </c>
      <c r="J20" s="46">
        <v>3509717</v>
      </c>
      <c r="K20" s="46">
        <v>337142</v>
      </c>
      <c r="L20" s="46">
        <v>3846859</v>
      </c>
    </row>
    <row r="21" spans="1:12" ht="18.75" x14ac:dyDescent="0.3">
      <c r="A21" s="46" t="s">
        <v>32</v>
      </c>
      <c r="B21" s="46">
        <v>37</v>
      </c>
      <c r="C21" s="46">
        <v>23607</v>
      </c>
      <c r="D21" s="46">
        <v>23838</v>
      </c>
      <c r="E21" s="46">
        <v>35476</v>
      </c>
      <c r="F21" s="46">
        <v>34284</v>
      </c>
      <c r="G21" s="46">
        <v>873445</v>
      </c>
      <c r="H21" s="46">
        <v>1256140</v>
      </c>
      <c r="I21" s="46">
        <v>43.81</v>
      </c>
      <c r="J21" s="46">
        <v>382695</v>
      </c>
      <c r="K21" s="46">
        <v>0</v>
      </c>
      <c r="L21" s="46">
        <v>382695</v>
      </c>
    </row>
    <row r="22" spans="1:12" ht="18.75" x14ac:dyDescent="0.3">
      <c r="A22" s="46" t="s">
        <v>33</v>
      </c>
      <c r="B22" s="46">
        <v>21</v>
      </c>
      <c r="C22" s="46">
        <v>19990</v>
      </c>
      <c r="D22" s="46">
        <v>20185</v>
      </c>
      <c r="E22" s="46">
        <v>26047</v>
      </c>
      <c r="F22" s="46">
        <v>25031</v>
      </c>
      <c r="G22" s="46">
        <v>419795</v>
      </c>
      <c r="H22" s="46">
        <v>520526</v>
      </c>
      <c r="I22" s="46">
        <v>24</v>
      </c>
      <c r="J22" s="46">
        <v>100731</v>
      </c>
      <c r="K22" s="46">
        <v>0</v>
      </c>
      <c r="L22" s="46">
        <v>100731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97</v>
      </c>
      <c r="E23" s="46" t="s">
        <v>37</v>
      </c>
      <c r="F23" s="46" t="s">
        <v>98</v>
      </c>
      <c r="G23" s="46" t="s">
        <v>39</v>
      </c>
      <c r="H23" s="46">
        <f>SUM(H2:H22)</f>
        <v>3103636557</v>
      </c>
      <c r="I23" s="46" t="s">
        <v>40</v>
      </c>
      <c r="J23" s="46" t="s">
        <v>99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3274709705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171073148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B41+H23+D41+F41</f>
        <v>3377660765</v>
      </c>
      <c r="H41" s="11">
        <f>G41-B43</f>
        <v>889827319</v>
      </c>
      <c r="I41" s="5">
        <f>H41/B43</f>
        <v>0.35767157983613668</v>
      </c>
      <c r="J41" s="13">
        <f>G41+J40</f>
        <v>3377660765</v>
      </c>
      <c r="K41" s="11">
        <f>H41+J40</f>
        <v>889827319</v>
      </c>
      <c r="L41" s="5">
        <f>K41/B43</f>
        <v>0.35767157983613668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3437660765</v>
      </c>
      <c r="H42" s="12">
        <f>G42-B43</f>
        <v>949827319</v>
      </c>
      <c r="I42" s="8">
        <f>H42/B43</f>
        <v>0.3817889499504703</v>
      </c>
      <c r="J42" s="13">
        <f>G42+J40</f>
        <v>3437660765</v>
      </c>
      <c r="K42" s="12">
        <f>H42+J40</f>
        <v>949827319</v>
      </c>
      <c r="L42" s="8">
        <f>K42/B43</f>
        <v>0.3817889499504703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0.32515598166921517</v>
      </c>
      <c r="J43" s="6"/>
      <c r="K43" s="4" t="s">
        <v>50</v>
      </c>
      <c r="L43" s="5">
        <f ca="1">K41/VLOOKUP(MID(CELL("filename",A$1),FIND("]",CELL("filename",A$1))+1,255),Base!A:H,8,FALSE)*30</f>
        <v>0.32515598166921517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0.34708086359133661</v>
      </c>
      <c r="J44" s="6"/>
      <c r="K44" s="7"/>
      <c r="L44" s="8">
        <f ca="1">K42/VLOOKUP(MID(CELL("filename",A$1),FIND("]",CELL("filename",A$1))+1,255),Base!A:H,8,FALSE)*30</f>
        <v>0.34708086359133661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91000</v>
      </c>
      <c r="C2" s="219">
        <v>2799</v>
      </c>
      <c r="D2" s="219">
        <v>2824</v>
      </c>
      <c r="E2" s="219">
        <v>6360</v>
      </c>
      <c r="F2" s="219">
        <v>6455</v>
      </c>
      <c r="G2" s="219">
        <v>254747584</v>
      </c>
      <c r="H2" s="219">
        <v>582235836</v>
      </c>
      <c r="I2" s="219">
        <v>128.55000000000001</v>
      </c>
      <c r="J2" s="219">
        <v>327488252</v>
      </c>
      <c r="K2" s="219">
        <v>767163712</v>
      </c>
      <c r="L2" s="219">
        <v>1141251964</v>
      </c>
    </row>
    <row r="3" spans="1:12" ht="18.75" x14ac:dyDescent="0.3">
      <c r="A3" s="218" t="s">
        <v>13</v>
      </c>
      <c r="B3" s="219">
        <v>50000</v>
      </c>
      <c r="C3" s="219">
        <v>1999</v>
      </c>
      <c r="D3" s="219">
        <v>2017</v>
      </c>
      <c r="E3" s="219">
        <v>5517</v>
      </c>
      <c r="F3" s="219">
        <v>5557</v>
      </c>
      <c r="G3" s="219">
        <v>99938792</v>
      </c>
      <c r="H3" s="219">
        <v>275404920</v>
      </c>
      <c r="I3" s="219">
        <v>175.57</v>
      </c>
      <c r="J3" s="219">
        <v>175466128</v>
      </c>
      <c r="K3" s="219">
        <v>440100384</v>
      </c>
      <c r="L3" s="219">
        <v>615566512</v>
      </c>
    </row>
    <row r="4" spans="1:12" ht="18.75" x14ac:dyDescent="0.3">
      <c r="A4" s="218" t="s">
        <v>14</v>
      </c>
      <c r="B4" s="219">
        <v>10000</v>
      </c>
      <c r="C4" s="219">
        <v>19535</v>
      </c>
      <c r="D4" s="219">
        <v>19707</v>
      </c>
      <c r="E4" s="219">
        <v>27394</v>
      </c>
      <c r="F4" s="219">
        <v>27300</v>
      </c>
      <c r="G4" s="219">
        <v>195353872</v>
      </c>
      <c r="H4" s="219">
        <v>270597600</v>
      </c>
      <c r="I4" s="219">
        <v>38.520000000000003</v>
      </c>
      <c r="J4" s="219">
        <v>75243728</v>
      </c>
      <c r="K4" s="219">
        <v>0</v>
      </c>
      <c r="L4" s="219">
        <v>75243728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11710</v>
      </c>
      <c r="F5" s="219">
        <v>11710</v>
      </c>
      <c r="G5" s="219">
        <v>86582136</v>
      </c>
      <c r="H5" s="219">
        <v>232139040</v>
      </c>
      <c r="I5" s="219">
        <v>168.11</v>
      </c>
      <c r="J5" s="219">
        <v>145556904</v>
      </c>
      <c r="K5" s="219">
        <v>272035488</v>
      </c>
      <c r="L5" s="219">
        <v>418542392</v>
      </c>
    </row>
    <row r="6" spans="1:12" ht="18.75" x14ac:dyDescent="0.3">
      <c r="A6" s="218" t="s">
        <v>90</v>
      </c>
      <c r="B6" s="219">
        <v>7000</v>
      </c>
      <c r="C6" s="219">
        <v>12987</v>
      </c>
      <c r="D6" s="219">
        <v>13102</v>
      </c>
      <c r="E6" s="219">
        <v>28780</v>
      </c>
      <c r="F6" s="219">
        <v>29310</v>
      </c>
      <c r="G6" s="219">
        <v>90907328</v>
      </c>
      <c r="H6" s="219">
        <v>203364504</v>
      </c>
      <c r="I6" s="219">
        <v>123.71</v>
      </c>
      <c r="J6" s="219">
        <v>112457176</v>
      </c>
      <c r="K6" s="219">
        <v>28708712</v>
      </c>
      <c r="L6" s="219">
        <v>149565888</v>
      </c>
    </row>
    <row r="7" spans="1:12" ht="18.75" x14ac:dyDescent="0.3">
      <c r="A7" s="218" t="s">
        <v>226</v>
      </c>
      <c r="B7" s="219">
        <v>800</v>
      </c>
      <c r="C7" s="219">
        <v>218827</v>
      </c>
      <c r="D7" s="219">
        <v>219087</v>
      </c>
      <c r="E7" s="219">
        <v>195750</v>
      </c>
      <c r="F7" s="219">
        <v>201090</v>
      </c>
      <c r="G7" s="219">
        <v>175061952</v>
      </c>
      <c r="H7" s="219">
        <v>160680884</v>
      </c>
      <c r="I7" s="219">
        <v>-8.2100000000000009</v>
      </c>
      <c r="J7" s="219">
        <v>-14381068</v>
      </c>
      <c r="K7" s="219">
        <v>-55423680</v>
      </c>
      <c r="L7" s="219">
        <v>-69804748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13460</v>
      </c>
      <c r="F8" s="219">
        <v>13830</v>
      </c>
      <c r="G8" s="219">
        <v>141304912</v>
      </c>
      <c r="H8" s="219">
        <v>157645404</v>
      </c>
      <c r="I8" s="219">
        <v>11.56</v>
      </c>
      <c r="J8" s="219">
        <v>16340492</v>
      </c>
      <c r="K8" s="219">
        <v>54390804</v>
      </c>
      <c r="L8" s="219">
        <v>72481296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73570</v>
      </c>
      <c r="F9" s="219">
        <v>74770</v>
      </c>
      <c r="G9" s="219">
        <v>112014400</v>
      </c>
      <c r="H9" s="219">
        <v>119489877</v>
      </c>
      <c r="I9" s="219">
        <v>6.67</v>
      </c>
      <c r="J9" s="219">
        <v>7475477</v>
      </c>
      <c r="K9" s="219">
        <v>9227040</v>
      </c>
      <c r="L9" s="219">
        <v>16702517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9528</v>
      </c>
      <c r="F10" s="219">
        <v>9492</v>
      </c>
      <c r="G10" s="219">
        <v>98103368</v>
      </c>
      <c r="H10" s="219">
        <v>103493174</v>
      </c>
      <c r="I10" s="219">
        <v>5.49</v>
      </c>
      <c r="J10" s="219">
        <v>5389806</v>
      </c>
      <c r="K10" s="219">
        <v>1144847</v>
      </c>
      <c r="L10" s="219">
        <v>34494653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14780</v>
      </c>
      <c r="F11" s="219">
        <v>15050</v>
      </c>
      <c r="G11" s="219">
        <v>8470021</v>
      </c>
      <c r="H11" s="219">
        <v>59670240</v>
      </c>
      <c r="I11" s="219">
        <v>604.49</v>
      </c>
      <c r="J11" s="219">
        <v>51200219</v>
      </c>
      <c r="K11" s="219">
        <v>90905312</v>
      </c>
      <c r="L11" s="219">
        <v>142105531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24050</v>
      </c>
      <c r="F13" s="219">
        <v>23790</v>
      </c>
      <c r="G13" s="219">
        <v>48753060</v>
      </c>
      <c r="H13" s="219">
        <v>47161296</v>
      </c>
      <c r="I13" s="219">
        <v>-3.26</v>
      </c>
      <c r="J13" s="219">
        <v>-1591764</v>
      </c>
      <c r="K13" s="219">
        <v>15159361</v>
      </c>
      <c r="L13" s="219">
        <v>14617597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16729</v>
      </c>
      <c r="F15" s="219">
        <v>17007</v>
      </c>
      <c r="G15" s="219">
        <v>20398844</v>
      </c>
      <c r="H15" s="219">
        <v>33714677</v>
      </c>
      <c r="I15" s="219">
        <v>65.28</v>
      </c>
      <c r="J15" s="219">
        <v>13315833</v>
      </c>
      <c r="K15" s="219">
        <v>21518240</v>
      </c>
      <c r="L15" s="219">
        <v>36334073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9840</v>
      </c>
      <c r="F16" s="219">
        <v>9829</v>
      </c>
      <c r="G16" s="219">
        <v>920033</v>
      </c>
      <c r="H16" s="219">
        <v>3897002</v>
      </c>
      <c r="I16" s="219">
        <v>323.57</v>
      </c>
      <c r="J16" s="219">
        <v>2976969</v>
      </c>
      <c r="K16" s="219">
        <v>30419074</v>
      </c>
      <c r="L16" s="219">
        <v>33396043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720</v>
      </c>
      <c r="E17" s="218" t="s">
        <v>37</v>
      </c>
      <c r="F17" s="219" t="s">
        <v>721</v>
      </c>
      <c r="G17" s="218" t="s">
        <v>39</v>
      </c>
      <c r="H17" s="219">
        <f>SUM(H2:H16)</f>
        <v>2337840110</v>
      </c>
      <c r="I17" s="218" t="s">
        <v>40</v>
      </c>
      <c r="J17" s="219" t="s">
        <v>722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2634776126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296936016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2707327186</v>
      </c>
      <c r="H41" s="11">
        <f>G41-B43</f>
        <v>219493740</v>
      </c>
      <c r="I41" s="5">
        <f>H41/B43</f>
        <v>8.8226862755988525E-2</v>
      </c>
      <c r="J41" s="13">
        <f>G41+J40</f>
        <v>2707327186</v>
      </c>
      <c r="K41" s="11">
        <f>H41+J40</f>
        <v>219493740</v>
      </c>
      <c r="L41" s="5">
        <f>K41/B43</f>
        <v>8.8226862755988525E-2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4267327186</v>
      </c>
      <c r="H42" s="12">
        <f>G42-B43</f>
        <v>1779493740</v>
      </c>
      <c r="I42" s="8">
        <f>H42/B43</f>
        <v>0.71527848572866237</v>
      </c>
      <c r="J42" s="13">
        <f>G42+J40</f>
        <v>4267327186</v>
      </c>
      <c r="K42" s="12">
        <f>H42+J40</f>
        <v>1779493740</v>
      </c>
      <c r="L42" s="8">
        <f>K42/B43</f>
        <v>0.71527848572866237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1.0298855574629012E-2</v>
      </c>
      <c r="J43" s="6"/>
      <c r="K43" s="4" t="s">
        <v>50</v>
      </c>
      <c r="L43" s="5">
        <f ca="1">K41/VLOOKUP(MID(CELL("filename",A$1),FIND("]",CELL("filename",A$1))+1,255),Base!A:H,8,FALSE)*30</f>
        <v>1.0298855574629012E-2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8.3495543081166815E-2</v>
      </c>
      <c r="J44" s="6"/>
      <c r="K44" s="7"/>
      <c r="L44" s="8">
        <f ca="1">K42/VLOOKUP(MID(CELL("filename",A$1),FIND("]",CELL("filename",A$1))+1,255),Base!A:H,8,FALSE)*30</f>
        <v>8.3495543081166815E-2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91000</v>
      </c>
      <c r="C2" s="219">
        <v>2799</v>
      </c>
      <c r="D2" s="219">
        <v>2824</v>
      </c>
      <c r="E2" s="219">
        <v>6777</v>
      </c>
      <c r="F2" s="219">
        <v>6651</v>
      </c>
      <c r="G2" s="219">
        <v>254747584</v>
      </c>
      <c r="H2" s="219">
        <v>599914879</v>
      </c>
      <c r="I2" s="219">
        <v>135.49</v>
      </c>
      <c r="J2" s="219">
        <v>345167295</v>
      </c>
      <c r="K2" s="219">
        <v>767163712</v>
      </c>
      <c r="L2" s="219">
        <v>1158931007</v>
      </c>
    </row>
    <row r="3" spans="1:12" ht="18.75" x14ac:dyDescent="0.3">
      <c r="A3" s="218" t="s">
        <v>13</v>
      </c>
      <c r="B3" s="219">
        <v>50000</v>
      </c>
      <c r="C3" s="219">
        <v>1999</v>
      </c>
      <c r="D3" s="219">
        <v>2017</v>
      </c>
      <c r="E3" s="219">
        <v>5834</v>
      </c>
      <c r="F3" s="219">
        <v>5749</v>
      </c>
      <c r="G3" s="219">
        <v>99938792</v>
      </c>
      <c r="H3" s="219">
        <v>284920440</v>
      </c>
      <c r="I3" s="219">
        <v>185.09</v>
      </c>
      <c r="J3" s="219">
        <v>184981648</v>
      </c>
      <c r="K3" s="219">
        <v>440100384</v>
      </c>
      <c r="L3" s="219">
        <v>625082032</v>
      </c>
    </row>
    <row r="4" spans="1:12" ht="18.75" x14ac:dyDescent="0.3">
      <c r="A4" s="218" t="s">
        <v>14</v>
      </c>
      <c r="B4" s="219">
        <v>10000</v>
      </c>
      <c r="C4" s="219">
        <v>19535</v>
      </c>
      <c r="D4" s="219">
        <v>19707</v>
      </c>
      <c r="E4" s="219">
        <v>28119</v>
      </c>
      <c r="F4" s="219">
        <v>27834</v>
      </c>
      <c r="G4" s="219">
        <v>195353872</v>
      </c>
      <c r="H4" s="219">
        <v>275890608</v>
      </c>
      <c r="I4" s="219">
        <v>41.23</v>
      </c>
      <c r="J4" s="219">
        <v>80536736</v>
      </c>
      <c r="K4" s="219">
        <v>0</v>
      </c>
      <c r="L4" s="219">
        <v>80536736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11740</v>
      </c>
      <c r="F5" s="219">
        <v>11720</v>
      </c>
      <c r="G5" s="219">
        <v>86582136</v>
      </c>
      <c r="H5" s="219">
        <v>232337280</v>
      </c>
      <c r="I5" s="219">
        <v>168.34</v>
      </c>
      <c r="J5" s="219">
        <v>145755144</v>
      </c>
      <c r="K5" s="219">
        <v>272035488</v>
      </c>
      <c r="L5" s="219">
        <v>418740632</v>
      </c>
    </row>
    <row r="6" spans="1:12" ht="18.75" x14ac:dyDescent="0.3">
      <c r="A6" s="218" t="s">
        <v>90</v>
      </c>
      <c r="B6" s="219">
        <v>7000</v>
      </c>
      <c r="C6" s="219">
        <v>12987</v>
      </c>
      <c r="D6" s="219">
        <v>13102</v>
      </c>
      <c r="E6" s="219">
        <v>29530</v>
      </c>
      <c r="F6" s="219">
        <v>29190</v>
      </c>
      <c r="G6" s="219">
        <v>90907328</v>
      </c>
      <c r="H6" s="219">
        <v>202531896</v>
      </c>
      <c r="I6" s="219">
        <v>122.79</v>
      </c>
      <c r="J6" s="219">
        <v>111624568</v>
      </c>
      <c r="K6" s="219">
        <v>28708712</v>
      </c>
      <c r="L6" s="219">
        <v>148733280</v>
      </c>
    </row>
    <row r="7" spans="1:12" ht="18.75" x14ac:dyDescent="0.3">
      <c r="A7" s="218" t="s">
        <v>226</v>
      </c>
      <c r="B7" s="219">
        <v>800</v>
      </c>
      <c r="C7" s="219">
        <v>218827</v>
      </c>
      <c r="D7" s="219">
        <v>219087</v>
      </c>
      <c r="E7" s="219">
        <v>197500</v>
      </c>
      <c r="F7" s="219">
        <v>197510</v>
      </c>
      <c r="G7" s="219">
        <v>175061952</v>
      </c>
      <c r="H7" s="219">
        <v>157820286</v>
      </c>
      <c r="I7" s="219">
        <v>-9.85</v>
      </c>
      <c r="J7" s="219">
        <v>-17241666</v>
      </c>
      <c r="K7" s="219">
        <v>-55423680</v>
      </c>
      <c r="L7" s="219">
        <v>-72665346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13620</v>
      </c>
      <c r="F8" s="219">
        <v>13630</v>
      </c>
      <c r="G8" s="219">
        <v>141304912</v>
      </c>
      <c r="H8" s="219">
        <v>155365644</v>
      </c>
      <c r="I8" s="219">
        <v>9.9499999999999993</v>
      </c>
      <c r="J8" s="219">
        <v>14060732</v>
      </c>
      <c r="K8" s="219">
        <v>54390804</v>
      </c>
      <c r="L8" s="219">
        <v>70201536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76086</v>
      </c>
      <c r="F9" s="219">
        <v>75272</v>
      </c>
      <c r="G9" s="219">
        <v>112014400</v>
      </c>
      <c r="H9" s="219">
        <v>120292123</v>
      </c>
      <c r="I9" s="219">
        <v>7.39</v>
      </c>
      <c r="J9" s="219">
        <v>8277723</v>
      </c>
      <c r="K9" s="219">
        <v>9227040</v>
      </c>
      <c r="L9" s="219">
        <v>17504763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9720</v>
      </c>
      <c r="F10" s="219">
        <v>9647</v>
      </c>
      <c r="G10" s="219">
        <v>98103368</v>
      </c>
      <c r="H10" s="219">
        <v>105183170</v>
      </c>
      <c r="I10" s="219">
        <v>7.22</v>
      </c>
      <c r="J10" s="219">
        <v>7079802</v>
      </c>
      <c r="K10" s="219">
        <v>1144847</v>
      </c>
      <c r="L10" s="219">
        <v>36184649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15800</v>
      </c>
      <c r="F11" s="219">
        <v>15400</v>
      </c>
      <c r="G11" s="219">
        <v>8470021</v>
      </c>
      <c r="H11" s="219">
        <v>61057920</v>
      </c>
      <c r="I11" s="219">
        <v>620.87</v>
      </c>
      <c r="J11" s="219">
        <v>52587899</v>
      </c>
      <c r="K11" s="219">
        <v>90905312</v>
      </c>
      <c r="L11" s="219">
        <v>143493211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24970</v>
      </c>
      <c r="F13" s="219">
        <v>24800</v>
      </c>
      <c r="G13" s="219">
        <v>48753060</v>
      </c>
      <c r="H13" s="219">
        <v>49163520</v>
      </c>
      <c r="I13" s="219">
        <v>0.84</v>
      </c>
      <c r="J13" s="219">
        <v>410460</v>
      </c>
      <c r="K13" s="219">
        <v>15159361</v>
      </c>
      <c r="L13" s="219">
        <v>16619821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17857</v>
      </c>
      <c r="F15" s="219">
        <v>17567</v>
      </c>
      <c r="G15" s="219">
        <v>20398844</v>
      </c>
      <c r="H15" s="219">
        <v>34824821</v>
      </c>
      <c r="I15" s="219">
        <v>70.72</v>
      </c>
      <c r="J15" s="219">
        <v>14425977</v>
      </c>
      <c r="K15" s="219">
        <v>21518240</v>
      </c>
      <c r="L15" s="219">
        <v>37444217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10123</v>
      </c>
      <c r="F16" s="219">
        <v>10043</v>
      </c>
      <c r="G16" s="219">
        <v>920033</v>
      </c>
      <c r="H16" s="219">
        <v>3981849</v>
      </c>
      <c r="I16" s="219">
        <v>332.79</v>
      </c>
      <c r="J16" s="219">
        <v>3061816</v>
      </c>
      <c r="K16" s="219">
        <v>30419074</v>
      </c>
      <c r="L16" s="219">
        <v>33480890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728</v>
      </c>
      <c r="E17" s="218" t="s">
        <v>37</v>
      </c>
      <c r="F17" s="219" t="s">
        <v>729</v>
      </c>
      <c r="G17" s="218" t="s">
        <v>39</v>
      </c>
      <c r="H17" s="219">
        <f>SUM(H2:H16)</f>
        <v>2371630092</v>
      </c>
      <c r="I17" s="218" t="s">
        <v>40</v>
      </c>
      <c r="J17" s="219" t="s">
        <v>730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2668566108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296936016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2741117168</v>
      </c>
      <c r="H41" s="11">
        <f>G41-B43</f>
        <v>253283722</v>
      </c>
      <c r="I41" s="5">
        <f>H41/B43</f>
        <v>0.10180895445683304</v>
      </c>
      <c r="J41" s="13">
        <f>G41+J40</f>
        <v>2741117168</v>
      </c>
      <c r="K41" s="11">
        <f>H41+J40</f>
        <v>253283722</v>
      </c>
      <c r="L41" s="5">
        <f>K41/B43</f>
        <v>0.10180895445683304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4301117168</v>
      </c>
      <c r="H42" s="12">
        <f>G42-B43</f>
        <v>1813283722</v>
      </c>
      <c r="I42" s="8">
        <f>H42/B43</f>
        <v>0.72886057742950694</v>
      </c>
      <c r="J42" s="13">
        <f>G42+J40</f>
        <v>4301117168</v>
      </c>
      <c r="K42" s="12">
        <f>H42+J40</f>
        <v>1813283722</v>
      </c>
      <c r="L42" s="8">
        <f>K42/B43</f>
        <v>0.72886057742950694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1.1747187052711505E-2</v>
      </c>
      <c r="J43" s="6"/>
      <c r="K43" s="4" t="s">
        <v>50</v>
      </c>
      <c r="L43" s="5">
        <f ca="1">K41/VLOOKUP(MID(CELL("filename",A$1),FIND("]",CELL("filename",A$1))+1,255),Base!A:H,8,FALSE)*30</f>
        <v>1.1747187052711505E-2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8.4099297395712341E-2</v>
      </c>
      <c r="J44" s="6"/>
      <c r="K44" s="7"/>
      <c r="L44" s="8">
        <f ca="1">K42/VLOOKUP(MID(CELL("filename",A$1),FIND("]",CELL("filename",A$1))+1,255),Base!A:H,8,FALSE)*30</f>
        <v>8.4099297395712341E-2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91000</v>
      </c>
      <c r="C2" s="219">
        <v>2799</v>
      </c>
      <c r="D2" s="219">
        <v>2824</v>
      </c>
      <c r="E2" s="219">
        <v>6850</v>
      </c>
      <c r="F2" s="219">
        <v>6923</v>
      </c>
      <c r="G2" s="219">
        <v>254747584</v>
      </c>
      <c r="H2" s="219">
        <v>624449062</v>
      </c>
      <c r="I2" s="219">
        <v>145.12</v>
      </c>
      <c r="J2" s="219">
        <v>369701478</v>
      </c>
      <c r="K2" s="219">
        <v>767163712</v>
      </c>
      <c r="L2" s="219">
        <v>1183465190</v>
      </c>
    </row>
    <row r="3" spans="1:12" ht="18.75" x14ac:dyDescent="0.3">
      <c r="A3" s="218" t="s">
        <v>13</v>
      </c>
      <c r="B3" s="219">
        <v>50000</v>
      </c>
      <c r="C3" s="219">
        <v>1999</v>
      </c>
      <c r="D3" s="219">
        <v>2017</v>
      </c>
      <c r="E3" s="219">
        <v>5688</v>
      </c>
      <c r="F3" s="219">
        <v>5782</v>
      </c>
      <c r="G3" s="219">
        <v>99938792</v>
      </c>
      <c r="H3" s="219">
        <v>286555920</v>
      </c>
      <c r="I3" s="219">
        <v>186.73</v>
      </c>
      <c r="J3" s="219">
        <v>186617128</v>
      </c>
      <c r="K3" s="219">
        <v>440100384</v>
      </c>
      <c r="L3" s="219">
        <v>626717512</v>
      </c>
    </row>
    <row r="4" spans="1:12" ht="18.75" x14ac:dyDescent="0.3">
      <c r="A4" s="218" t="s">
        <v>14</v>
      </c>
      <c r="B4" s="219">
        <v>10000</v>
      </c>
      <c r="C4" s="219">
        <v>19535</v>
      </c>
      <c r="D4" s="219">
        <v>19707</v>
      </c>
      <c r="E4" s="219">
        <v>28669</v>
      </c>
      <c r="F4" s="219">
        <v>28580</v>
      </c>
      <c r="G4" s="219">
        <v>195353872</v>
      </c>
      <c r="H4" s="219">
        <v>283284960</v>
      </c>
      <c r="I4" s="219">
        <v>45.01</v>
      </c>
      <c r="J4" s="219">
        <v>87931088</v>
      </c>
      <c r="K4" s="219">
        <v>0</v>
      </c>
      <c r="L4" s="219">
        <v>87931088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11730</v>
      </c>
      <c r="F5" s="219">
        <v>11700</v>
      </c>
      <c r="G5" s="219">
        <v>86582136</v>
      </c>
      <c r="H5" s="219">
        <v>231940800</v>
      </c>
      <c r="I5" s="219">
        <v>167.89</v>
      </c>
      <c r="J5" s="219">
        <v>145358664</v>
      </c>
      <c r="K5" s="219">
        <v>272035488</v>
      </c>
      <c r="L5" s="219">
        <v>418344152</v>
      </c>
    </row>
    <row r="6" spans="1:12" ht="18.75" x14ac:dyDescent="0.3">
      <c r="A6" s="218" t="s">
        <v>90</v>
      </c>
      <c r="B6" s="219">
        <v>7000</v>
      </c>
      <c r="C6" s="219">
        <v>12987</v>
      </c>
      <c r="D6" s="219">
        <v>13102</v>
      </c>
      <c r="E6" s="219">
        <v>30640</v>
      </c>
      <c r="F6" s="219">
        <v>30590</v>
      </c>
      <c r="G6" s="219">
        <v>90907328</v>
      </c>
      <c r="H6" s="219">
        <v>212245656</v>
      </c>
      <c r="I6" s="219">
        <v>133.47</v>
      </c>
      <c r="J6" s="219">
        <v>121338328</v>
      </c>
      <c r="K6" s="219">
        <v>28708712</v>
      </c>
      <c r="L6" s="219">
        <v>158447040</v>
      </c>
    </row>
    <row r="7" spans="1:12" ht="18.75" x14ac:dyDescent="0.3">
      <c r="A7" s="218" t="s">
        <v>16</v>
      </c>
      <c r="B7" s="219">
        <v>11500</v>
      </c>
      <c r="C7" s="219">
        <v>12287</v>
      </c>
      <c r="D7" s="219">
        <v>12396</v>
      </c>
      <c r="E7" s="219">
        <v>13840</v>
      </c>
      <c r="F7" s="219">
        <v>13920</v>
      </c>
      <c r="G7" s="219">
        <v>141304912</v>
      </c>
      <c r="H7" s="219">
        <v>158671296</v>
      </c>
      <c r="I7" s="219">
        <v>12.29</v>
      </c>
      <c r="J7" s="219">
        <v>17366384</v>
      </c>
      <c r="K7" s="219">
        <v>54390804</v>
      </c>
      <c r="L7" s="219">
        <v>73507188</v>
      </c>
    </row>
    <row r="8" spans="1:12" ht="18.75" x14ac:dyDescent="0.3">
      <c r="A8" s="218" t="s">
        <v>226</v>
      </c>
      <c r="B8" s="219">
        <v>800</v>
      </c>
      <c r="C8" s="219">
        <v>218827</v>
      </c>
      <c r="D8" s="219">
        <v>219087</v>
      </c>
      <c r="E8" s="219">
        <v>195400</v>
      </c>
      <c r="F8" s="219">
        <v>198290</v>
      </c>
      <c r="G8" s="219">
        <v>175061952</v>
      </c>
      <c r="H8" s="219">
        <v>158443545</v>
      </c>
      <c r="I8" s="219">
        <v>-9.49</v>
      </c>
      <c r="J8" s="219">
        <v>-16618407</v>
      </c>
      <c r="K8" s="219">
        <v>-55423680</v>
      </c>
      <c r="L8" s="219">
        <v>-72042087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77345</v>
      </c>
      <c r="F9" s="219">
        <v>77276</v>
      </c>
      <c r="G9" s="219">
        <v>112014400</v>
      </c>
      <c r="H9" s="219">
        <v>123494714</v>
      </c>
      <c r="I9" s="219">
        <v>10.25</v>
      </c>
      <c r="J9" s="219">
        <v>11480314</v>
      </c>
      <c r="K9" s="219">
        <v>9227040</v>
      </c>
      <c r="L9" s="219">
        <v>20707354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9939</v>
      </c>
      <c r="F10" s="219">
        <v>9840</v>
      </c>
      <c r="G10" s="219">
        <v>98103368</v>
      </c>
      <c r="H10" s="219">
        <v>107287488</v>
      </c>
      <c r="I10" s="219">
        <v>9.36</v>
      </c>
      <c r="J10" s="219">
        <v>9184120</v>
      </c>
      <c r="K10" s="219">
        <v>1144847</v>
      </c>
      <c r="L10" s="219">
        <v>38288967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16170</v>
      </c>
      <c r="F11" s="219">
        <v>16140</v>
      </c>
      <c r="G11" s="219">
        <v>8470021</v>
      </c>
      <c r="H11" s="219">
        <v>63991872</v>
      </c>
      <c r="I11" s="219">
        <v>655.51</v>
      </c>
      <c r="J11" s="219">
        <v>55521851</v>
      </c>
      <c r="K11" s="219">
        <v>90905312</v>
      </c>
      <c r="L11" s="219">
        <v>146427163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24970</v>
      </c>
      <c r="F13" s="219">
        <v>24800</v>
      </c>
      <c r="G13" s="219">
        <v>48753060</v>
      </c>
      <c r="H13" s="219">
        <v>49163520</v>
      </c>
      <c r="I13" s="219">
        <v>0.84</v>
      </c>
      <c r="J13" s="219">
        <v>410460</v>
      </c>
      <c r="K13" s="219">
        <v>15159361</v>
      </c>
      <c r="L13" s="219">
        <v>16619821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18445</v>
      </c>
      <c r="F15" s="219">
        <v>18403</v>
      </c>
      <c r="G15" s="219">
        <v>20398844</v>
      </c>
      <c r="H15" s="219">
        <v>36482107</v>
      </c>
      <c r="I15" s="219">
        <v>78.84</v>
      </c>
      <c r="J15" s="219">
        <v>16083263</v>
      </c>
      <c r="K15" s="219">
        <v>21518240</v>
      </c>
      <c r="L15" s="219">
        <v>39101503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10545</v>
      </c>
      <c r="F16" s="219">
        <v>10545</v>
      </c>
      <c r="G16" s="219">
        <v>920033</v>
      </c>
      <c r="H16" s="219">
        <v>4180882</v>
      </c>
      <c r="I16" s="219">
        <v>354.43</v>
      </c>
      <c r="J16" s="219">
        <v>3260849</v>
      </c>
      <c r="K16" s="219">
        <v>30419074</v>
      </c>
      <c r="L16" s="219">
        <v>33679923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731</v>
      </c>
      <c r="E17" s="218" t="s">
        <v>37</v>
      </c>
      <c r="F17" s="219" t="s">
        <v>732</v>
      </c>
      <c r="G17" s="218" t="s">
        <v>39</v>
      </c>
      <c r="H17" s="219">
        <f>SUM(H2:H16)</f>
        <v>2428537478</v>
      </c>
      <c r="I17" s="218" t="s">
        <v>40</v>
      </c>
      <c r="J17" s="219" t="s">
        <v>733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2725473494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296936016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2798024554</v>
      </c>
      <c r="H41" s="11">
        <f>G41-B43</f>
        <v>310191108</v>
      </c>
      <c r="I41" s="5">
        <f>H41/B43</f>
        <v>0.12468322929685383</v>
      </c>
      <c r="J41" s="13">
        <f>G41+J40</f>
        <v>2798024554</v>
      </c>
      <c r="K41" s="11">
        <f>H41+J40</f>
        <v>310191108</v>
      </c>
      <c r="L41" s="5">
        <f>K41/B43</f>
        <v>0.12468322929685383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4358024554</v>
      </c>
      <c r="H42" s="12">
        <f>G42-B43</f>
        <v>1870191108</v>
      </c>
      <c r="I42" s="8">
        <f>H42/B43</f>
        <v>0.75173485226952774</v>
      </c>
      <c r="J42" s="13">
        <f>G42+J40</f>
        <v>4358024554</v>
      </c>
      <c r="K42" s="12">
        <f>H42+J40</f>
        <v>1870191108</v>
      </c>
      <c r="L42" s="8">
        <f>K42/B43</f>
        <v>0.75173485226952774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1.4331405666305037E-2</v>
      </c>
      <c r="J43" s="6"/>
      <c r="K43" s="4" t="s">
        <v>50</v>
      </c>
      <c r="L43" s="5">
        <f ca="1">K41/VLOOKUP(MID(CELL("filename",A$1),FIND("]",CELL("filename",A$1))+1,255),Base!A:H,8,FALSE)*30</f>
        <v>1.4331405666305037E-2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8.6406304858566402E-2</v>
      </c>
      <c r="J44" s="6"/>
      <c r="K44" s="7"/>
      <c r="L44" s="8">
        <f ca="1">K42/VLOOKUP(MID(CELL("filename",A$1),FIND("]",CELL("filename",A$1))+1,255),Base!A:H,8,FALSE)*30</f>
        <v>8.6406304858566402E-2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87000</v>
      </c>
      <c r="C2" s="219">
        <v>2799</v>
      </c>
      <c r="D2" s="219">
        <v>2824</v>
      </c>
      <c r="E2" s="219">
        <v>7210</v>
      </c>
      <c r="F2" s="219">
        <v>7208</v>
      </c>
      <c r="G2" s="219">
        <v>243549888</v>
      </c>
      <c r="H2" s="219">
        <v>621577555</v>
      </c>
      <c r="I2" s="219">
        <v>155.22</v>
      </c>
      <c r="J2" s="219">
        <v>378027667</v>
      </c>
      <c r="K2" s="219">
        <v>784786112</v>
      </c>
      <c r="L2" s="219">
        <v>1209413779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30009</v>
      </c>
      <c r="F3" s="219">
        <v>29964</v>
      </c>
      <c r="G3" s="219">
        <v>195353872</v>
      </c>
      <c r="H3" s="219">
        <v>297003168</v>
      </c>
      <c r="I3" s="219">
        <v>52.03</v>
      </c>
      <c r="J3" s="219">
        <v>101649296</v>
      </c>
      <c r="K3" s="219">
        <v>0</v>
      </c>
      <c r="L3" s="219">
        <v>101649296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5493</v>
      </c>
      <c r="F4" s="219">
        <v>5595</v>
      </c>
      <c r="G4" s="219">
        <v>99938792</v>
      </c>
      <c r="H4" s="219">
        <v>277288200</v>
      </c>
      <c r="I4" s="219">
        <v>177.46</v>
      </c>
      <c r="J4" s="219">
        <v>177349408</v>
      </c>
      <c r="K4" s="219">
        <v>440100384</v>
      </c>
      <c r="L4" s="219">
        <v>617449792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11710</v>
      </c>
      <c r="F5" s="219">
        <v>11720</v>
      </c>
      <c r="G5" s="219">
        <v>86582136</v>
      </c>
      <c r="H5" s="219">
        <v>232337280</v>
      </c>
      <c r="I5" s="219">
        <v>168.34</v>
      </c>
      <c r="J5" s="219">
        <v>145755144</v>
      </c>
      <c r="K5" s="219">
        <v>272035488</v>
      </c>
      <c r="L5" s="219">
        <v>418740632</v>
      </c>
    </row>
    <row r="6" spans="1:12" ht="18.75" x14ac:dyDescent="0.3">
      <c r="A6" s="218" t="s">
        <v>90</v>
      </c>
      <c r="B6" s="219">
        <v>7000</v>
      </c>
      <c r="C6" s="219">
        <v>12987</v>
      </c>
      <c r="D6" s="219">
        <v>13102</v>
      </c>
      <c r="E6" s="219">
        <v>29450</v>
      </c>
      <c r="F6" s="219">
        <v>30320</v>
      </c>
      <c r="G6" s="219">
        <v>90907328</v>
      </c>
      <c r="H6" s="219">
        <v>210372288</v>
      </c>
      <c r="I6" s="219">
        <v>131.41</v>
      </c>
      <c r="J6" s="219">
        <v>119464960</v>
      </c>
      <c r="K6" s="219">
        <v>28708712</v>
      </c>
      <c r="L6" s="219">
        <v>156573672</v>
      </c>
    </row>
    <row r="7" spans="1:12" ht="18.75" x14ac:dyDescent="0.3">
      <c r="A7" s="218" t="s">
        <v>226</v>
      </c>
      <c r="B7" s="219">
        <v>1000</v>
      </c>
      <c r="C7" s="219">
        <v>215423</v>
      </c>
      <c r="D7" s="219">
        <v>215679</v>
      </c>
      <c r="E7" s="219">
        <v>192990</v>
      </c>
      <c r="F7" s="219">
        <v>197520</v>
      </c>
      <c r="G7" s="219">
        <v>199266256</v>
      </c>
      <c r="H7" s="220">
        <v>197285345</v>
      </c>
      <c r="I7" s="219">
        <v>-8.42</v>
      </c>
      <c r="J7" s="219">
        <v>-16777311</v>
      </c>
      <c r="K7" s="219">
        <v>-55423680</v>
      </c>
      <c r="L7" s="219">
        <v>-72200991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13230</v>
      </c>
      <c r="F8" s="219">
        <v>13550</v>
      </c>
      <c r="G8" s="219">
        <v>141304912</v>
      </c>
      <c r="H8" s="219">
        <v>154453740</v>
      </c>
      <c r="I8" s="219">
        <v>9.31</v>
      </c>
      <c r="J8" s="219">
        <v>13148828</v>
      </c>
      <c r="K8" s="219">
        <v>54390804</v>
      </c>
      <c r="L8" s="219">
        <v>69289632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75490</v>
      </c>
      <c r="F9" s="219">
        <v>76475</v>
      </c>
      <c r="G9" s="219">
        <v>112014400</v>
      </c>
      <c r="H9" s="219">
        <v>122214636</v>
      </c>
      <c r="I9" s="219">
        <v>9.11</v>
      </c>
      <c r="J9" s="219">
        <v>10200236</v>
      </c>
      <c r="K9" s="219">
        <v>9227040</v>
      </c>
      <c r="L9" s="219">
        <v>19427276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9348</v>
      </c>
      <c r="F10" s="219">
        <v>9586</v>
      </c>
      <c r="G10" s="219">
        <v>98103368</v>
      </c>
      <c r="H10" s="219">
        <v>104518075</v>
      </c>
      <c r="I10" s="219">
        <v>6.54</v>
      </c>
      <c r="J10" s="219">
        <v>6414707</v>
      </c>
      <c r="K10" s="219">
        <v>1144847</v>
      </c>
      <c r="L10" s="219">
        <v>35519554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15340</v>
      </c>
      <c r="F11" s="219">
        <v>15810</v>
      </c>
      <c r="G11" s="219">
        <v>8470021</v>
      </c>
      <c r="H11" s="219">
        <v>62683488</v>
      </c>
      <c r="I11" s="219">
        <v>640.05999999999995</v>
      </c>
      <c r="J11" s="219">
        <v>54213467</v>
      </c>
      <c r="K11" s="219">
        <v>90905312</v>
      </c>
      <c r="L11" s="219">
        <v>145118779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25310</v>
      </c>
      <c r="F12" s="219">
        <v>25640</v>
      </c>
      <c r="G12" s="219">
        <v>48753060</v>
      </c>
      <c r="H12" s="219">
        <v>50828736</v>
      </c>
      <c r="I12" s="219">
        <v>4.26</v>
      </c>
      <c r="J12" s="219">
        <v>2075676</v>
      </c>
      <c r="K12" s="219">
        <v>15159361</v>
      </c>
      <c r="L12" s="219">
        <v>18285037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17600</v>
      </c>
      <c r="F15" s="219">
        <v>18088</v>
      </c>
      <c r="G15" s="219">
        <v>20398844</v>
      </c>
      <c r="H15" s="219">
        <v>35857651</v>
      </c>
      <c r="I15" s="219">
        <v>75.78</v>
      </c>
      <c r="J15" s="219">
        <v>15458807</v>
      </c>
      <c r="K15" s="219">
        <v>21518240</v>
      </c>
      <c r="L15" s="219">
        <v>38477047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10861</v>
      </c>
      <c r="F16" s="219">
        <v>10801</v>
      </c>
      <c r="G16" s="219">
        <v>920033</v>
      </c>
      <c r="H16" s="219">
        <v>4282380</v>
      </c>
      <c r="I16" s="219">
        <v>365.46</v>
      </c>
      <c r="J16" s="219">
        <v>3362347</v>
      </c>
      <c r="K16" s="219">
        <v>30419074</v>
      </c>
      <c r="L16" s="219">
        <v>33781421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734</v>
      </c>
      <c r="E17" s="218" t="s">
        <v>37</v>
      </c>
      <c r="F17" s="219" t="s">
        <v>735</v>
      </c>
      <c r="G17" s="218" t="s">
        <v>39</v>
      </c>
      <c r="H17" s="219">
        <f>SUM(H2:H16)</f>
        <v>2459048198</v>
      </c>
      <c r="I17" s="218" t="s">
        <v>40</v>
      </c>
      <c r="J17" s="219" t="s">
        <v>736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2746077482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287029284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2818628542</v>
      </c>
      <c r="H41" s="11">
        <f>G41-B43</f>
        <v>330795096</v>
      </c>
      <c r="I41" s="5">
        <f>H41/B43</f>
        <v>0.13296512937064195</v>
      </c>
      <c r="J41" s="13">
        <f>G41+J40</f>
        <v>2818628542</v>
      </c>
      <c r="K41" s="11">
        <f>H41+J40</f>
        <v>330795096</v>
      </c>
      <c r="L41" s="5">
        <f>K41/B43</f>
        <v>0.13296512937064195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4378628542</v>
      </c>
      <c r="H42" s="12">
        <f>G42-B43</f>
        <v>1890795096</v>
      </c>
      <c r="I42" s="8">
        <f>H42/B43</f>
        <v>0.76001675234331578</v>
      </c>
      <c r="J42" s="13">
        <f>G42+J40</f>
        <v>4378628542</v>
      </c>
      <c r="K42" s="12">
        <f>H42+J40</f>
        <v>1890795096</v>
      </c>
      <c r="L42" s="8">
        <f>K42/B43</f>
        <v>0.76001675234331578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1.5225014813432285E-2</v>
      </c>
      <c r="J43" s="6"/>
      <c r="K43" s="4" t="s">
        <v>50</v>
      </c>
      <c r="L43" s="5">
        <f ca="1">K41/VLOOKUP(MID(CELL("filename",A$1),FIND("]",CELL("filename",A$1))+1,255),Base!A:H,8,FALSE)*30</f>
        <v>1.5225014813432285E-2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8.7024818970608681E-2</v>
      </c>
      <c r="J44" s="6"/>
      <c r="K44" s="7"/>
      <c r="L44" s="8">
        <f ca="1">K42/VLOOKUP(MID(CELL("filename",A$1),FIND("]",CELL("filename",A$1))+1,255),Base!A:H,8,FALSE)*30</f>
        <v>8.7024818970608681E-2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L44"/>
  <sheetViews>
    <sheetView rightToLeft="1" zoomScaleNormal="125" zoomScaleSheetLayoutView="100" workbookViewId="0">
      <selection sqref="A1:XFD1048576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87000</v>
      </c>
      <c r="C2" s="219">
        <v>2799</v>
      </c>
      <c r="D2" s="219">
        <v>2824</v>
      </c>
      <c r="E2" s="219">
        <v>7568</v>
      </c>
      <c r="F2" s="219">
        <v>7565</v>
      </c>
      <c r="G2" s="219">
        <v>243549888</v>
      </c>
      <c r="H2" s="219">
        <v>652363236</v>
      </c>
      <c r="I2" s="219">
        <v>167.86</v>
      </c>
      <c r="J2" s="219">
        <v>408813348</v>
      </c>
      <c r="K2" s="219">
        <v>784786112</v>
      </c>
      <c r="L2" s="219">
        <v>1240199460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30862</v>
      </c>
      <c r="F3" s="219">
        <v>30733</v>
      </c>
      <c r="G3" s="219">
        <v>195353872</v>
      </c>
      <c r="H3" s="219">
        <v>304625496</v>
      </c>
      <c r="I3" s="219">
        <v>55.94</v>
      </c>
      <c r="J3" s="219">
        <v>109271624</v>
      </c>
      <c r="K3" s="219">
        <v>0</v>
      </c>
      <c r="L3" s="219">
        <v>109271624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5501</v>
      </c>
      <c r="F4" s="219">
        <v>5518</v>
      </c>
      <c r="G4" s="219">
        <v>99938792</v>
      </c>
      <c r="H4" s="219">
        <v>273472080</v>
      </c>
      <c r="I4" s="219">
        <v>173.64</v>
      </c>
      <c r="J4" s="219">
        <v>173533288</v>
      </c>
      <c r="K4" s="219">
        <v>440100384</v>
      </c>
      <c r="L4" s="219">
        <v>613633672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11820</v>
      </c>
      <c r="F5" s="219">
        <v>11720</v>
      </c>
      <c r="G5" s="219">
        <v>86582136</v>
      </c>
      <c r="H5" s="219">
        <v>232337280</v>
      </c>
      <c r="I5" s="219">
        <v>168.34</v>
      </c>
      <c r="J5" s="219">
        <v>145755144</v>
      </c>
      <c r="K5" s="219">
        <v>272035488</v>
      </c>
      <c r="L5" s="219">
        <v>418740632</v>
      </c>
    </row>
    <row r="6" spans="1:12" ht="18.75" x14ac:dyDescent="0.3">
      <c r="A6" s="218" t="s">
        <v>90</v>
      </c>
      <c r="B6" s="219">
        <v>7000</v>
      </c>
      <c r="C6" s="219">
        <v>12987</v>
      </c>
      <c r="D6" s="219">
        <v>13102</v>
      </c>
      <c r="E6" s="219">
        <v>29120</v>
      </c>
      <c r="F6" s="219">
        <v>29360</v>
      </c>
      <c r="G6" s="219">
        <v>90907328</v>
      </c>
      <c r="H6" s="219">
        <v>203711424</v>
      </c>
      <c r="I6" s="219">
        <v>124.09</v>
      </c>
      <c r="J6" s="219">
        <v>112804096</v>
      </c>
      <c r="K6" s="219">
        <v>28708712</v>
      </c>
      <c r="L6" s="219">
        <v>149912808</v>
      </c>
    </row>
    <row r="7" spans="1:12" ht="18.75" x14ac:dyDescent="0.3">
      <c r="A7" s="218" t="s">
        <v>226</v>
      </c>
      <c r="B7" s="219">
        <v>1000</v>
      </c>
      <c r="C7" s="219">
        <v>213789</v>
      </c>
      <c r="D7" s="219">
        <v>214043</v>
      </c>
      <c r="E7" s="219">
        <v>193300</v>
      </c>
      <c r="F7" s="219">
        <v>194520</v>
      </c>
      <c r="G7" s="219">
        <v>213788832</v>
      </c>
      <c r="H7" s="219">
        <v>194288910</v>
      </c>
      <c r="I7" s="219">
        <v>-9.1199999999999992</v>
      </c>
      <c r="J7" s="219">
        <v>-19499922</v>
      </c>
      <c r="K7" s="219">
        <v>-55423680</v>
      </c>
      <c r="L7" s="219">
        <v>-74923602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13030</v>
      </c>
      <c r="F8" s="219">
        <v>13030</v>
      </c>
      <c r="G8" s="219">
        <v>141304912</v>
      </c>
      <c r="H8" s="219">
        <v>148526364</v>
      </c>
      <c r="I8" s="219">
        <v>5.1100000000000003</v>
      </c>
      <c r="J8" s="219">
        <v>7221452</v>
      </c>
      <c r="K8" s="219">
        <v>54390804</v>
      </c>
      <c r="L8" s="219">
        <v>63362256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75640</v>
      </c>
      <c r="F9" s="219">
        <v>75582</v>
      </c>
      <c r="G9" s="219">
        <v>112014400</v>
      </c>
      <c r="H9" s="219">
        <v>120787534</v>
      </c>
      <c r="I9" s="219">
        <v>7.83</v>
      </c>
      <c r="J9" s="219">
        <v>8773134</v>
      </c>
      <c r="K9" s="219">
        <v>9227040</v>
      </c>
      <c r="L9" s="219">
        <v>18000174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9172</v>
      </c>
      <c r="F10" s="219">
        <v>9262</v>
      </c>
      <c r="G10" s="219">
        <v>98103368</v>
      </c>
      <c r="H10" s="219">
        <v>100985438</v>
      </c>
      <c r="I10" s="219">
        <v>2.94</v>
      </c>
      <c r="J10" s="219">
        <v>2882070</v>
      </c>
      <c r="K10" s="219">
        <v>1144847</v>
      </c>
      <c r="L10" s="219">
        <v>31986917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15020</v>
      </c>
      <c r="F11" s="219">
        <v>15220</v>
      </c>
      <c r="G11" s="219">
        <v>8470021</v>
      </c>
      <c r="H11" s="219">
        <v>60344256</v>
      </c>
      <c r="I11" s="219">
        <v>612.45000000000005</v>
      </c>
      <c r="J11" s="219">
        <v>51874235</v>
      </c>
      <c r="K11" s="219">
        <v>90905312</v>
      </c>
      <c r="L11" s="219">
        <v>142779547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26910</v>
      </c>
      <c r="F12" s="219">
        <v>26500</v>
      </c>
      <c r="G12" s="219">
        <v>48753060</v>
      </c>
      <c r="H12" s="219">
        <v>52533600</v>
      </c>
      <c r="I12" s="219">
        <v>7.75</v>
      </c>
      <c r="J12" s="219">
        <v>3780540</v>
      </c>
      <c r="K12" s="219">
        <v>15159361</v>
      </c>
      <c r="L12" s="219">
        <v>19989901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17611</v>
      </c>
      <c r="F15" s="219">
        <v>17746</v>
      </c>
      <c r="G15" s="219">
        <v>20398844</v>
      </c>
      <c r="H15" s="219">
        <v>35179670</v>
      </c>
      <c r="I15" s="219">
        <v>72.459999999999994</v>
      </c>
      <c r="J15" s="219">
        <v>14780826</v>
      </c>
      <c r="K15" s="219">
        <v>21518240</v>
      </c>
      <c r="L15" s="219">
        <v>37799066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11125</v>
      </c>
      <c r="F16" s="219">
        <v>11079</v>
      </c>
      <c r="G16" s="219">
        <v>920033</v>
      </c>
      <c r="H16" s="219">
        <v>4392602</v>
      </c>
      <c r="I16" s="219">
        <v>377.44</v>
      </c>
      <c r="J16" s="219">
        <v>3472569</v>
      </c>
      <c r="K16" s="219">
        <v>30419074</v>
      </c>
      <c r="L16" s="219">
        <v>33891643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737</v>
      </c>
      <c r="E17" s="218" t="s">
        <v>37</v>
      </c>
      <c r="F17" s="219" t="s">
        <v>738</v>
      </c>
      <c r="G17" s="218" t="s">
        <v>39</v>
      </c>
      <c r="H17" s="219">
        <f>SUM(H2:H16)</f>
        <v>2471893546</v>
      </c>
      <c r="I17" s="218" t="s">
        <v>40</v>
      </c>
      <c r="J17" s="219" t="s">
        <v>739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2758922830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287029284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2831473890</v>
      </c>
      <c r="H41" s="11">
        <f>G41-B43</f>
        <v>343640444</v>
      </c>
      <c r="I41" s="5">
        <f>H41/B43</f>
        <v>0.13812839623669887</v>
      </c>
      <c r="J41" s="13">
        <f>G41+J40</f>
        <v>2831473890</v>
      </c>
      <c r="K41" s="11">
        <f>H41+J40</f>
        <v>343640444</v>
      </c>
      <c r="L41" s="5">
        <f>K41/B43</f>
        <v>0.13812839623669887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4391473890</v>
      </c>
      <c r="H42" s="12">
        <f>G42-B43</f>
        <v>1903640444</v>
      </c>
      <c r="I42" s="8">
        <f>H42/B43</f>
        <v>0.76518001920937273</v>
      </c>
      <c r="J42" s="13">
        <f>G42+J40</f>
        <v>4391473890</v>
      </c>
      <c r="K42" s="12">
        <f>H42+J40</f>
        <v>1903640444</v>
      </c>
      <c r="L42" s="8">
        <f>K42/B43</f>
        <v>0.76518001920937273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1.575609082547896E-2</v>
      </c>
      <c r="J43" s="6"/>
      <c r="K43" s="4" t="s">
        <v>50</v>
      </c>
      <c r="L43" s="5">
        <f ca="1">K41/VLOOKUP(MID(CELL("filename",A$1),FIND("]",CELL("filename",A$1))+1,255),Base!A:H,8,FALSE)*30</f>
        <v>1.575609082547896E-2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8.7282891925023504E-2</v>
      </c>
      <c r="J44" s="6"/>
      <c r="K44" s="7"/>
      <c r="L44" s="8">
        <f ca="1">K42/VLOOKUP(MID(CELL("filename",A$1),FIND("]",CELL("filename",A$1))+1,255),Base!A:H,8,FALSE)*30</f>
        <v>8.7282891925023504E-2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83000</v>
      </c>
      <c r="C2" s="219">
        <v>2799</v>
      </c>
      <c r="D2" s="219">
        <v>2824</v>
      </c>
      <c r="E2" s="219">
        <v>7943</v>
      </c>
      <c r="F2" s="219">
        <v>7860</v>
      </c>
      <c r="G2" s="219">
        <v>232352192</v>
      </c>
      <c r="H2" s="219">
        <v>646639056</v>
      </c>
      <c r="I2" s="219">
        <v>178.3</v>
      </c>
      <c r="J2" s="219">
        <v>414286864</v>
      </c>
      <c r="K2" s="219">
        <v>805076864</v>
      </c>
      <c r="L2" s="219">
        <v>1265963728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31654</v>
      </c>
      <c r="F3" s="219">
        <v>31430</v>
      </c>
      <c r="G3" s="219">
        <v>195353872</v>
      </c>
      <c r="H3" s="219">
        <v>311534160</v>
      </c>
      <c r="I3" s="219">
        <v>59.47</v>
      </c>
      <c r="J3" s="219">
        <v>116180288</v>
      </c>
      <c r="K3" s="219">
        <v>0</v>
      </c>
      <c r="L3" s="219">
        <v>116180288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5720</v>
      </c>
      <c r="F4" s="219">
        <v>5624</v>
      </c>
      <c r="G4" s="219">
        <v>99938792</v>
      </c>
      <c r="H4" s="219">
        <v>278725440</v>
      </c>
      <c r="I4" s="219">
        <v>178.9</v>
      </c>
      <c r="J4" s="219">
        <v>178786648</v>
      </c>
      <c r="K4" s="219">
        <v>440100384</v>
      </c>
      <c r="L4" s="219">
        <v>618887032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11860</v>
      </c>
      <c r="F5" s="219">
        <v>11830</v>
      </c>
      <c r="G5" s="219">
        <v>86582136</v>
      </c>
      <c r="H5" s="219">
        <v>234517920</v>
      </c>
      <c r="I5" s="219">
        <v>170.86</v>
      </c>
      <c r="J5" s="219">
        <v>147935784</v>
      </c>
      <c r="K5" s="219">
        <v>272035488</v>
      </c>
      <c r="L5" s="219">
        <v>420921272</v>
      </c>
    </row>
    <row r="6" spans="1:12" ht="18.75" x14ac:dyDescent="0.3">
      <c r="A6" s="218" t="s">
        <v>90</v>
      </c>
      <c r="B6" s="219">
        <v>7000</v>
      </c>
      <c r="C6" s="219">
        <v>12987</v>
      </c>
      <c r="D6" s="219">
        <v>13102</v>
      </c>
      <c r="E6" s="219">
        <v>29220</v>
      </c>
      <c r="F6" s="219">
        <v>28870</v>
      </c>
      <c r="G6" s="219">
        <v>90907328</v>
      </c>
      <c r="H6" s="219">
        <v>200311608</v>
      </c>
      <c r="I6" s="219">
        <v>120.35</v>
      </c>
      <c r="J6" s="219">
        <v>109404280</v>
      </c>
      <c r="K6" s="219">
        <v>28708712</v>
      </c>
      <c r="L6" s="219">
        <v>146512992</v>
      </c>
    </row>
    <row r="7" spans="1:12" ht="18.75" x14ac:dyDescent="0.3">
      <c r="A7" s="218" t="s">
        <v>226</v>
      </c>
      <c r="B7" s="219">
        <v>1000</v>
      </c>
      <c r="C7" s="219">
        <v>213789</v>
      </c>
      <c r="D7" s="219">
        <v>214043</v>
      </c>
      <c r="E7" s="219">
        <v>190250</v>
      </c>
      <c r="F7" s="219">
        <v>191050</v>
      </c>
      <c r="G7" s="219">
        <v>213788832</v>
      </c>
      <c r="H7" s="219">
        <v>190823033</v>
      </c>
      <c r="I7" s="219">
        <v>-10.74</v>
      </c>
      <c r="J7" s="219">
        <v>-22965799</v>
      </c>
      <c r="K7" s="219">
        <v>-55423680</v>
      </c>
      <c r="L7" s="219">
        <v>-78389479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13680</v>
      </c>
      <c r="F8" s="219">
        <v>13350</v>
      </c>
      <c r="G8" s="219">
        <v>141304912</v>
      </c>
      <c r="H8" s="219">
        <v>152173980</v>
      </c>
      <c r="I8" s="219">
        <v>7.69</v>
      </c>
      <c r="J8" s="219">
        <v>10869068</v>
      </c>
      <c r="K8" s="219">
        <v>54390804</v>
      </c>
      <c r="L8" s="219">
        <v>67009872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76430</v>
      </c>
      <c r="F9" s="219">
        <v>76050</v>
      </c>
      <c r="G9" s="219">
        <v>112014400</v>
      </c>
      <c r="H9" s="219">
        <v>121535444</v>
      </c>
      <c r="I9" s="219">
        <v>8.5</v>
      </c>
      <c r="J9" s="219">
        <v>9521044</v>
      </c>
      <c r="K9" s="219">
        <v>9227040</v>
      </c>
      <c r="L9" s="219">
        <v>18748084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9680</v>
      </c>
      <c r="F10" s="219">
        <v>9526</v>
      </c>
      <c r="G10" s="219">
        <v>98103368</v>
      </c>
      <c r="H10" s="219">
        <v>103863883</v>
      </c>
      <c r="I10" s="219">
        <v>5.87</v>
      </c>
      <c r="J10" s="219">
        <v>5760515</v>
      </c>
      <c r="K10" s="219">
        <v>1144847</v>
      </c>
      <c r="L10" s="219">
        <v>34865362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15710</v>
      </c>
      <c r="F11" s="219">
        <v>15290</v>
      </c>
      <c r="G11" s="219">
        <v>8470021</v>
      </c>
      <c r="H11" s="219">
        <v>60621792</v>
      </c>
      <c r="I11" s="219">
        <v>615.72</v>
      </c>
      <c r="J11" s="219">
        <v>52151771</v>
      </c>
      <c r="K11" s="219">
        <v>90905312</v>
      </c>
      <c r="L11" s="219">
        <v>143057083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26790</v>
      </c>
      <c r="F12" s="219">
        <v>26730</v>
      </c>
      <c r="G12" s="219">
        <v>48753060</v>
      </c>
      <c r="H12" s="219">
        <v>52989552</v>
      </c>
      <c r="I12" s="219">
        <v>8.69</v>
      </c>
      <c r="J12" s="219">
        <v>4236492</v>
      </c>
      <c r="K12" s="219">
        <v>15159361</v>
      </c>
      <c r="L12" s="219">
        <v>20445853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17790</v>
      </c>
      <c r="F15" s="219">
        <v>17621</v>
      </c>
      <c r="G15" s="219">
        <v>20398844</v>
      </c>
      <c r="H15" s="219">
        <v>34931870</v>
      </c>
      <c r="I15" s="219">
        <v>71.239999999999995</v>
      </c>
      <c r="J15" s="219">
        <v>14533026</v>
      </c>
      <c r="K15" s="219">
        <v>21518240</v>
      </c>
      <c r="L15" s="219">
        <v>37551266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11411</v>
      </c>
      <c r="F16" s="219">
        <v>11411</v>
      </c>
      <c r="G16" s="219">
        <v>920033</v>
      </c>
      <c r="H16" s="219">
        <v>4524233</v>
      </c>
      <c r="I16" s="219">
        <v>391.75</v>
      </c>
      <c r="J16" s="219">
        <v>3604200</v>
      </c>
      <c r="K16" s="219">
        <v>30419074</v>
      </c>
      <c r="L16" s="219">
        <v>34023274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740</v>
      </c>
      <c r="E17" s="218" t="s">
        <v>37</v>
      </c>
      <c r="F17" s="219" t="s">
        <v>741</v>
      </c>
      <c r="G17" s="218" t="s">
        <v>39</v>
      </c>
      <c r="H17" s="219">
        <f>SUM(H2:H16)</f>
        <v>2481537627</v>
      </c>
      <c r="I17" s="218" t="s">
        <v>40</v>
      </c>
      <c r="J17" s="219" t="s">
        <v>742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2800055357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318517730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2872606417</v>
      </c>
      <c r="H41" s="11">
        <f>G41-B43</f>
        <v>384772971</v>
      </c>
      <c r="I41" s="5">
        <f>H41/B43</f>
        <v>0.15466186919331254</v>
      </c>
      <c r="J41" s="13">
        <f>G41+J40</f>
        <v>2872606417</v>
      </c>
      <c r="K41" s="11">
        <f>H41+J40</f>
        <v>384772971</v>
      </c>
      <c r="L41" s="5">
        <f>K41/B43</f>
        <v>0.15466186919331254</v>
      </c>
    </row>
    <row r="42" spans="1:12" ht="19.5" thickBot="1" x14ac:dyDescent="0.35">
      <c r="A42" s="1" t="s">
        <v>48</v>
      </c>
      <c r="B42" s="9">
        <v>1560000000</v>
      </c>
      <c r="C42" s="1"/>
      <c r="D42" s="1"/>
      <c r="E42" s="1"/>
      <c r="F42" s="1"/>
      <c r="G42" s="10">
        <f>G41+B42</f>
        <v>4432606417</v>
      </c>
      <c r="H42" s="12">
        <f>G42-B43</f>
        <v>1944772971</v>
      </c>
      <c r="I42" s="8">
        <f>H42/B43</f>
        <v>0.7817134921659864</v>
      </c>
      <c r="J42" s="13">
        <f>G42+J40</f>
        <v>4432606417</v>
      </c>
      <c r="K42" s="12">
        <f>H42+J40</f>
        <v>1944772971</v>
      </c>
      <c r="L42" s="8">
        <f>K42/B43</f>
        <v>0.7817134921659864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1.7575212408330973E-2</v>
      </c>
      <c r="J43" s="6"/>
      <c r="K43" s="4" t="s">
        <v>50</v>
      </c>
      <c r="L43" s="5">
        <f ca="1">K41/VLOOKUP(MID(CELL("filename",A$1),FIND("]",CELL("filename",A$1))+1,255),Base!A:H,8,FALSE)*30</f>
        <v>1.7575212408330973E-2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8.8831078655225729E-2</v>
      </c>
      <c r="J44" s="6"/>
      <c r="K44" s="7"/>
      <c r="L44" s="8">
        <f ca="1">K42/VLOOKUP(MID(CELL("filename",A$1),FIND("]",CELL("filename",A$1))+1,255),Base!A:H,8,FALSE)*30</f>
        <v>8.8831078655225729E-2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83000</v>
      </c>
      <c r="C2" s="219">
        <v>2799</v>
      </c>
      <c r="D2" s="219">
        <v>2824</v>
      </c>
      <c r="E2" s="219">
        <v>7467</v>
      </c>
      <c r="F2" s="219">
        <v>7627</v>
      </c>
      <c r="G2" s="219">
        <v>232352192</v>
      </c>
      <c r="H2" s="219">
        <v>627470239</v>
      </c>
      <c r="I2" s="219">
        <v>170.05</v>
      </c>
      <c r="J2" s="219">
        <v>395118047</v>
      </c>
      <c r="K2" s="219">
        <v>805076864</v>
      </c>
      <c r="L2" s="219">
        <v>1246794911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32372</v>
      </c>
      <c r="F3" s="219">
        <v>32372</v>
      </c>
      <c r="G3" s="219">
        <v>195353872</v>
      </c>
      <c r="H3" s="219">
        <v>320871264</v>
      </c>
      <c r="I3" s="219">
        <v>64.25</v>
      </c>
      <c r="J3" s="219">
        <v>125517392</v>
      </c>
      <c r="K3" s="219">
        <v>0</v>
      </c>
      <c r="L3" s="219">
        <v>125517392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5905</v>
      </c>
      <c r="F4" s="219">
        <v>5903</v>
      </c>
      <c r="G4" s="219">
        <v>99938792</v>
      </c>
      <c r="H4" s="219">
        <v>292552680</v>
      </c>
      <c r="I4" s="219">
        <v>192.73</v>
      </c>
      <c r="J4" s="219">
        <v>192613888</v>
      </c>
      <c r="K4" s="219">
        <v>440100384</v>
      </c>
      <c r="L4" s="219">
        <v>632714272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12410</v>
      </c>
      <c r="F5" s="219">
        <v>12320</v>
      </c>
      <c r="G5" s="219">
        <v>86582136</v>
      </c>
      <c r="H5" s="219">
        <v>244231680</v>
      </c>
      <c r="I5" s="219">
        <v>182.08</v>
      </c>
      <c r="J5" s="219">
        <v>157649544</v>
      </c>
      <c r="K5" s="219">
        <v>272035488</v>
      </c>
      <c r="L5" s="219">
        <v>430635032</v>
      </c>
    </row>
    <row r="6" spans="1:12" ht="18.75" x14ac:dyDescent="0.3">
      <c r="A6" s="218" t="s">
        <v>226</v>
      </c>
      <c r="B6" s="219">
        <v>1200</v>
      </c>
      <c r="C6" s="219">
        <v>209782</v>
      </c>
      <c r="D6" s="219">
        <v>210032</v>
      </c>
      <c r="E6" s="219">
        <v>185500</v>
      </c>
      <c r="F6" s="219">
        <v>188600</v>
      </c>
      <c r="G6" s="219">
        <v>251738800</v>
      </c>
      <c r="H6" s="219">
        <v>226051132</v>
      </c>
      <c r="I6" s="219">
        <v>-10.199999999999999</v>
      </c>
      <c r="J6" s="219">
        <v>-25687668</v>
      </c>
      <c r="K6" s="219">
        <v>-55423680</v>
      </c>
      <c r="L6" s="219">
        <v>-81111348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28450</v>
      </c>
      <c r="F7" s="219">
        <v>28880</v>
      </c>
      <c r="G7" s="219">
        <v>90907328</v>
      </c>
      <c r="H7" s="219">
        <v>200380992</v>
      </c>
      <c r="I7" s="219">
        <v>120.42</v>
      </c>
      <c r="J7" s="219">
        <v>109473664</v>
      </c>
      <c r="K7" s="219">
        <v>28708712</v>
      </c>
      <c r="L7" s="219">
        <v>146582376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13700</v>
      </c>
      <c r="F8" s="219">
        <v>13890</v>
      </c>
      <c r="G8" s="219">
        <v>141304912</v>
      </c>
      <c r="H8" s="219">
        <v>158329332</v>
      </c>
      <c r="I8" s="219">
        <v>12.05</v>
      </c>
      <c r="J8" s="219">
        <v>17024420</v>
      </c>
      <c r="K8" s="219">
        <v>54390804</v>
      </c>
      <c r="L8" s="219">
        <v>73165224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76744</v>
      </c>
      <c r="F9" s="219">
        <v>77160</v>
      </c>
      <c r="G9" s="219">
        <v>112014400</v>
      </c>
      <c r="H9" s="219">
        <v>123309334</v>
      </c>
      <c r="I9" s="219">
        <v>10.08</v>
      </c>
      <c r="J9" s="219">
        <v>11294934</v>
      </c>
      <c r="K9" s="219">
        <v>9227040</v>
      </c>
      <c r="L9" s="219">
        <v>20521974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9320</v>
      </c>
      <c r="F10" s="219">
        <v>9555</v>
      </c>
      <c r="G10" s="219">
        <v>98103368</v>
      </c>
      <c r="H10" s="219">
        <v>104180076</v>
      </c>
      <c r="I10" s="219">
        <v>6.19</v>
      </c>
      <c r="J10" s="219">
        <v>6076708</v>
      </c>
      <c r="K10" s="219">
        <v>1144847</v>
      </c>
      <c r="L10" s="219">
        <v>35181555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15450</v>
      </c>
      <c r="F11" s="219">
        <v>15830</v>
      </c>
      <c r="G11" s="219">
        <v>8470021</v>
      </c>
      <c r="H11" s="219">
        <v>62762784</v>
      </c>
      <c r="I11" s="219">
        <v>641</v>
      </c>
      <c r="J11" s="219">
        <v>54292763</v>
      </c>
      <c r="K11" s="219">
        <v>90905312</v>
      </c>
      <c r="L11" s="219">
        <v>145198075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25790</v>
      </c>
      <c r="F12" s="219">
        <v>26370</v>
      </c>
      <c r="G12" s="219">
        <v>48753060</v>
      </c>
      <c r="H12" s="219">
        <v>52275888</v>
      </c>
      <c r="I12" s="219">
        <v>7.23</v>
      </c>
      <c r="J12" s="219">
        <v>3522828</v>
      </c>
      <c r="K12" s="219">
        <v>15159361</v>
      </c>
      <c r="L12" s="219">
        <v>19732189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17661</v>
      </c>
      <c r="F15" s="219">
        <v>17795</v>
      </c>
      <c r="G15" s="219">
        <v>20398844</v>
      </c>
      <c r="H15" s="219">
        <v>35276808</v>
      </c>
      <c r="I15" s="219">
        <v>72.94</v>
      </c>
      <c r="J15" s="219">
        <v>14877964</v>
      </c>
      <c r="K15" s="219">
        <v>21518240</v>
      </c>
      <c r="L15" s="219">
        <v>37896204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11981</v>
      </c>
      <c r="F16" s="219">
        <v>11981</v>
      </c>
      <c r="G16" s="219">
        <v>920033</v>
      </c>
      <c r="H16" s="219">
        <v>4750227</v>
      </c>
      <c r="I16" s="219">
        <v>416.31</v>
      </c>
      <c r="J16" s="219">
        <v>3830194</v>
      </c>
      <c r="K16" s="219">
        <v>30419074</v>
      </c>
      <c r="L16" s="219">
        <v>34249268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743</v>
      </c>
      <c r="E17" s="218" t="s">
        <v>37</v>
      </c>
      <c r="F17" s="219" t="s">
        <v>744</v>
      </c>
      <c r="G17" s="218" t="s">
        <v>39</v>
      </c>
      <c r="H17" s="219">
        <f>SUM(H2:H16)</f>
        <v>2540788092</v>
      </c>
      <c r="I17" s="218" t="s">
        <v>40</v>
      </c>
      <c r="J17" s="219" t="s">
        <v>745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2761355854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220567762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2833906914</v>
      </c>
      <c r="H41" s="11">
        <f>G41-B43</f>
        <v>346073468</v>
      </c>
      <c r="I41" s="5">
        <f>H41/B43</f>
        <v>0.13910636524178316</v>
      </c>
      <c r="J41" s="13">
        <f>G41+J40</f>
        <v>2833906914</v>
      </c>
      <c r="K41" s="11">
        <f>H41+J40</f>
        <v>346073468</v>
      </c>
      <c r="L41" s="5">
        <f>K41/B43</f>
        <v>0.13910636524178316</v>
      </c>
    </row>
    <row r="42" spans="1:12" ht="19.5" thickBot="1" x14ac:dyDescent="0.35">
      <c r="A42" s="1" t="s">
        <v>48</v>
      </c>
      <c r="B42" s="9">
        <v>1620000000</v>
      </c>
      <c r="C42" s="1"/>
      <c r="D42" s="1"/>
      <c r="E42" s="1"/>
      <c r="F42" s="1"/>
      <c r="G42" s="10">
        <f>G41+B42</f>
        <v>4453906914</v>
      </c>
      <c r="H42" s="12">
        <f>G42-B43</f>
        <v>1966073468</v>
      </c>
      <c r="I42" s="8">
        <f>H42/B43</f>
        <v>0.79027535832879059</v>
      </c>
      <c r="J42" s="13">
        <f>G42+J40</f>
        <v>4453906914</v>
      </c>
      <c r="K42" s="12">
        <f>H42+J40</f>
        <v>1966073468</v>
      </c>
      <c r="L42" s="8">
        <f>K42/B43</f>
        <v>0.79027535832879059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1.5629928678852042E-2</v>
      </c>
      <c r="J43" s="6"/>
      <c r="K43" s="4" t="s">
        <v>50</v>
      </c>
      <c r="L43" s="5">
        <f ca="1">K41/VLOOKUP(MID(CELL("filename",A$1),FIND("]",CELL("filename",A$1))+1,255),Base!A:H,8,FALSE)*30</f>
        <v>1.5629928678852042E-2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8.8794984081886588E-2</v>
      </c>
      <c r="J44" s="6"/>
      <c r="K44" s="7"/>
      <c r="L44" s="8">
        <f ca="1">K42/VLOOKUP(MID(CELL("filename",A$1),FIND("]",CELL("filename",A$1))+1,255),Base!A:H,8,FALSE)*30</f>
        <v>8.8794984081886588E-2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83000</v>
      </c>
      <c r="C2" s="219">
        <v>2799</v>
      </c>
      <c r="D2" s="219">
        <v>2824</v>
      </c>
      <c r="E2" s="219">
        <v>7246</v>
      </c>
      <c r="F2" s="219">
        <v>7387</v>
      </c>
      <c r="G2" s="219">
        <v>232352192</v>
      </c>
      <c r="H2" s="219">
        <v>607725535</v>
      </c>
      <c r="I2" s="219">
        <v>161.55000000000001</v>
      </c>
      <c r="J2" s="219">
        <v>375373343</v>
      </c>
      <c r="K2" s="219">
        <v>805076864</v>
      </c>
      <c r="L2" s="219">
        <v>1227050207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33990</v>
      </c>
      <c r="F3" s="219">
        <v>33673</v>
      </c>
      <c r="G3" s="219">
        <v>195353872</v>
      </c>
      <c r="H3" s="219">
        <v>333766776</v>
      </c>
      <c r="I3" s="219">
        <v>70.849999999999994</v>
      </c>
      <c r="J3" s="219">
        <v>138412904</v>
      </c>
      <c r="K3" s="219">
        <v>0</v>
      </c>
      <c r="L3" s="219">
        <v>138412904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6070</v>
      </c>
      <c r="F4" s="219">
        <v>6108</v>
      </c>
      <c r="G4" s="219">
        <v>99938792</v>
      </c>
      <c r="H4" s="219">
        <v>302712480</v>
      </c>
      <c r="I4" s="219">
        <v>202.9</v>
      </c>
      <c r="J4" s="219">
        <v>202773688</v>
      </c>
      <c r="K4" s="219">
        <v>440100384</v>
      </c>
      <c r="L4" s="219">
        <v>642874072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12390</v>
      </c>
      <c r="F5" s="219">
        <v>12320</v>
      </c>
      <c r="G5" s="219">
        <v>86582136</v>
      </c>
      <c r="H5" s="219">
        <v>244231680</v>
      </c>
      <c r="I5" s="219">
        <v>182.08</v>
      </c>
      <c r="J5" s="219">
        <v>157649544</v>
      </c>
      <c r="K5" s="219">
        <v>272035488</v>
      </c>
      <c r="L5" s="219">
        <v>430635032</v>
      </c>
    </row>
    <row r="6" spans="1:12" ht="18.75" x14ac:dyDescent="0.3">
      <c r="A6" s="218" t="s">
        <v>226</v>
      </c>
      <c r="B6" s="219">
        <v>1200</v>
      </c>
      <c r="C6" s="219">
        <v>209782</v>
      </c>
      <c r="D6" s="219">
        <v>210032</v>
      </c>
      <c r="E6" s="219">
        <v>184220</v>
      </c>
      <c r="F6" s="219">
        <v>184130</v>
      </c>
      <c r="G6" s="219">
        <v>251738800</v>
      </c>
      <c r="H6" s="219">
        <v>220693504</v>
      </c>
      <c r="I6" s="219">
        <v>-12.33</v>
      </c>
      <c r="J6" s="219">
        <v>-31045296</v>
      </c>
      <c r="K6" s="219">
        <v>-55423680</v>
      </c>
      <c r="L6" s="219">
        <v>-86468976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27700</v>
      </c>
      <c r="F7" s="219">
        <v>27940</v>
      </c>
      <c r="G7" s="219">
        <v>90907328</v>
      </c>
      <c r="H7" s="219">
        <v>193858896</v>
      </c>
      <c r="I7" s="219">
        <v>113.25</v>
      </c>
      <c r="J7" s="219">
        <v>102951568</v>
      </c>
      <c r="K7" s="219">
        <v>28708712</v>
      </c>
      <c r="L7" s="219">
        <v>140060280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13310</v>
      </c>
      <c r="F8" s="219">
        <v>13440</v>
      </c>
      <c r="G8" s="219">
        <v>141304912</v>
      </c>
      <c r="H8" s="219">
        <v>153199872</v>
      </c>
      <c r="I8" s="219">
        <v>8.42</v>
      </c>
      <c r="J8" s="219">
        <v>11894960</v>
      </c>
      <c r="K8" s="219">
        <v>54390804</v>
      </c>
      <c r="L8" s="219">
        <v>68035764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75600</v>
      </c>
      <c r="F9" s="219">
        <v>75930</v>
      </c>
      <c r="G9" s="219">
        <v>112014400</v>
      </c>
      <c r="H9" s="219">
        <v>121343672</v>
      </c>
      <c r="I9" s="219">
        <v>8.33</v>
      </c>
      <c r="J9" s="219">
        <v>9329272</v>
      </c>
      <c r="K9" s="219">
        <v>9227040</v>
      </c>
      <c r="L9" s="219">
        <v>18556312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9078</v>
      </c>
      <c r="F10" s="219">
        <v>9157</v>
      </c>
      <c r="G10" s="219">
        <v>98103368</v>
      </c>
      <c r="H10" s="219">
        <v>99840602</v>
      </c>
      <c r="I10" s="219">
        <v>1.77</v>
      </c>
      <c r="J10" s="219">
        <v>1737234</v>
      </c>
      <c r="K10" s="219">
        <v>1144847</v>
      </c>
      <c r="L10" s="219">
        <v>30842081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15040</v>
      </c>
      <c r="F11" s="219">
        <v>15290</v>
      </c>
      <c r="G11" s="219">
        <v>8470021</v>
      </c>
      <c r="H11" s="219">
        <v>60621792</v>
      </c>
      <c r="I11" s="219">
        <v>615.72</v>
      </c>
      <c r="J11" s="219">
        <v>52151771</v>
      </c>
      <c r="K11" s="219">
        <v>90905312</v>
      </c>
      <c r="L11" s="219">
        <v>143057083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25060</v>
      </c>
      <c r="F12" s="219">
        <v>25400</v>
      </c>
      <c r="G12" s="219">
        <v>48753060</v>
      </c>
      <c r="H12" s="219">
        <v>50352960</v>
      </c>
      <c r="I12" s="219">
        <v>3.28</v>
      </c>
      <c r="J12" s="219">
        <v>1599900</v>
      </c>
      <c r="K12" s="219">
        <v>15159361</v>
      </c>
      <c r="L12" s="219">
        <v>17809261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17330</v>
      </c>
      <c r="F15" s="219">
        <v>17491</v>
      </c>
      <c r="G15" s="219">
        <v>20398844</v>
      </c>
      <c r="H15" s="219">
        <v>34674158</v>
      </c>
      <c r="I15" s="219">
        <v>69.98</v>
      </c>
      <c r="J15" s="219">
        <v>14275314</v>
      </c>
      <c r="K15" s="219">
        <v>21518240</v>
      </c>
      <c r="L15" s="219">
        <v>37293554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12340</v>
      </c>
      <c r="F16" s="219">
        <v>12340</v>
      </c>
      <c r="G16" s="219">
        <v>920033</v>
      </c>
      <c r="H16" s="219">
        <v>4892563</v>
      </c>
      <c r="I16" s="219">
        <v>431.78</v>
      </c>
      <c r="J16" s="219">
        <v>3972530</v>
      </c>
      <c r="K16" s="219">
        <v>30419074</v>
      </c>
      <c r="L16" s="219">
        <v>34391604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751</v>
      </c>
      <c r="E17" s="218" t="s">
        <v>37</v>
      </c>
      <c r="F17" s="219" t="s">
        <v>752</v>
      </c>
      <c r="G17" s="218" t="s">
        <v>39</v>
      </c>
      <c r="H17" s="219">
        <f>SUM(H2:H16)</f>
        <v>2516260146</v>
      </c>
      <c r="I17" s="218" t="s">
        <v>40</v>
      </c>
      <c r="J17" s="219" t="s">
        <v>753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2676827909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160567763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2749378969</v>
      </c>
      <c r="H41" s="11">
        <f>G41-B43</f>
        <v>261545523</v>
      </c>
      <c r="I41" s="5">
        <f>H41/B43</f>
        <v>0.10512983633229923</v>
      </c>
      <c r="J41" s="13">
        <f>G41+J40</f>
        <v>2749378969</v>
      </c>
      <c r="K41" s="11">
        <f>H41+J40</f>
        <v>261545523</v>
      </c>
      <c r="L41" s="5">
        <f>K41/B43</f>
        <v>0.10512983633229923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4429378969</v>
      </c>
      <c r="H42" s="12">
        <f>G42-B43</f>
        <v>1941545523</v>
      </c>
      <c r="I42" s="8">
        <f>H42/B43</f>
        <v>0.78041619953364028</v>
      </c>
      <c r="J42" s="13">
        <f>G42+J40</f>
        <v>4429378969</v>
      </c>
      <c r="K42" s="12">
        <f>H42+J40</f>
        <v>1941545523</v>
      </c>
      <c r="L42" s="8">
        <f>K42/B43</f>
        <v>0.78041619953364028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1.1768265261078274E-2</v>
      </c>
      <c r="J43" s="6"/>
      <c r="K43" s="4" t="s">
        <v>50</v>
      </c>
      <c r="L43" s="5">
        <f ca="1">K41/VLOOKUP(MID(CELL("filename",A$1),FIND("]",CELL("filename",A$1))+1,255),Base!A:H,8,FALSE)*30</f>
        <v>1.1768265261078274E-2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8.736002233585527E-2</v>
      </c>
      <c r="J44" s="6"/>
      <c r="K44" s="7"/>
      <c r="L44" s="8">
        <f ca="1">K42/VLOOKUP(MID(CELL("filename",A$1),FIND("]",CELL("filename",A$1))+1,255),Base!A:H,8,FALSE)*30</f>
        <v>8.736002233585527E-2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83000</v>
      </c>
      <c r="C2" s="219">
        <v>2799</v>
      </c>
      <c r="D2" s="219">
        <v>2824</v>
      </c>
      <c r="E2" s="219">
        <v>7018</v>
      </c>
      <c r="F2" s="219">
        <v>7193</v>
      </c>
      <c r="G2" s="219">
        <v>232352192</v>
      </c>
      <c r="H2" s="219">
        <v>591765233</v>
      </c>
      <c r="I2" s="219">
        <v>154.68</v>
      </c>
      <c r="J2" s="219">
        <v>359413041</v>
      </c>
      <c r="K2" s="219">
        <v>805076864</v>
      </c>
      <c r="L2" s="219">
        <v>1211089905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32663</v>
      </c>
      <c r="F3" s="219">
        <v>33976</v>
      </c>
      <c r="G3" s="219">
        <v>195353872</v>
      </c>
      <c r="H3" s="219">
        <v>336770112</v>
      </c>
      <c r="I3" s="219">
        <v>72.39</v>
      </c>
      <c r="J3" s="219">
        <v>141416240</v>
      </c>
      <c r="K3" s="219">
        <v>0</v>
      </c>
      <c r="L3" s="219">
        <v>141416240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5803</v>
      </c>
      <c r="F4" s="219">
        <v>5906</v>
      </c>
      <c r="G4" s="219">
        <v>99938792</v>
      </c>
      <c r="H4" s="219">
        <v>292701360</v>
      </c>
      <c r="I4" s="219">
        <v>192.88</v>
      </c>
      <c r="J4" s="219">
        <v>192762568</v>
      </c>
      <c r="K4" s="219">
        <v>440100384</v>
      </c>
      <c r="L4" s="219">
        <v>632862952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12340</v>
      </c>
      <c r="F5" s="219">
        <v>12390</v>
      </c>
      <c r="G5" s="219">
        <v>86582136</v>
      </c>
      <c r="H5" s="219">
        <v>245619360</v>
      </c>
      <c r="I5" s="219">
        <v>183.68</v>
      </c>
      <c r="J5" s="219">
        <v>159037224</v>
      </c>
      <c r="K5" s="219">
        <v>272035488</v>
      </c>
      <c r="L5" s="219">
        <v>432022712</v>
      </c>
    </row>
    <row r="6" spans="1:12" ht="18.75" x14ac:dyDescent="0.3">
      <c r="A6" s="218" t="s">
        <v>226</v>
      </c>
      <c r="B6" s="219">
        <v>1200</v>
      </c>
      <c r="C6" s="219">
        <v>209782</v>
      </c>
      <c r="D6" s="219">
        <v>210032</v>
      </c>
      <c r="E6" s="219">
        <v>180690</v>
      </c>
      <c r="F6" s="219">
        <v>185820</v>
      </c>
      <c r="G6" s="219">
        <v>251738800</v>
      </c>
      <c r="H6" s="219">
        <v>222719095</v>
      </c>
      <c r="I6" s="219">
        <v>-11.53</v>
      </c>
      <c r="J6" s="219">
        <v>-29019705</v>
      </c>
      <c r="K6" s="219">
        <v>-55423680</v>
      </c>
      <c r="L6" s="219">
        <v>-84443385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26550</v>
      </c>
      <c r="F7" s="219">
        <v>27150</v>
      </c>
      <c r="G7" s="219">
        <v>90907328</v>
      </c>
      <c r="H7" s="219">
        <v>188377560</v>
      </c>
      <c r="I7" s="219">
        <v>107.22</v>
      </c>
      <c r="J7" s="219">
        <v>97470232</v>
      </c>
      <c r="K7" s="219">
        <v>28708712</v>
      </c>
      <c r="L7" s="219">
        <v>134578944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12770</v>
      </c>
      <c r="F8" s="219">
        <v>12990</v>
      </c>
      <c r="G8" s="219">
        <v>141304912</v>
      </c>
      <c r="H8" s="219">
        <v>148070412</v>
      </c>
      <c r="I8" s="219">
        <v>4.79</v>
      </c>
      <c r="J8" s="219">
        <v>6765500</v>
      </c>
      <c r="K8" s="219">
        <v>54390804</v>
      </c>
      <c r="L8" s="219">
        <v>62906304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73700</v>
      </c>
      <c r="F9" s="219">
        <v>74697</v>
      </c>
      <c r="G9" s="219">
        <v>112014400</v>
      </c>
      <c r="H9" s="219">
        <v>119373216</v>
      </c>
      <c r="I9" s="219">
        <v>6.57</v>
      </c>
      <c r="J9" s="219">
        <v>7358816</v>
      </c>
      <c r="K9" s="219">
        <v>9227040</v>
      </c>
      <c r="L9" s="219">
        <v>16585856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8700</v>
      </c>
      <c r="F10" s="219">
        <v>8862</v>
      </c>
      <c r="G10" s="219">
        <v>98103368</v>
      </c>
      <c r="H10" s="219">
        <v>96624158</v>
      </c>
      <c r="I10" s="219">
        <v>-1.51</v>
      </c>
      <c r="J10" s="219">
        <v>-1479210</v>
      </c>
      <c r="K10" s="219">
        <v>1144847</v>
      </c>
      <c r="L10" s="219">
        <v>27625637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14530</v>
      </c>
      <c r="F11" s="219">
        <v>15020</v>
      </c>
      <c r="G11" s="219">
        <v>8470021</v>
      </c>
      <c r="H11" s="219">
        <v>59551296</v>
      </c>
      <c r="I11" s="219">
        <v>603.08000000000004</v>
      </c>
      <c r="J11" s="219">
        <v>51081275</v>
      </c>
      <c r="K11" s="219">
        <v>90905312</v>
      </c>
      <c r="L11" s="219">
        <v>141986587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24130</v>
      </c>
      <c r="F12" s="219">
        <v>25060</v>
      </c>
      <c r="G12" s="219">
        <v>48753060</v>
      </c>
      <c r="H12" s="219">
        <v>49678944</v>
      </c>
      <c r="I12" s="219">
        <v>1.9</v>
      </c>
      <c r="J12" s="219">
        <v>925884</v>
      </c>
      <c r="K12" s="219">
        <v>15159361</v>
      </c>
      <c r="L12" s="219">
        <v>17135245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16617</v>
      </c>
      <c r="F15" s="219">
        <v>16895</v>
      </c>
      <c r="G15" s="219">
        <v>20398844</v>
      </c>
      <c r="H15" s="219">
        <v>33492648</v>
      </c>
      <c r="I15" s="219">
        <v>64.19</v>
      </c>
      <c r="J15" s="219">
        <v>13093804</v>
      </c>
      <c r="K15" s="219">
        <v>21518240</v>
      </c>
      <c r="L15" s="219">
        <v>36112044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12710</v>
      </c>
      <c r="F16" s="219">
        <v>12710</v>
      </c>
      <c r="G16" s="219">
        <v>920033</v>
      </c>
      <c r="H16" s="219">
        <v>5039261</v>
      </c>
      <c r="I16" s="219">
        <v>447.73</v>
      </c>
      <c r="J16" s="219">
        <v>4119228</v>
      </c>
      <c r="K16" s="219">
        <v>30419074</v>
      </c>
      <c r="L16" s="219">
        <v>34538302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754</v>
      </c>
      <c r="E17" s="218" t="s">
        <v>37</v>
      </c>
      <c r="F17" s="219" t="s">
        <v>755</v>
      </c>
      <c r="G17" s="218" t="s">
        <v>39</v>
      </c>
      <c r="H17" s="219">
        <f>SUM(H2:H16)</f>
        <v>2478128311</v>
      </c>
      <c r="I17" s="218" t="s">
        <v>40</v>
      </c>
      <c r="J17" s="219" t="s">
        <v>756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2638696074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160567763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2711247134</v>
      </c>
      <c r="H41" s="11">
        <f>G41-B43</f>
        <v>223413688</v>
      </c>
      <c r="I41" s="5">
        <f>H41/B43</f>
        <v>8.9802510035070893E-2</v>
      </c>
      <c r="J41" s="13">
        <f>G41+J40</f>
        <v>2711247134</v>
      </c>
      <c r="K41" s="11">
        <f>H41+J40</f>
        <v>223413688</v>
      </c>
      <c r="L41" s="5">
        <f>K41/B43</f>
        <v>8.9802510035070893E-2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4391247134</v>
      </c>
      <c r="H42" s="12">
        <f>G42-B43</f>
        <v>1903413688</v>
      </c>
      <c r="I42" s="8">
        <f>H42/B43</f>
        <v>0.76508887323641195</v>
      </c>
      <c r="J42" s="13">
        <f>G42+J40</f>
        <v>4391247134</v>
      </c>
      <c r="K42" s="12">
        <f>H42+J40</f>
        <v>1903413688</v>
      </c>
      <c r="L42" s="8">
        <f>K42/B43</f>
        <v>0.76508887323641195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1.0015149818037646E-2</v>
      </c>
      <c r="J43" s="6"/>
      <c r="K43" s="4" t="s">
        <v>50</v>
      </c>
      <c r="L43" s="5">
        <f ca="1">K41/VLOOKUP(MID(CELL("filename",A$1),FIND("]",CELL("filename",A$1))+1,255),Base!A:H,8,FALSE)*30</f>
        <v>1.0015149818037646E-2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8.5325896643466029E-2</v>
      </c>
      <c r="J44" s="6"/>
      <c r="K44" s="7"/>
      <c r="L44" s="8">
        <f ca="1">K42/VLOOKUP(MID(CELL("filename",A$1),FIND("]",CELL("filename",A$1))+1,255),Base!A:H,8,FALSE)*30</f>
        <v>8.5325896643466029E-2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L44"/>
  <sheetViews>
    <sheetView rightToLeft="1" topLeftCell="A8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83000</v>
      </c>
      <c r="C2" s="219">
        <v>2799</v>
      </c>
      <c r="D2" s="219">
        <v>2824</v>
      </c>
      <c r="E2" s="219">
        <v>6834</v>
      </c>
      <c r="F2" s="219">
        <v>7042</v>
      </c>
      <c r="G2" s="219">
        <v>232352192</v>
      </c>
      <c r="H2" s="219">
        <v>579342523</v>
      </c>
      <c r="I2" s="219">
        <v>149.34</v>
      </c>
      <c r="J2" s="219">
        <v>346990331</v>
      </c>
      <c r="K2" s="219">
        <v>805076864</v>
      </c>
      <c r="L2" s="219">
        <v>1198667195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32957</v>
      </c>
      <c r="F3" s="219">
        <v>33940</v>
      </c>
      <c r="G3" s="219">
        <v>195353872</v>
      </c>
      <c r="H3" s="219">
        <v>336413280</v>
      </c>
      <c r="I3" s="219">
        <v>72.209999999999994</v>
      </c>
      <c r="J3" s="219">
        <v>141059408</v>
      </c>
      <c r="K3" s="219">
        <v>0</v>
      </c>
      <c r="L3" s="219">
        <v>141059408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5611</v>
      </c>
      <c r="F4" s="219">
        <v>5611</v>
      </c>
      <c r="G4" s="219">
        <v>99938792</v>
      </c>
      <c r="H4" s="219">
        <v>278081160</v>
      </c>
      <c r="I4" s="219">
        <v>178.25</v>
      </c>
      <c r="J4" s="219">
        <v>178142368</v>
      </c>
      <c r="K4" s="219">
        <v>440100384</v>
      </c>
      <c r="L4" s="219">
        <v>618242752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11780</v>
      </c>
      <c r="F5" s="219">
        <v>12260</v>
      </c>
      <c r="G5" s="219">
        <v>86582136</v>
      </c>
      <c r="H5" s="219">
        <v>243042240</v>
      </c>
      <c r="I5" s="219">
        <v>180.71</v>
      </c>
      <c r="J5" s="219">
        <v>156460104</v>
      </c>
      <c r="K5" s="219">
        <v>272035488</v>
      </c>
      <c r="L5" s="219">
        <v>429445592</v>
      </c>
    </row>
    <row r="6" spans="1:12" ht="18.75" x14ac:dyDescent="0.3">
      <c r="A6" s="218" t="s">
        <v>226</v>
      </c>
      <c r="B6" s="219">
        <v>1200</v>
      </c>
      <c r="C6" s="219">
        <v>209782</v>
      </c>
      <c r="D6" s="219">
        <v>210032</v>
      </c>
      <c r="E6" s="219">
        <v>175110</v>
      </c>
      <c r="F6" s="219">
        <v>174940</v>
      </c>
      <c r="G6" s="219">
        <v>251738800</v>
      </c>
      <c r="H6" s="219">
        <v>209678606</v>
      </c>
      <c r="I6" s="219">
        <v>-16.71</v>
      </c>
      <c r="J6" s="219">
        <v>-42060194</v>
      </c>
      <c r="K6" s="219">
        <v>-55423680</v>
      </c>
      <c r="L6" s="219">
        <v>-97483874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25800</v>
      </c>
      <c r="F7" s="219">
        <v>25800</v>
      </c>
      <c r="G7" s="219">
        <v>90907328</v>
      </c>
      <c r="H7" s="219">
        <v>179010720</v>
      </c>
      <c r="I7" s="219">
        <v>96.92</v>
      </c>
      <c r="J7" s="219">
        <v>88103392</v>
      </c>
      <c r="K7" s="219">
        <v>28708712</v>
      </c>
      <c r="L7" s="219">
        <v>125212104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12350</v>
      </c>
      <c r="F8" s="219">
        <v>12360</v>
      </c>
      <c r="G8" s="219">
        <v>141304912</v>
      </c>
      <c r="H8" s="219">
        <v>140889168</v>
      </c>
      <c r="I8" s="219">
        <v>-0.28999999999999998</v>
      </c>
      <c r="J8" s="219">
        <v>-415744</v>
      </c>
      <c r="K8" s="219">
        <v>54390804</v>
      </c>
      <c r="L8" s="219">
        <v>55725060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70700</v>
      </c>
      <c r="F9" s="219">
        <v>70848</v>
      </c>
      <c r="G9" s="219">
        <v>112014400</v>
      </c>
      <c r="H9" s="219">
        <v>113222132</v>
      </c>
      <c r="I9" s="219">
        <v>1.08</v>
      </c>
      <c r="J9" s="219">
        <v>1207732</v>
      </c>
      <c r="K9" s="219">
        <v>9227040</v>
      </c>
      <c r="L9" s="219">
        <v>10434772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8419</v>
      </c>
      <c r="F10" s="219">
        <v>8479</v>
      </c>
      <c r="G10" s="219">
        <v>98103368</v>
      </c>
      <c r="H10" s="219">
        <v>92448233</v>
      </c>
      <c r="I10" s="219">
        <v>-5.76</v>
      </c>
      <c r="J10" s="219">
        <v>-5655135</v>
      </c>
      <c r="K10" s="219">
        <v>1144847</v>
      </c>
      <c r="L10" s="219">
        <v>23449712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14270</v>
      </c>
      <c r="F11" s="219">
        <v>14270</v>
      </c>
      <c r="G11" s="219">
        <v>8470021</v>
      </c>
      <c r="H11" s="219">
        <v>56577696</v>
      </c>
      <c r="I11" s="219">
        <v>567.98</v>
      </c>
      <c r="J11" s="219">
        <v>48107675</v>
      </c>
      <c r="K11" s="219">
        <v>90905312</v>
      </c>
      <c r="L11" s="219">
        <v>139012987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23810</v>
      </c>
      <c r="F13" s="219">
        <v>24420</v>
      </c>
      <c r="G13" s="219">
        <v>48753060</v>
      </c>
      <c r="H13" s="219">
        <v>48410208</v>
      </c>
      <c r="I13" s="219">
        <v>-0.7</v>
      </c>
      <c r="J13" s="219">
        <v>-342852</v>
      </c>
      <c r="K13" s="219">
        <v>15159361</v>
      </c>
      <c r="L13" s="219">
        <v>15866509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16051</v>
      </c>
      <c r="F15" s="219">
        <v>16051</v>
      </c>
      <c r="G15" s="219">
        <v>20398844</v>
      </c>
      <c r="H15" s="219">
        <v>31819502</v>
      </c>
      <c r="I15" s="219">
        <v>55.99</v>
      </c>
      <c r="J15" s="219">
        <v>11420658</v>
      </c>
      <c r="K15" s="219">
        <v>21518240</v>
      </c>
      <c r="L15" s="219">
        <v>34438898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12329</v>
      </c>
      <c r="F16" s="219">
        <v>12573</v>
      </c>
      <c r="G16" s="219">
        <v>920033</v>
      </c>
      <c r="H16" s="219">
        <v>4984943</v>
      </c>
      <c r="I16" s="219">
        <v>441.82</v>
      </c>
      <c r="J16" s="219">
        <v>4064910</v>
      </c>
      <c r="K16" s="219">
        <v>30419074</v>
      </c>
      <c r="L16" s="219">
        <v>34483984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757</v>
      </c>
      <c r="E17" s="218" t="s">
        <v>37</v>
      </c>
      <c r="F17" s="219" t="s">
        <v>758</v>
      </c>
      <c r="G17" s="218" t="s">
        <v>39</v>
      </c>
      <c r="H17" s="219">
        <f>SUM(H2:H16)</f>
        <v>2402266067</v>
      </c>
      <c r="I17" s="218" t="s">
        <v>40</v>
      </c>
      <c r="J17" s="219" t="s">
        <v>759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2562833830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160567763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2635384890</v>
      </c>
      <c r="H41" s="11">
        <f>G41-B43</f>
        <v>147551444</v>
      </c>
      <c r="I41" s="5">
        <f>H41/B43</f>
        <v>5.930921309753949E-2</v>
      </c>
      <c r="J41" s="13">
        <f>G41+J40</f>
        <v>2635384890</v>
      </c>
      <c r="K41" s="11">
        <f>H41+J40</f>
        <v>147551444</v>
      </c>
      <c r="L41" s="5">
        <f>K41/B43</f>
        <v>5.930921309753949E-2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4315384890</v>
      </c>
      <c r="H42" s="12">
        <f>G42-B43</f>
        <v>1827551444</v>
      </c>
      <c r="I42" s="8">
        <f>H42/B43</f>
        <v>0.73459557629888061</v>
      </c>
      <c r="J42" s="13">
        <f>G42+J40</f>
        <v>4315384890</v>
      </c>
      <c r="K42" s="12">
        <f>H42+J40</f>
        <v>1827551444</v>
      </c>
      <c r="L42" s="8">
        <f>K42/B43</f>
        <v>0.73459557629888061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6.5899125663932768E-3</v>
      </c>
      <c r="J43" s="6"/>
      <c r="K43" s="4" t="s">
        <v>50</v>
      </c>
      <c r="L43" s="5">
        <f ca="1">K41/VLOOKUP(MID(CELL("filename",A$1),FIND("]",CELL("filename",A$1))+1,255),Base!A:H,8,FALSE)*30</f>
        <v>6.5899125663932768E-3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8.1621730699875619E-2</v>
      </c>
      <c r="J44" s="6"/>
      <c r="K44" s="7"/>
      <c r="L44" s="8">
        <f ca="1">K42/VLOOKUP(MID(CELL("filename",A$1),FIND("]",CELL("filename",A$1))+1,255),Base!A:H,8,FALSE)*30</f>
        <v>8.1621730699875619E-2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8648</v>
      </c>
      <c r="F2" s="46">
        <v>8807</v>
      </c>
      <c r="G2" s="46">
        <v>369116512</v>
      </c>
      <c r="H2" s="46">
        <v>1674457296</v>
      </c>
      <c r="I2" s="46">
        <v>353.64</v>
      </c>
      <c r="J2" s="46">
        <v>1305340784</v>
      </c>
      <c r="K2" s="46">
        <v>35150128</v>
      </c>
      <c r="L2" s="46">
        <v>1347490912</v>
      </c>
    </row>
    <row r="3" spans="1:12" ht="18.75" x14ac:dyDescent="0.3">
      <c r="A3" s="46" t="s">
        <v>13</v>
      </c>
      <c r="B3" s="46">
        <v>120000</v>
      </c>
      <c r="C3" s="46">
        <v>1999</v>
      </c>
      <c r="D3" s="46">
        <v>2019</v>
      </c>
      <c r="E3" s="46">
        <v>3900</v>
      </c>
      <c r="F3" s="46">
        <v>3885</v>
      </c>
      <c r="G3" s="46">
        <v>239853104</v>
      </c>
      <c r="H3" s="46">
        <v>461654550</v>
      </c>
      <c r="I3" s="46">
        <v>92.47</v>
      </c>
      <c r="J3" s="46">
        <v>221801446</v>
      </c>
      <c r="K3" s="46">
        <v>89965608</v>
      </c>
      <c r="L3" s="46">
        <v>311767054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22807</v>
      </c>
      <c r="F4" s="46">
        <v>22530</v>
      </c>
      <c r="G4" s="46">
        <v>195353872</v>
      </c>
      <c r="H4" s="46">
        <v>223103325</v>
      </c>
      <c r="I4" s="46">
        <v>14.2</v>
      </c>
      <c r="J4" s="46">
        <v>27749453</v>
      </c>
      <c r="K4" s="46">
        <v>0</v>
      </c>
      <c r="L4" s="46">
        <v>27749453</v>
      </c>
    </row>
    <row r="5" spans="1:12" ht="18.75" x14ac:dyDescent="0.3">
      <c r="A5" s="46" t="s">
        <v>15</v>
      </c>
      <c r="B5" s="46">
        <v>38000</v>
      </c>
      <c r="C5" s="46">
        <v>2528</v>
      </c>
      <c r="D5" s="46">
        <v>2553</v>
      </c>
      <c r="E5" s="46">
        <v>5872</v>
      </c>
      <c r="F5" s="46">
        <v>5849</v>
      </c>
      <c r="G5" s="46">
        <v>96080752</v>
      </c>
      <c r="H5" s="46">
        <v>220094946</v>
      </c>
      <c r="I5" s="46">
        <v>129.07</v>
      </c>
      <c r="J5" s="46">
        <v>124014194</v>
      </c>
      <c r="K5" s="46">
        <v>60685496</v>
      </c>
      <c r="L5" s="46">
        <v>184699690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9421</v>
      </c>
      <c r="F6" s="46">
        <v>9414</v>
      </c>
      <c r="G6" s="46">
        <v>73976144</v>
      </c>
      <c r="H6" s="46">
        <v>83899922</v>
      </c>
      <c r="I6" s="46">
        <v>13.41</v>
      </c>
      <c r="J6" s="46">
        <v>9923778</v>
      </c>
      <c r="K6" s="46">
        <v>3002441</v>
      </c>
      <c r="L6" s="46">
        <v>12926219</v>
      </c>
    </row>
    <row r="7" spans="1:12" ht="18.75" x14ac:dyDescent="0.3">
      <c r="A7" s="46" t="s">
        <v>22</v>
      </c>
      <c r="B7" s="46">
        <v>5500</v>
      </c>
      <c r="C7" s="46">
        <v>10199</v>
      </c>
      <c r="D7" s="46">
        <v>10299</v>
      </c>
      <c r="E7" s="46">
        <v>12485</v>
      </c>
      <c r="F7" s="46">
        <v>12638</v>
      </c>
      <c r="G7" s="46">
        <v>56096816</v>
      </c>
      <c r="H7" s="46">
        <v>68831287</v>
      </c>
      <c r="I7" s="46">
        <v>22.7</v>
      </c>
      <c r="J7" s="46">
        <v>12734471</v>
      </c>
      <c r="K7" s="46">
        <v>943788</v>
      </c>
      <c r="L7" s="46">
        <v>13678259</v>
      </c>
    </row>
    <row r="8" spans="1:12" ht="18.75" x14ac:dyDescent="0.3">
      <c r="A8" s="46" t="s">
        <v>16</v>
      </c>
      <c r="B8" s="46">
        <v>8000</v>
      </c>
      <c r="C8" s="46">
        <v>2958</v>
      </c>
      <c r="D8" s="46">
        <v>2987</v>
      </c>
      <c r="E8" s="46">
        <v>6402</v>
      </c>
      <c r="F8" s="46">
        <v>6399</v>
      </c>
      <c r="G8" s="46">
        <v>23665300</v>
      </c>
      <c r="H8" s="46">
        <v>50692878</v>
      </c>
      <c r="I8" s="46">
        <v>114.21</v>
      </c>
      <c r="J8" s="46">
        <v>27027578</v>
      </c>
      <c r="K8" s="46">
        <v>17437852</v>
      </c>
      <c r="L8" s="46">
        <v>44465430</v>
      </c>
    </row>
    <row r="9" spans="1:12" ht="18.75" x14ac:dyDescent="0.3">
      <c r="A9" s="46" t="s">
        <v>17</v>
      </c>
      <c r="B9" s="46">
        <v>10000</v>
      </c>
      <c r="C9" s="46">
        <v>2118</v>
      </c>
      <c r="D9" s="46">
        <v>2139</v>
      </c>
      <c r="E9" s="46">
        <v>5170</v>
      </c>
      <c r="F9" s="46">
        <v>5118</v>
      </c>
      <c r="G9" s="46">
        <v>21175052</v>
      </c>
      <c r="H9" s="46">
        <v>50680995</v>
      </c>
      <c r="I9" s="46">
        <v>139.34</v>
      </c>
      <c r="J9" s="46">
        <v>29505943</v>
      </c>
      <c r="K9" s="46">
        <v>46152056</v>
      </c>
      <c r="L9" s="46">
        <v>75657999</v>
      </c>
    </row>
    <row r="10" spans="1:12" ht="18.75" x14ac:dyDescent="0.3">
      <c r="A10" s="46" t="s">
        <v>18</v>
      </c>
      <c r="B10" s="46">
        <v>100000</v>
      </c>
      <c r="C10" s="46">
        <v>502</v>
      </c>
      <c r="D10" s="46">
        <v>507</v>
      </c>
      <c r="E10" s="46">
        <v>500</v>
      </c>
      <c r="F10" s="46">
        <v>500</v>
      </c>
      <c r="G10" s="46">
        <v>50227000</v>
      </c>
      <c r="H10" s="46">
        <v>49512500</v>
      </c>
      <c r="I10" s="46">
        <v>-1.42</v>
      </c>
      <c r="J10" s="46">
        <v>-714500</v>
      </c>
      <c r="K10" s="46">
        <v>0</v>
      </c>
      <c r="L10" s="46">
        <v>-714500</v>
      </c>
    </row>
    <row r="11" spans="1:12" ht="18.75" x14ac:dyDescent="0.3">
      <c r="A11" s="46" t="s">
        <v>21</v>
      </c>
      <c r="B11" s="46">
        <v>2000</v>
      </c>
      <c r="C11" s="46">
        <v>16843</v>
      </c>
      <c r="D11" s="46">
        <v>17008</v>
      </c>
      <c r="E11" s="46">
        <v>24075</v>
      </c>
      <c r="F11" s="46">
        <v>24053</v>
      </c>
      <c r="G11" s="46">
        <v>33685576</v>
      </c>
      <c r="H11" s="46">
        <v>47636967</v>
      </c>
      <c r="I11" s="46">
        <v>41.42</v>
      </c>
      <c r="J11" s="46">
        <v>13951391</v>
      </c>
      <c r="K11" s="46">
        <v>160642</v>
      </c>
      <c r="L11" s="46">
        <v>14112033</v>
      </c>
    </row>
    <row r="12" spans="1:12" ht="18.75" x14ac:dyDescent="0.3">
      <c r="A12" s="46" t="s">
        <v>29</v>
      </c>
      <c r="B12" s="46">
        <v>1500</v>
      </c>
      <c r="C12" s="46">
        <v>23983</v>
      </c>
      <c r="D12" s="46">
        <v>24217</v>
      </c>
      <c r="E12" s="46">
        <v>25701</v>
      </c>
      <c r="F12" s="46">
        <v>25888</v>
      </c>
      <c r="G12" s="46">
        <v>35974132</v>
      </c>
      <c r="H12" s="46">
        <v>38453388</v>
      </c>
      <c r="I12" s="46">
        <v>6.89</v>
      </c>
      <c r="J12" s="46">
        <v>2479256</v>
      </c>
      <c r="K12" s="46">
        <v>0</v>
      </c>
      <c r="L12" s="46">
        <v>2479256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9478</v>
      </c>
      <c r="F13" s="46">
        <v>9276</v>
      </c>
      <c r="G13" s="46">
        <v>31414688</v>
      </c>
      <c r="H13" s="46">
        <v>33398693</v>
      </c>
      <c r="I13" s="46">
        <v>6.32</v>
      </c>
      <c r="J13" s="46">
        <v>1984005</v>
      </c>
      <c r="K13" s="46">
        <v>0</v>
      </c>
      <c r="L13" s="46">
        <v>1984005</v>
      </c>
    </row>
    <row r="14" spans="1:12" ht="18.75" x14ac:dyDescent="0.3">
      <c r="A14" s="46" t="s">
        <v>20</v>
      </c>
      <c r="B14" s="46">
        <v>500</v>
      </c>
      <c r="C14" s="46">
        <v>31876</v>
      </c>
      <c r="D14" s="46">
        <v>32187</v>
      </c>
      <c r="E14" s="46">
        <v>53990</v>
      </c>
      <c r="F14" s="46">
        <v>53945</v>
      </c>
      <c r="G14" s="46">
        <v>15938166</v>
      </c>
      <c r="H14" s="46">
        <v>26709518</v>
      </c>
      <c r="I14" s="46">
        <v>67.58</v>
      </c>
      <c r="J14" s="46">
        <v>10771352</v>
      </c>
      <c r="K14" s="46">
        <v>12779537</v>
      </c>
      <c r="L14" s="46">
        <v>23550889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3096</v>
      </c>
      <c r="F15" s="46">
        <v>3117</v>
      </c>
      <c r="G15" s="46">
        <v>14720662</v>
      </c>
      <c r="H15" s="46">
        <v>21606265</v>
      </c>
      <c r="I15" s="46">
        <v>46.78</v>
      </c>
      <c r="J15" s="46">
        <v>6885603</v>
      </c>
      <c r="K15" s="46">
        <v>94924224</v>
      </c>
      <c r="L15" s="46">
        <v>101809827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2765</v>
      </c>
      <c r="F16" s="46">
        <v>2763</v>
      </c>
      <c r="G16" s="46">
        <v>16100578</v>
      </c>
      <c r="H16" s="46">
        <v>19152425</v>
      </c>
      <c r="I16" s="46">
        <v>18.95</v>
      </c>
      <c r="J16" s="46">
        <v>3051847</v>
      </c>
      <c r="K16" s="46">
        <v>3855220</v>
      </c>
      <c r="L16" s="46">
        <v>6907067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6020</v>
      </c>
      <c r="F17" s="46">
        <v>5964</v>
      </c>
      <c r="G17" s="46">
        <v>15091829</v>
      </c>
      <c r="H17" s="46">
        <v>17717553</v>
      </c>
      <c r="I17" s="46">
        <v>17.399999999999999</v>
      </c>
      <c r="J17" s="46">
        <v>2625724</v>
      </c>
      <c r="K17" s="46">
        <v>-7422173</v>
      </c>
      <c r="L17" s="46">
        <v>-4446449</v>
      </c>
    </row>
    <row r="18" spans="1:12" ht="18.75" x14ac:dyDescent="0.3">
      <c r="A18" s="46" t="s">
        <v>77</v>
      </c>
      <c r="B18" s="46">
        <v>811</v>
      </c>
      <c r="C18" s="46">
        <v>12054</v>
      </c>
      <c r="D18" s="46">
        <v>12172</v>
      </c>
      <c r="E18" s="46">
        <v>16824</v>
      </c>
      <c r="F18" s="46">
        <v>16547</v>
      </c>
      <c r="G18" s="46">
        <v>9776181</v>
      </c>
      <c r="H18" s="46">
        <v>13288776</v>
      </c>
      <c r="I18" s="46">
        <v>35.93</v>
      </c>
      <c r="J18" s="46">
        <v>3512595</v>
      </c>
      <c r="K18" s="46">
        <v>0</v>
      </c>
      <c r="L18" s="46">
        <v>3512595</v>
      </c>
    </row>
    <row r="19" spans="1:12" ht="18.75" x14ac:dyDescent="0.3">
      <c r="A19" s="46" t="s">
        <v>25</v>
      </c>
      <c r="B19" s="46">
        <v>200</v>
      </c>
      <c r="C19" s="46">
        <v>23400</v>
      </c>
      <c r="D19" s="46">
        <v>23629</v>
      </c>
      <c r="E19" s="46">
        <v>46651</v>
      </c>
      <c r="F19" s="46">
        <v>47647</v>
      </c>
      <c r="G19" s="46">
        <v>4680079</v>
      </c>
      <c r="H19" s="46">
        <v>9436488</v>
      </c>
      <c r="I19" s="46">
        <v>101.63</v>
      </c>
      <c r="J19" s="46">
        <v>4756409</v>
      </c>
      <c r="K19" s="46">
        <v>34159300</v>
      </c>
      <c r="L19" s="46">
        <v>38915709</v>
      </c>
    </row>
    <row r="20" spans="1:12" ht="18.75" x14ac:dyDescent="0.3">
      <c r="A20" s="46" t="s">
        <v>28</v>
      </c>
      <c r="B20" s="46">
        <v>2000</v>
      </c>
      <c r="C20" s="46">
        <v>2601</v>
      </c>
      <c r="D20" s="46">
        <v>2627</v>
      </c>
      <c r="E20" s="46">
        <v>4618</v>
      </c>
      <c r="F20" s="46">
        <v>4580</v>
      </c>
      <c r="G20" s="46">
        <v>5202503</v>
      </c>
      <c r="H20" s="46">
        <v>9070690</v>
      </c>
      <c r="I20" s="46">
        <v>74.349999999999994</v>
      </c>
      <c r="J20" s="46">
        <v>3868187</v>
      </c>
      <c r="K20" s="46">
        <v>337142</v>
      </c>
      <c r="L20" s="46">
        <v>4205329</v>
      </c>
    </row>
    <row r="21" spans="1:12" ht="18.75" x14ac:dyDescent="0.3">
      <c r="A21" s="46" t="s">
        <v>32</v>
      </c>
      <c r="B21" s="46">
        <v>37</v>
      </c>
      <c r="C21" s="46">
        <v>23607</v>
      </c>
      <c r="D21" s="46">
        <v>23838</v>
      </c>
      <c r="E21" s="46">
        <v>35998</v>
      </c>
      <c r="F21" s="46">
        <v>34832</v>
      </c>
      <c r="G21" s="46">
        <v>873445</v>
      </c>
      <c r="H21" s="46">
        <v>1276218</v>
      </c>
      <c r="I21" s="46">
        <v>46.11</v>
      </c>
      <c r="J21" s="46">
        <v>402773</v>
      </c>
      <c r="K21" s="46">
        <v>0</v>
      </c>
      <c r="L21" s="46">
        <v>402773</v>
      </c>
    </row>
    <row r="22" spans="1:12" ht="18.75" x14ac:dyDescent="0.3">
      <c r="A22" s="46" t="s">
        <v>33</v>
      </c>
      <c r="B22" s="46">
        <v>21</v>
      </c>
      <c r="C22" s="46">
        <v>19990</v>
      </c>
      <c r="D22" s="46">
        <v>20185</v>
      </c>
      <c r="E22" s="46">
        <v>26282</v>
      </c>
      <c r="F22" s="46">
        <v>25250</v>
      </c>
      <c r="G22" s="46">
        <v>419795</v>
      </c>
      <c r="H22" s="46">
        <v>525080</v>
      </c>
      <c r="I22" s="46">
        <v>25.08</v>
      </c>
      <c r="J22" s="46">
        <v>105285</v>
      </c>
      <c r="K22" s="46">
        <v>0</v>
      </c>
      <c r="L22" s="46">
        <v>105285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100</v>
      </c>
      <c r="E23" s="46" t="s">
        <v>37</v>
      </c>
      <c r="F23" s="46" t="s">
        <v>101</v>
      </c>
      <c r="G23" s="46" t="s">
        <v>39</v>
      </c>
      <c r="H23" s="46">
        <f>SUM(H2:H22)</f>
        <v>3121199760</v>
      </c>
      <c r="I23" s="46" t="s">
        <v>40</v>
      </c>
      <c r="J23" s="46" t="s">
        <v>102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3301602057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180402297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B41+H23+D41+F41</f>
        <v>3404553117</v>
      </c>
      <c r="H41" s="11">
        <f>G41-B43</f>
        <v>916719671</v>
      </c>
      <c r="I41" s="5">
        <f>H41/B43</f>
        <v>0.3684811266099523</v>
      </c>
      <c r="J41" s="13">
        <f>G41+J40</f>
        <v>3404553117</v>
      </c>
      <c r="K41" s="11">
        <f>H41+J40</f>
        <v>916719671</v>
      </c>
      <c r="L41" s="5">
        <f>K41/B43</f>
        <v>0.3684811266099523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3464553117</v>
      </c>
      <c r="H42" s="12">
        <f>G42-B43</f>
        <v>976719671</v>
      </c>
      <c r="I42" s="8">
        <f>H42/B43</f>
        <v>0.39259849672428593</v>
      </c>
      <c r="J42" s="13">
        <f>G42+J40</f>
        <v>3464553117</v>
      </c>
      <c r="K42" s="12">
        <f>H42+J40</f>
        <v>976719671</v>
      </c>
      <c r="L42" s="8">
        <f>K42/B43</f>
        <v>0.39259849672428593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0.3251304058323109</v>
      </c>
      <c r="J43" s="6"/>
      <c r="K43" s="4" t="s">
        <v>50</v>
      </c>
      <c r="L43" s="5">
        <f ca="1">K41/VLOOKUP(MID(CELL("filename",A$1),FIND("]",CELL("filename",A$1))+1,255),Base!A:H,8,FALSE)*30</f>
        <v>0.3251304058323109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0.34641043828613466</v>
      </c>
      <c r="J44" s="6"/>
      <c r="K44" s="7"/>
      <c r="L44" s="8">
        <f ca="1">K42/VLOOKUP(MID(CELL("filename",A$1),FIND("]",CELL("filename",A$1))+1,255),Base!A:H,8,FALSE)*30</f>
        <v>0.34641043828613466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83000</v>
      </c>
      <c r="C2" s="219">
        <v>2799</v>
      </c>
      <c r="D2" s="219">
        <v>2824</v>
      </c>
      <c r="E2" s="219">
        <v>7394</v>
      </c>
      <c r="F2" s="219">
        <v>7125</v>
      </c>
      <c r="G2" s="219">
        <v>232352192</v>
      </c>
      <c r="H2" s="219">
        <v>586170900</v>
      </c>
      <c r="I2" s="219">
        <v>152.28</v>
      </c>
      <c r="J2" s="219">
        <v>353818708</v>
      </c>
      <c r="K2" s="219">
        <v>805076864</v>
      </c>
      <c r="L2" s="219">
        <v>1205495572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32922</v>
      </c>
      <c r="F3" s="219">
        <v>33178</v>
      </c>
      <c r="G3" s="219">
        <v>195353872</v>
      </c>
      <c r="H3" s="219">
        <v>328860336</v>
      </c>
      <c r="I3" s="219">
        <v>68.34</v>
      </c>
      <c r="J3" s="219">
        <v>133506464</v>
      </c>
      <c r="K3" s="219">
        <v>0</v>
      </c>
      <c r="L3" s="219">
        <v>133506464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5511</v>
      </c>
      <c r="F4" s="219">
        <v>5424</v>
      </c>
      <c r="G4" s="219">
        <v>99938792</v>
      </c>
      <c r="H4" s="219">
        <v>268813440</v>
      </c>
      <c r="I4" s="219">
        <v>168.98</v>
      </c>
      <c r="J4" s="219">
        <v>168874648</v>
      </c>
      <c r="K4" s="219">
        <v>440100384</v>
      </c>
      <c r="L4" s="219">
        <v>608975032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12200</v>
      </c>
      <c r="F5" s="219">
        <v>11980</v>
      </c>
      <c r="G5" s="219">
        <v>86582136</v>
      </c>
      <c r="H5" s="219">
        <v>237491520</v>
      </c>
      <c r="I5" s="219">
        <v>174.3</v>
      </c>
      <c r="J5" s="219">
        <v>150909384</v>
      </c>
      <c r="K5" s="219">
        <v>272035488</v>
      </c>
      <c r="L5" s="219">
        <v>423894872</v>
      </c>
    </row>
    <row r="6" spans="1:12" ht="18.75" x14ac:dyDescent="0.3">
      <c r="A6" s="218" t="s">
        <v>226</v>
      </c>
      <c r="B6" s="219">
        <v>1200</v>
      </c>
      <c r="C6" s="219">
        <v>209782</v>
      </c>
      <c r="D6" s="219">
        <v>210032</v>
      </c>
      <c r="E6" s="219">
        <v>179820</v>
      </c>
      <c r="F6" s="219">
        <v>177880</v>
      </c>
      <c r="G6" s="219">
        <v>251738800</v>
      </c>
      <c r="H6" s="219">
        <v>213202414</v>
      </c>
      <c r="I6" s="219">
        <v>-15.31</v>
      </c>
      <c r="J6" s="219">
        <v>-38536386</v>
      </c>
      <c r="K6" s="219">
        <v>-55423680</v>
      </c>
      <c r="L6" s="219">
        <v>-93960066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24590</v>
      </c>
      <c r="F7" s="219">
        <v>24620</v>
      </c>
      <c r="G7" s="219">
        <v>90907328</v>
      </c>
      <c r="H7" s="219">
        <v>170823408</v>
      </c>
      <c r="I7" s="219">
        <v>87.91</v>
      </c>
      <c r="J7" s="219">
        <v>79916080</v>
      </c>
      <c r="K7" s="219">
        <v>28708712</v>
      </c>
      <c r="L7" s="219">
        <v>117024792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12020</v>
      </c>
      <c r="F8" s="219">
        <v>11860</v>
      </c>
      <c r="G8" s="219">
        <v>141304912</v>
      </c>
      <c r="H8" s="219">
        <v>135189768</v>
      </c>
      <c r="I8" s="219">
        <v>-4.33</v>
      </c>
      <c r="J8" s="219">
        <v>-6115144</v>
      </c>
      <c r="K8" s="219">
        <v>54390804</v>
      </c>
      <c r="L8" s="219">
        <v>50025660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74443</v>
      </c>
      <c r="F9" s="219">
        <v>73288</v>
      </c>
      <c r="G9" s="219">
        <v>112014400</v>
      </c>
      <c r="H9" s="219">
        <v>117121494</v>
      </c>
      <c r="I9" s="219">
        <v>4.5599999999999996</v>
      </c>
      <c r="J9" s="219">
        <v>5107094</v>
      </c>
      <c r="K9" s="219">
        <v>9227040</v>
      </c>
      <c r="L9" s="219">
        <v>14334134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8713</v>
      </c>
      <c r="F10" s="219">
        <v>8432</v>
      </c>
      <c r="G10" s="219">
        <v>98103368</v>
      </c>
      <c r="H10" s="219">
        <v>91935782</v>
      </c>
      <c r="I10" s="219">
        <v>-6.29</v>
      </c>
      <c r="J10" s="219">
        <v>-6167586</v>
      </c>
      <c r="K10" s="219">
        <v>1144847</v>
      </c>
      <c r="L10" s="219">
        <v>22937261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13560</v>
      </c>
      <c r="F11" s="219">
        <v>13580</v>
      </c>
      <c r="G11" s="219">
        <v>8470021</v>
      </c>
      <c r="H11" s="219">
        <v>53841984</v>
      </c>
      <c r="I11" s="219">
        <v>535.67999999999995</v>
      </c>
      <c r="J11" s="219">
        <v>45371963</v>
      </c>
      <c r="K11" s="219">
        <v>90905312</v>
      </c>
      <c r="L11" s="219">
        <v>136277275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23200</v>
      </c>
      <c r="F13" s="219">
        <v>23250</v>
      </c>
      <c r="G13" s="219">
        <v>48753060</v>
      </c>
      <c r="H13" s="219">
        <v>46090800</v>
      </c>
      <c r="I13" s="219">
        <v>-5.46</v>
      </c>
      <c r="J13" s="219">
        <v>-2662260</v>
      </c>
      <c r="K13" s="219">
        <v>15159361</v>
      </c>
      <c r="L13" s="219">
        <v>13547101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15426</v>
      </c>
      <c r="F15" s="219">
        <v>15369</v>
      </c>
      <c r="G15" s="219">
        <v>20398844</v>
      </c>
      <c r="H15" s="219">
        <v>30467506</v>
      </c>
      <c r="I15" s="219">
        <v>49.36</v>
      </c>
      <c r="J15" s="219">
        <v>10068662</v>
      </c>
      <c r="K15" s="219">
        <v>21518240</v>
      </c>
      <c r="L15" s="219">
        <v>33086902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12196</v>
      </c>
      <c r="F16" s="219">
        <v>12327</v>
      </c>
      <c r="G16" s="219">
        <v>920033</v>
      </c>
      <c r="H16" s="219">
        <v>4887409</v>
      </c>
      <c r="I16" s="219">
        <v>431.22</v>
      </c>
      <c r="J16" s="219">
        <v>3967376</v>
      </c>
      <c r="K16" s="219">
        <v>30419074</v>
      </c>
      <c r="L16" s="219">
        <v>34386450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760</v>
      </c>
      <c r="E17" s="218" t="s">
        <v>37</v>
      </c>
      <c r="F17" s="219" t="s">
        <v>761</v>
      </c>
      <c r="G17" s="218" t="s">
        <v>39</v>
      </c>
      <c r="H17" s="219">
        <f>SUM(H2:H16)</f>
        <v>2373242417</v>
      </c>
      <c r="I17" s="218" t="s">
        <v>40</v>
      </c>
      <c r="J17" s="219" t="s">
        <v>762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2533810180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160567763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2606361240</v>
      </c>
      <c r="H41" s="11">
        <f>G41-B43</f>
        <v>118527794</v>
      </c>
      <c r="I41" s="5">
        <f>H41/B43</f>
        <v>4.7642977945558176E-2</v>
      </c>
      <c r="J41" s="13">
        <f>G41+J40</f>
        <v>2606361240</v>
      </c>
      <c r="K41" s="11">
        <f>H41+J40</f>
        <v>118527794</v>
      </c>
      <c r="L41" s="5">
        <f>K41/B43</f>
        <v>4.7642977945558176E-2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4286361240</v>
      </c>
      <c r="H42" s="12">
        <f>G42-B43</f>
        <v>1798527794</v>
      </c>
      <c r="I42" s="8">
        <f>H42/B43</f>
        <v>0.72292934114689922</v>
      </c>
      <c r="J42" s="13">
        <f>G42+J40</f>
        <v>4286361240</v>
      </c>
      <c r="K42" s="12">
        <f>H42+J40</f>
        <v>1798527794</v>
      </c>
      <c r="L42" s="8">
        <f>K42/B43</f>
        <v>0.72292934114689922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5.2741303998772894E-3</v>
      </c>
      <c r="J43" s="6"/>
      <c r="K43" s="4" t="s">
        <v>50</v>
      </c>
      <c r="L43" s="5">
        <f ca="1">K41/VLOOKUP(MID(CELL("filename",A$1),FIND("]",CELL("filename",A$1))+1,255),Base!A:H,8,FALSE)*30</f>
        <v>5.2741303998772894E-3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8.0029078355745312E-2</v>
      </c>
      <c r="J44" s="6"/>
      <c r="K44" s="7"/>
      <c r="L44" s="8">
        <f ca="1">K42/VLOOKUP(MID(CELL("filename",A$1),FIND("]",CELL("filename",A$1))+1,255),Base!A:H,8,FALSE)*30</f>
        <v>8.0029078355745312E-2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83000</v>
      </c>
      <c r="C2" s="219">
        <v>2799</v>
      </c>
      <c r="D2" s="219">
        <v>2824</v>
      </c>
      <c r="E2" s="219">
        <v>7481</v>
      </c>
      <c r="F2" s="219">
        <v>7359</v>
      </c>
      <c r="G2" s="219">
        <v>232352192</v>
      </c>
      <c r="H2" s="219">
        <v>605421986</v>
      </c>
      <c r="I2" s="219">
        <v>160.56</v>
      </c>
      <c r="J2" s="219">
        <v>373069794</v>
      </c>
      <c r="K2" s="219">
        <v>805076864</v>
      </c>
      <c r="L2" s="219">
        <v>1224746658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31520</v>
      </c>
      <c r="F3" s="219">
        <v>32874</v>
      </c>
      <c r="G3" s="219">
        <v>195353872</v>
      </c>
      <c r="H3" s="219">
        <v>325847088</v>
      </c>
      <c r="I3" s="219">
        <v>66.8</v>
      </c>
      <c r="J3" s="219">
        <v>130493216</v>
      </c>
      <c r="K3" s="219">
        <v>0</v>
      </c>
      <c r="L3" s="219">
        <v>130493216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5695</v>
      </c>
      <c r="F4" s="219">
        <v>5688</v>
      </c>
      <c r="G4" s="219">
        <v>99938792</v>
      </c>
      <c r="H4" s="219">
        <v>281897280</v>
      </c>
      <c r="I4" s="219">
        <v>182.07</v>
      </c>
      <c r="J4" s="219">
        <v>181958488</v>
      </c>
      <c r="K4" s="219">
        <v>440100384</v>
      </c>
      <c r="L4" s="219">
        <v>622058872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12110</v>
      </c>
      <c r="F5" s="219">
        <v>12040</v>
      </c>
      <c r="G5" s="219">
        <v>86582136</v>
      </c>
      <c r="H5" s="219">
        <v>238680960</v>
      </c>
      <c r="I5" s="219">
        <v>175.67</v>
      </c>
      <c r="J5" s="219">
        <v>152098824</v>
      </c>
      <c r="K5" s="219">
        <v>272035488</v>
      </c>
      <c r="L5" s="219">
        <v>425084312</v>
      </c>
    </row>
    <row r="6" spans="1:12" ht="18.75" x14ac:dyDescent="0.3">
      <c r="A6" s="218" t="s">
        <v>226</v>
      </c>
      <c r="B6" s="219">
        <v>1200</v>
      </c>
      <c r="C6" s="219">
        <v>209782</v>
      </c>
      <c r="D6" s="219">
        <v>210032</v>
      </c>
      <c r="E6" s="219">
        <v>180510</v>
      </c>
      <c r="F6" s="219">
        <v>180720</v>
      </c>
      <c r="G6" s="219">
        <v>251738800</v>
      </c>
      <c r="H6" s="219">
        <v>216606366</v>
      </c>
      <c r="I6" s="219">
        <v>-13.96</v>
      </c>
      <c r="J6" s="219">
        <v>-35132434</v>
      </c>
      <c r="K6" s="219">
        <v>-55423680</v>
      </c>
      <c r="L6" s="219">
        <v>-90556114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25850</v>
      </c>
      <c r="F7" s="219">
        <v>25490</v>
      </c>
      <c r="G7" s="219">
        <v>90907328</v>
      </c>
      <c r="H7" s="219">
        <v>176859816</v>
      </c>
      <c r="I7" s="219">
        <v>94.55</v>
      </c>
      <c r="J7" s="219">
        <v>85952488</v>
      </c>
      <c r="K7" s="219">
        <v>28708712</v>
      </c>
      <c r="L7" s="219">
        <v>123061200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12440</v>
      </c>
      <c r="F8" s="219">
        <v>12340</v>
      </c>
      <c r="G8" s="219">
        <v>141304912</v>
      </c>
      <c r="H8" s="219">
        <v>140661192</v>
      </c>
      <c r="I8" s="219">
        <v>-0.46</v>
      </c>
      <c r="J8" s="219">
        <v>-643720</v>
      </c>
      <c r="K8" s="219">
        <v>54390804</v>
      </c>
      <c r="L8" s="219">
        <v>55497084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76960</v>
      </c>
      <c r="F9" s="219">
        <v>76116</v>
      </c>
      <c r="G9" s="219">
        <v>112014400</v>
      </c>
      <c r="H9" s="219">
        <v>121640919</v>
      </c>
      <c r="I9" s="219">
        <v>8.59</v>
      </c>
      <c r="J9" s="219">
        <v>9626519</v>
      </c>
      <c r="K9" s="219">
        <v>9227040</v>
      </c>
      <c r="L9" s="219">
        <v>18853559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8853</v>
      </c>
      <c r="F10" s="219">
        <v>8806</v>
      </c>
      <c r="G10" s="219">
        <v>98103368</v>
      </c>
      <c r="H10" s="219">
        <v>96013579</v>
      </c>
      <c r="I10" s="219">
        <v>-2.13</v>
      </c>
      <c r="J10" s="219">
        <v>-2089789</v>
      </c>
      <c r="K10" s="219">
        <v>1144847</v>
      </c>
      <c r="L10" s="219">
        <v>27015058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13300</v>
      </c>
      <c r="F11" s="219">
        <v>13530</v>
      </c>
      <c r="G11" s="219">
        <v>8470021</v>
      </c>
      <c r="H11" s="219">
        <v>53643744</v>
      </c>
      <c r="I11" s="219">
        <v>533.34</v>
      </c>
      <c r="J11" s="219">
        <v>45173723</v>
      </c>
      <c r="K11" s="219">
        <v>90905312</v>
      </c>
      <c r="L11" s="219">
        <v>136079035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24150</v>
      </c>
      <c r="F13" s="219">
        <v>23500</v>
      </c>
      <c r="G13" s="219">
        <v>48753060</v>
      </c>
      <c r="H13" s="219">
        <v>46586400</v>
      </c>
      <c r="I13" s="219">
        <v>-4.4400000000000004</v>
      </c>
      <c r="J13" s="219">
        <v>-2166660</v>
      </c>
      <c r="K13" s="219">
        <v>15159361</v>
      </c>
      <c r="L13" s="219">
        <v>14042701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16137</v>
      </c>
      <c r="F15" s="219">
        <v>15997</v>
      </c>
      <c r="G15" s="219">
        <v>20398844</v>
      </c>
      <c r="H15" s="219">
        <v>31712453</v>
      </c>
      <c r="I15" s="219">
        <v>55.46</v>
      </c>
      <c r="J15" s="219">
        <v>11313609</v>
      </c>
      <c r="K15" s="219">
        <v>21518240</v>
      </c>
      <c r="L15" s="219">
        <v>34331849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11958</v>
      </c>
      <c r="F16" s="219">
        <v>12006</v>
      </c>
      <c r="G16" s="219">
        <v>920033</v>
      </c>
      <c r="H16" s="219">
        <v>4760139</v>
      </c>
      <c r="I16" s="219">
        <v>417.39</v>
      </c>
      <c r="J16" s="219">
        <v>3840106</v>
      </c>
      <c r="K16" s="219">
        <v>30419074</v>
      </c>
      <c r="L16" s="219">
        <v>34259180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763</v>
      </c>
      <c r="E17" s="218" t="s">
        <v>37</v>
      </c>
      <c r="F17" s="219" t="s">
        <v>764</v>
      </c>
      <c r="G17" s="218" t="s">
        <v>39</v>
      </c>
      <c r="H17" s="219">
        <f>SUM(H2:H16)</f>
        <v>2428677578</v>
      </c>
      <c r="I17" s="218" t="s">
        <v>40</v>
      </c>
      <c r="J17" s="219" t="s">
        <v>765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2589245341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160567763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2661796401</v>
      </c>
      <c r="H41" s="11">
        <f>G41-B43</f>
        <v>173962955</v>
      </c>
      <c r="I41" s="5">
        <f>H41/B43</f>
        <v>6.9925482865302716E-2</v>
      </c>
      <c r="J41" s="13">
        <f>G41+J40</f>
        <v>2661796401</v>
      </c>
      <c r="K41" s="11">
        <f>H41+J40</f>
        <v>173962955</v>
      </c>
      <c r="L41" s="5">
        <f>K41/B43</f>
        <v>6.9925482865302716E-2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4341796401</v>
      </c>
      <c r="H42" s="12">
        <f>G42-B43</f>
        <v>1853962955</v>
      </c>
      <c r="I42" s="8">
        <f>H42/B43</f>
        <v>0.74521184606664381</v>
      </c>
      <c r="J42" s="13">
        <f>G42+J40</f>
        <v>4341796401</v>
      </c>
      <c r="K42" s="12">
        <f>H42+J40</f>
        <v>1853962955</v>
      </c>
      <c r="L42" s="8">
        <f>K42/B43</f>
        <v>0.74521184606664381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7.6560747662740188E-3</v>
      </c>
      <c r="J43" s="6"/>
      <c r="K43" s="4" t="s">
        <v>50</v>
      </c>
      <c r="L43" s="5">
        <f ca="1">K41/VLOOKUP(MID(CELL("filename",A$1),FIND("]",CELL("filename",A$1))+1,255),Base!A:H,8,FALSE)*30</f>
        <v>7.6560747662740188E-3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8.1592537890508451E-2</v>
      </c>
      <c r="J44" s="6"/>
      <c r="K44" s="7"/>
      <c r="L44" s="8">
        <f ca="1">K42/VLOOKUP(MID(CELL("filename",A$1),FIND("]",CELL("filename",A$1))+1,255),Base!A:H,8,FALSE)*30</f>
        <v>8.1592537890508451E-2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83000</v>
      </c>
      <c r="C2" s="219">
        <v>2799</v>
      </c>
      <c r="D2" s="219">
        <v>2824</v>
      </c>
      <c r="E2" s="219">
        <v>7726</v>
      </c>
      <c r="F2" s="219">
        <v>7721</v>
      </c>
      <c r="G2" s="219">
        <v>232352192</v>
      </c>
      <c r="H2" s="219">
        <v>635203582</v>
      </c>
      <c r="I2" s="219">
        <v>173.38</v>
      </c>
      <c r="J2" s="219">
        <v>402851390</v>
      </c>
      <c r="K2" s="219">
        <v>805076864</v>
      </c>
      <c r="L2" s="219">
        <v>1254528254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31888</v>
      </c>
      <c r="F3" s="219">
        <v>32837</v>
      </c>
      <c r="G3" s="219">
        <v>195353872</v>
      </c>
      <c r="H3" s="219">
        <v>325480344</v>
      </c>
      <c r="I3" s="219">
        <v>66.61</v>
      </c>
      <c r="J3" s="219">
        <v>130126472</v>
      </c>
      <c r="K3" s="219">
        <v>0</v>
      </c>
      <c r="L3" s="219">
        <v>130126472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5610</v>
      </c>
      <c r="F4" s="219">
        <v>5685</v>
      </c>
      <c r="G4" s="219">
        <v>99938792</v>
      </c>
      <c r="H4" s="219">
        <v>281748600</v>
      </c>
      <c r="I4" s="219">
        <v>181.92</v>
      </c>
      <c r="J4" s="219">
        <v>181809808</v>
      </c>
      <c r="K4" s="219">
        <v>440100384</v>
      </c>
      <c r="L4" s="219">
        <v>621910192</v>
      </c>
    </row>
    <row r="5" spans="1:12" ht="18.75" x14ac:dyDescent="0.3">
      <c r="A5" s="218" t="s">
        <v>226</v>
      </c>
      <c r="B5" s="219">
        <v>1400</v>
      </c>
      <c r="C5" s="219">
        <v>205014</v>
      </c>
      <c r="D5" s="219">
        <v>205258</v>
      </c>
      <c r="E5" s="219">
        <v>175040</v>
      </c>
      <c r="F5" s="219">
        <v>176220</v>
      </c>
      <c r="G5" s="219">
        <v>287019680</v>
      </c>
      <c r="H5" s="219">
        <v>246414911</v>
      </c>
      <c r="I5" s="219">
        <v>-14.15</v>
      </c>
      <c r="J5" s="219">
        <v>-40604769</v>
      </c>
      <c r="K5" s="219">
        <v>-55423680</v>
      </c>
      <c r="L5" s="219">
        <v>-96028449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11880</v>
      </c>
      <c r="F6" s="219">
        <v>11880</v>
      </c>
      <c r="G6" s="219">
        <v>86582136</v>
      </c>
      <c r="H6" s="219">
        <v>235509120</v>
      </c>
      <c r="I6" s="219">
        <v>172.01</v>
      </c>
      <c r="J6" s="219">
        <v>148926984</v>
      </c>
      <c r="K6" s="219">
        <v>272035488</v>
      </c>
      <c r="L6" s="219">
        <v>421912472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24870</v>
      </c>
      <c r="F7" s="219">
        <v>25360</v>
      </c>
      <c r="G7" s="219">
        <v>90907328</v>
      </c>
      <c r="H7" s="219">
        <v>175957824</v>
      </c>
      <c r="I7" s="219">
        <v>93.56</v>
      </c>
      <c r="J7" s="219">
        <v>85050496</v>
      </c>
      <c r="K7" s="219">
        <v>28708712</v>
      </c>
      <c r="L7" s="219">
        <v>122159208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11910</v>
      </c>
      <c r="F8" s="219">
        <v>12090</v>
      </c>
      <c r="G8" s="219">
        <v>141304912</v>
      </c>
      <c r="H8" s="219">
        <v>137811492</v>
      </c>
      <c r="I8" s="219">
        <v>-2.4700000000000002</v>
      </c>
      <c r="J8" s="219">
        <v>-3493420</v>
      </c>
      <c r="K8" s="219">
        <v>54390804</v>
      </c>
      <c r="L8" s="219">
        <v>52647384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75450</v>
      </c>
      <c r="F9" s="219">
        <v>75564</v>
      </c>
      <c r="G9" s="219">
        <v>112014400</v>
      </c>
      <c r="H9" s="219">
        <v>120758768</v>
      </c>
      <c r="I9" s="219">
        <v>7.81</v>
      </c>
      <c r="J9" s="219">
        <v>8744368</v>
      </c>
      <c r="K9" s="219">
        <v>9227040</v>
      </c>
      <c r="L9" s="219">
        <v>17971408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8600</v>
      </c>
      <c r="F10" s="219">
        <v>8726</v>
      </c>
      <c r="G10" s="219">
        <v>98103368</v>
      </c>
      <c r="H10" s="219">
        <v>95141323</v>
      </c>
      <c r="I10" s="219">
        <v>-3.02</v>
      </c>
      <c r="J10" s="219">
        <v>-2962045</v>
      </c>
      <c r="K10" s="219">
        <v>1144847</v>
      </c>
      <c r="L10" s="219">
        <v>26142802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12860</v>
      </c>
      <c r="F11" s="219">
        <v>13000</v>
      </c>
      <c r="G11" s="219">
        <v>8470021</v>
      </c>
      <c r="H11" s="219">
        <v>51542400</v>
      </c>
      <c r="I11" s="219">
        <v>508.53</v>
      </c>
      <c r="J11" s="219">
        <v>43072379</v>
      </c>
      <c r="K11" s="219">
        <v>90905312</v>
      </c>
      <c r="L11" s="219">
        <v>133977691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29</v>
      </c>
      <c r="B13" s="219">
        <v>2000</v>
      </c>
      <c r="C13" s="219">
        <v>24377</v>
      </c>
      <c r="D13" s="219">
        <v>24592</v>
      </c>
      <c r="E13" s="219">
        <v>24670</v>
      </c>
      <c r="F13" s="219">
        <v>24570</v>
      </c>
      <c r="G13" s="219">
        <v>48753060</v>
      </c>
      <c r="H13" s="219">
        <v>48707568</v>
      </c>
      <c r="I13" s="219">
        <v>-0.09</v>
      </c>
      <c r="J13" s="219">
        <v>-45492</v>
      </c>
      <c r="K13" s="219">
        <v>15159361</v>
      </c>
      <c r="L13" s="219">
        <v>16163869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16100</v>
      </c>
      <c r="F15" s="219">
        <v>16232</v>
      </c>
      <c r="G15" s="219">
        <v>20398844</v>
      </c>
      <c r="H15" s="219">
        <v>32178317</v>
      </c>
      <c r="I15" s="219">
        <v>57.75</v>
      </c>
      <c r="J15" s="219">
        <v>11779473</v>
      </c>
      <c r="K15" s="219">
        <v>21518240</v>
      </c>
      <c r="L15" s="219">
        <v>34797713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11958</v>
      </c>
      <c r="F16" s="219">
        <v>12006</v>
      </c>
      <c r="G16" s="219">
        <v>920033</v>
      </c>
      <c r="H16" s="219">
        <v>4760139</v>
      </c>
      <c r="I16" s="219">
        <v>417.39</v>
      </c>
      <c r="J16" s="219">
        <v>3840106</v>
      </c>
      <c r="K16" s="219">
        <v>30419074</v>
      </c>
      <c r="L16" s="219">
        <v>34259180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768</v>
      </c>
      <c r="E17" s="218" t="s">
        <v>37</v>
      </c>
      <c r="F17" s="219" t="s">
        <v>769</v>
      </c>
      <c r="G17" s="218" t="s">
        <v>39</v>
      </c>
      <c r="H17" s="219">
        <f>SUM(H2:H16)</f>
        <v>2479560044</v>
      </c>
      <c r="I17" s="218" t="s">
        <v>40</v>
      </c>
      <c r="J17" s="219" t="s">
        <v>770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2604846930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125286886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2677397990</v>
      </c>
      <c r="H41" s="11">
        <f>G41-B43</f>
        <v>189564544</v>
      </c>
      <c r="I41" s="5">
        <f>H41/B43</f>
        <v>7.6196637803381317E-2</v>
      </c>
      <c r="J41" s="13">
        <f>G41+J40</f>
        <v>2677397990</v>
      </c>
      <c r="K41" s="11">
        <f>H41+J40</f>
        <v>189564544</v>
      </c>
      <c r="L41" s="5">
        <f>K41/B43</f>
        <v>7.6196637803381317E-2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4357397990</v>
      </c>
      <c r="H42" s="12">
        <f>G42-B43</f>
        <v>1869564544</v>
      </c>
      <c r="I42" s="8">
        <f>H42/B43</f>
        <v>0.75148300100472243</v>
      </c>
      <c r="J42" s="13">
        <f>G42+J40</f>
        <v>4357397990</v>
      </c>
      <c r="K42" s="12">
        <f>H42+J40</f>
        <v>1869564544</v>
      </c>
      <c r="L42" s="8">
        <f>K42/B43</f>
        <v>0.75148300100472243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8.3123604876415985E-3</v>
      </c>
      <c r="J43" s="6"/>
      <c r="K43" s="4" t="s">
        <v>50</v>
      </c>
      <c r="L43" s="5">
        <f ca="1">K41/VLOOKUP(MID(CELL("filename",A$1),FIND("]",CELL("filename",A$1))+1,255),Base!A:H,8,FALSE)*30</f>
        <v>8.3123604876415985E-3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8.1979963745969719E-2</v>
      </c>
      <c r="J44" s="6"/>
      <c r="K44" s="7"/>
      <c r="L44" s="8">
        <f ca="1">K42/VLOOKUP(MID(CELL("filename",A$1),FIND("]",CELL("filename",A$1))+1,255),Base!A:H,8,FALSE)*30</f>
        <v>8.1979963745969719E-2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83000</v>
      </c>
      <c r="C2" s="219">
        <v>2799</v>
      </c>
      <c r="D2" s="219">
        <v>2824</v>
      </c>
      <c r="E2" s="219">
        <v>8107</v>
      </c>
      <c r="F2" s="219">
        <v>8064</v>
      </c>
      <c r="G2" s="219">
        <v>232352192</v>
      </c>
      <c r="H2" s="219">
        <v>663422054</v>
      </c>
      <c r="I2" s="219">
        <v>185.52</v>
      </c>
      <c r="J2" s="219">
        <v>431069862</v>
      </c>
      <c r="K2" s="219">
        <v>805076864</v>
      </c>
      <c r="L2" s="219">
        <v>1282746726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31852</v>
      </c>
      <c r="F3" s="219">
        <v>32779</v>
      </c>
      <c r="G3" s="219">
        <v>195353872</v>
      </c>
      <c r="H3" s="219">
        <v>324905448</v>
      </c>
      <c r="I3" s="219">
        <v>66.319999999999993</v>
      </c>
      <c r="J3" s="219">
        <v>129551576</v>
      </c>
      <c r="K3" s="219">
        <v>0</v>
      </c>
      <c r="L3" s="219">
        <v>129551576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5465</v>
      </c>
      <c r="F4" s="219">
        <v>5582</v>
      </c>
      <c r="G4" s="219">
        <v>99938792</v>
      </c>
      <c r="H4" s="219">
        <v>276643920</v>
      </c>
      <c r="I4" s="219">
        <v>176.81</v>
      </c>
      <c r="J4" s="219">
        <v>176705128</v>
      </c>
      <c r="K4" s="219">
        <v>440100384</v>
      </c>
      <c r="L4" s="219">
        <v>616805512</v>
      </c>
    </row>
    <row r="5" spans="1:12" ht="18.75" x14ac:dyDescent="0.3">
      <c r="A5" s="218" t="s">
        <v>226</v>
      </c>
      <c r="B5" s="219">
        <v>1400</v>
      </c>
      <c r="C5" s="219">
        <v>205014</v>
      </c>
      <c r="D5" s="219">
        <v>205258</v>
      </c>
      <c r="E5" s="219">
        <v>173640</v>
      </c>
      <c r="F5" s="219">
        <v>174820</v>
      </c>
      <c r="G5" s="219">
        <v>287019680</v>
      </c>
      <c r="H5" s="219">
        <v>244457239</v>
      </c>
      <c r="I5" s="219">
        <v>-14.83</v>
      </c>
      <c r="J5" s="219">
        <v>-42562441</v>
      </c>
      <c r="K5" s="219">
        <v>-55423680</v>
      </c>
      <c r="L5" s="219">
        <v>-97986121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12040</v>
      </c>
      <c r="F6" s="219">
        <v>11950</v>
      </c>
      <c r="G6" s="219">
        <v>86582136</v>
      </c>
      <c r="H6" s="219">
        <v>236896800</v>
      </c>
      <c r="I6" s="219">
        <v>173.61</v>
      </c>
      <c r="J6" s="219">
        <v>150314664</v>
      </c>
      <c r="K6" s="219">
        <v>272035488</v>
      </c>
      <c r="L6" s="219">
        <v>423300152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24100</v>
      </c>
      <c r="F7" s="219">
        <v>24460</v>
      </c>
      <c r="G7" s="219">
        <v>90907328</v>
      </c>
      <c r="H7" s="219">
        <v>169713264</v>
      </c>
      <c r="I7" s="219">
        <v>86.69</v>
      </c>
      <c r="J7" s="219">
        <v>78805936</v>
      </c>
      <c r="K7" s="219">
        <v>28708712</v>
      </c>
      <c r="L7" s="219">
        <v>115914648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12090</v>
      </c>
      <c r="F8" s="219">
        <v>12170</v>
      </c>
      <c r="G8" s="219">
        <v>141304912</v>
      </c>
      <c r="H8" s="219">
        <v>138723396</v>
      </c>
      <c r="I8" s="219">
        <v>-1.83</v>
      </c>
      <c r="J8" s="219">
        <v>-2581516</v>
      </c>
      <c r="K8" s="219">
        <v>54390804</v>
      </c>
      <c r="L8" s="219">
        <v>53559288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75720</v>
      </c>
      <c r="F9" s="219">
        <v>75952</v>
      </c>
      <c r="G9" s="219">
        <v>112014400</v>
      </c>
      <c r="H9" s="219">
        <v>121378830</v>
      </c>
      <c r="I9" s="219">
        <v>8.36</v>
      </c>
      <c r="J9" s="219">
        <v>9364430</v>
      </c>
      <c r="K9" s="219">
        <v>9227040</v>
      </c>
      <c r="L9" s="219">
        <v>18591470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8494</v>
      </c>
      <c r="F10" s="219">
        <v>8606</v>
      </c>
      <c r="G10" s="219">
        <v>98103368</v>
      </c>
      <c r="H10" s="219">
        <v>93832939</v>
      </c>
      <c r="I10" s="219">
        <v>-4.3499999999999996</v>
      </c>
      <c r="J10" s="219">
        <v>-4270429</v>
      </c>
      <c r="K10" s="219">
        <v>1144847</v>
      </c>
      <c r="L10" s="219">
        <v>24834418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12620</v>
      </c>
      <c r="F11" s="219">
        <v>12760</v>
      </c>
      <c r="G11" s="219">
        <v>8470021</v>
      </c>
      <c r="H11" s="219">
        <v>50590848</v>
      </c>
      <c r="I11" s="219">
        <v>497.29</v>
      </c>
      <c r="J11" s="219">
        <v>42120827</v>
      </c>
      <c r="K11" s="219">
        <v>90905312</v>
      </c>
      <c r="L11" s="219">
        <v>133026139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25790</v>
      </c>
      <c r="F12" s="219">
        <v>25730</v>
      </c>
      <c r="G12" s="219">
        <v>48753060</v>
      </c>
      <c r="H12" s="219">
        <v>51007152</v>
      </c>
      <c r="I12" s="219">
        <v>4.62</v>
      </c>
      <c r="J12" s="219">
        <v>2254092</v>
      </c>
      <c r="K12" s="219">
        <v>15159361</v>
      </c>
      <c r="L12" s="219">
        <v>18463453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16270</v>
      </c>
      <c r="F15" s="219">
        <v>16386</v>
      </c>
      <c r="G15" s="219">
        <v>20398844</v>
      </c>
      <c r="H15" s="219">
        <v>32483606</v>
      </c>
      <c r="I15" s="219">
        <v>59.24</v>
      </c>
      <c r="J15" s="219">
        <v>12084762</v>
      </c>
      <c r="K15" s="219">
        <v>21518240</v>
      </c>
      <c r="L15" s="219">
        <v>35103002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11958</v>
      </c>
      <c r="F16" s="219">
        <v>12006</v>
      </c>
      <c r="G16" s="219">
        <v>920033</v>
      </c>
      <c r="H16" s="219">
        <v>4760139</v>
      </c>
      <c r="I16" s="219">
        <v>417.39</v>
      </c>
      <c r="J16" s="219">
        <v>3840106</v>
      </c>
      <c r="K16" s="219">
        <v>30419074</v>
      </c>
      <c r="L16" s="219">
        <v>34259180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774</v>
      </c>
      <c r="E17" s="218" t="s">
        <v>37</v>
      </c>
      <c r="F17" s="219" t="s">
        <v>775</v>
      </c>
      <c r="G17" s="218" t="s">
        <v>39</v>
      </c>
      <c r="H17" s="219">
        <f>SUM(H2:H16)</f>
        <v>2497161291</v>
      </c>
      <c r="I17" s="218" t="s">
        <v>40</v>
      </c>
      <c r="J17" s="219" t="s">
        <v>776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2622448177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125286886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2694999237</v>
      </c>
      <c r="H41" s="11">
        <f>G41-B43</f>
        <v>207165791</v>
      </c>
      <c r="I41" s="5">
        <f>H41/B43</f>
        <v>8.3271567609594713E-2</v>
      </c>
      <c r="J41" s="13">
        <f>G41+J40</f>
        <v>2694999237</v>
      </c>
      <c r="K41" s="11">
        <f>H41+J40</f>
        <v>207165791</v>
      </c>
      <c r="L41" s="5">
        <f>K41/B43</f>
        <v>8.3271567609594713E-2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4374999237</v>
      </c>
      <c r="H42" s="12">
        <f>G42-B43</f>
        <v>1887165791</v>
      </c>
      <c r="I42" s="8">
        <f>H42/B43</f>
        <v>0.75855793081093581</v>
      </c>
      <c r="J42" s="13">
        <f>G42+J40</f>
        <v>4374999237</v>
      </c>
      <c r="K42" s="12">
        <f>H42+J40</f>
        <v>1887165791</v>
      </c>
      <c r="L42" s="8">
        <f>K42/B43</f>
        <v>0.75855793081093581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9.051257348868991E-3</v>
      </c>
      <c r="J43" s="6"/>
      <c r="K43" s="4" t="s">
        <v>50</v>
      </c>
      <c r="L43" s="5">
        <f ca="1">K41/VLOOKUP(MID(CELL("filename",A$1),FIND("]",CELL("filename",A$1))+1,255),Base!A:H,8,FALSE)*30</f>
        <v>9.051257348868991E-3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8.2451949001188671E-2</v>
      </c>
      <c r="J44" s="6"/>
      <c r="K44" s="7"/>
      <c r="L44" s="8">
        <f ca="1">K42/VLOOKUP(MID(CELL("filename",A$1),FIND("]",CELL("filename",A$1))+1,255),Base!A:H,8,FALSE)*30</f>
        <v>8.2451949001188671E-2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83000</v>
      </c>
      <c r="C2" s="219">
        <v>2799</v>
      </c>
      <c r="D2" s="219">
        <v>2824</v>
      </c>
      <c r="E2" s="219">
        <v>8467</v>
      </c>
      <c r="F2" s="219">
        <v>8441</v>
      </c>
      <c r="G2" s="219">
        <v>232352192</v>
      </c>
      <c r="H2" s="219">
        <v>694437694</v>
      </c>
      <c r="I2" s="219">
        <v>198.87</v>
      </c>
      <c r="J2" s="219">
        <v>462085502</v>
      </c>
      <c r="K2" s="219">
        <v>805076864</v>
      </c>
      <c r="L2" s="219">
        <v>1313762366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33762</v>
      </c>
      <c r="F3" s="219">
        <v>32911</v>
      </c>
      <c r="G3" s="219">
        <v>195353872</v>
      </c>
      <c r="H3" s="219">
        <v>326213832</v>
      </c>
      <c r="I3" s="219">
        <v>66.989999999999995</v>
      </c>
      <c r="J3" s="219">
        <v>130859960</v>
      </c>
      <c r="K3" s="219">
        <v>0</v>
      </c>
      <c r="L3" s="219">
        <v>130859960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5601</v>
      </c>
      <c r="F4" s="219">
        <v>5547</v>
      </c>
      <c r="G4" s="219">
        <v>99938792</v>
      </c>
      <c r="H4" s="219">
        <v>274909320</v>
      </c>
      <c r="I4" s="219">
        <v>175.08</v>
      </c>
      <c r="J4" s="219">
        <v>174970528</v>
      </c>
      <c r="K4" s="219">
        <v>440100384</v>
      </c>
      <c r="L4" s="219">
        <v>615070912</v>
      </c>
    </row>
    <row r="5" spans="1:12" ht="18.75" x14ac:dyDescent="0.3">
      <c r="A5" s="218" t="s">
        <v>226</v>
      </c>
      <c r="B5" s="219">
        <v>1400</v>
      </c>
      <c r="C5" s="219">
        <v>205014</v>
      </c>
      <c r="D5" s="219">
        <v>205258</v>
      </c>
      <c r="E5" s="219">
        <v>178450</v>
      </c>
      <c r="F5" s="219">
        <v>176230</v>
      </c>
      <c r="G5" s="219">
        <v>287019680</v>
      </c>
      <c r="H5" s="219">
        <v>246428894</v>
      </c>
      <c r="I5" s="219">
        <v>-14.14</v>
      </c>
      <c r="J5" s="219">
        <v>-40590786</v>
      </c>
      <c r="K5" s="219">
        <v>-55423680</v>
      </c>
      <c r="L5" s="219">
        <v>-96014466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12220</v>
      </c>
      <c r="F6" s="219">
        <v>12000</v>
      </c>
      <c r="G6" s="219">
        <v>86582136</v>
      </c>
      <c r="H6" s="219">
        <v>237888000</v>
      </c>
      <c r="I6" s="219">
        <v>174.75</v>
      </c>
      <c r="J6" s="219">
        <v>151305864</v>
      </c>
      <c r="K6" s="219">
        <v>272035488</v>
      </c>
      <c r="L6" s="219">
        <v>424291352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24190</v>
      </c>
      <c r="F7" s="219">
        <v>24110</v>
      </c>
      <c r="G7" s="219">
        <v>90907328</v>
      </c>
      <c r="H7" s="219">
        <v>167284824</v>
      </c>
      <c r="I7" s="219">
        <v>84.02</v>
      </c>
      <c r="J7" s="219">
        <v>76377496</v>
      </c>
      <c r="K7" s="219">
        <v>28708712</v>
      </c>
      <c r="L7" s="219">
        <v>113486208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12210</v>
      </c>
      <c r="F8" s="219">
        <v>12160</v>
      </c>
      <c r="G8" s="219">
        <v>141304912</v>
      </c>
      <c r="H8" s="219">
        <v>138609408</v>
      </c>
      <c r="I8" s="219">
        <v>-1.91</v>
      </c>
      <c r="J8" s="219">
        <v>-2695504</v>
      </c>
      <c r="K8" s="219">
        <v>54390804</v>
      </c>
      <c r="L8" s="219">
        <v>53445300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76640</v>
      </c>
      <c r="F9" s="219">
        <v>76424</v>
      </c>
      <c r="G9" s="219">
        <v>112014400</v>
      </c>
      <c r="H9" s="219">
        <v>122133133</v>
      </c>
      <c r="I9" s="219">
        <v>9.0299999999999994</v>
      </c>
      <c r="J9" s="219">
        <v>10118733</v>
      </c>
      <c r="K9" s="219">
        <v>9227040</v>
      </c>
      <c r="L9" s="219">
        <v>19345773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8610</v>
      </c>
      <c r="F10" s="219">
        <v>8600</v>
      </c>
      <c r="G10" s="219">
        <v>98103368</v>
      </c>
      <c r="H10" s="219">
        <v>93767520</v>
      </c>
      <c r="I10" s="219">
        <v>-4.42</v>
      </c>
      <c r="J10" s="219">
        <v>-4335848</v>
      </c>
      <c r="K10" s="219">
        <v>1144847</v>
      </c>
      <c r="L10" s="219">
        <v>24768999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27010</v>
      </c>
      <c r="F11" s="219">
        <v>26900</v>
      </c>
      <c r="G11" s="219">
        <v>48753060</v>
      </c>
      <c r="H11" s="219">
        <v>53326560</v>
      </c>
      <c r="I11" s="219">
        <v>9.3800000000000008</v>
      </c>
      <c r="J11" s="219">
        <v>4573500</v>
      </c>
      <c r="K11" s="219">
        <v>15159361</v>
      </c>
      <c r="L11" s="219">
        <v>20782861</v>
      </c>
    </row>
    <row r="12" spans="1:12" ht="18.75" x14ac:dyDescent="0.3">
      <c r="A12" s="218" t="s">
        <v>17</v>
      </c>
      <c r="B12" s="219">
        <v>4000</v>
      </c>
      <c r="C12" s="219">
        <v>2118</v>
      </c>
      <c r="D12" s="219">
        <v>2137</v>
      </c>
      <c r="E12" s="219">
        <v>13390</v>
      </c>
      <c r="F12" s="219">
        <v>13250</v>
      </c>
      <c r="G12" s="219">
        <v>8470021</v>
      </c>
      <c r="H12" s="219">
        <v>52533600</v>
      </c>
      <c r="I12" s="219">
        <v>520.23</v>
      </c>
      <c r="J12" s="219">
        <v>44063579</v>
      </c>
      <c r="K12" s="219">
        <v>90905312</v>
      </c>
      <c r="L12" s="219">
        <v>134968891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16557</v>
      </c>
      <c r="F15" s="219">
        <v>16576</v>
      </c>
      <c r="G15" s="219">
        <v>20398844</v>
      </c>
      <c r="H15" s="219">
        <v>32860262</v>
      </c>
      <c r="I15" s="219">
        <v>61.09</v>
      </c>
      <c r="J15" s="219">
        <v>12461418</v>
      </c>
      <c r="K15" s="219">
        <v>21518240</v>
      </c>
      <c r="L15" s="219">
        <v>35479658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11958</v>
      </c>
      <c r="F16" s="219">
        <v>12006</v>
      </c>
      <c r="G16" s="219">
        <v>920033</v>
      </c>
      <c r="H16" s="219">
        <v>4760139</v>
      </c>
      <c r="I16" s="219">
        <v>417.39</v>
      </c>
      <c r="J16" s="219">
        <v>3840106</v>
      </c>
      <c r="K16" s="219">
        <v>30419074</v>
      </c>
      <c r="L16" s="219">
        <v>34259180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777</v>
      </c>
      <c r="E17" s="218" t="s">
        <v>37</v>
      </c>
      <c r="F17" s="219" t="s">
        <v>778</v>
      </c>
      <c r="G17" s="218" t="s">
        <v>39</v>
      </c>
      <c r="H17" s="219">
        <f>SUM(H2:H16)</f>
        <v>2533498842</v>
      </c>
      <c r="I17" s="218" t="s">
        <v>40</v>
      </c>
      <c r="J17" s="219" t="s">
        <v>779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2660821776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127322934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2733372836</v>
      </c>
      <c r="H41" s="11">
        <f>G41-B43</f>
        <v>245539390</v>
      </c>
      <c r="I41" s="5">
        <f>H41/B43</f>
        <v>9.8696072437961746E-2</v>
      </c>
      <c r="J41" s="13">
        <f>G41+J40</f>
        <v>2733372836</v>
      </c>
      <c r="K41" s="11">
        <f>H41+J40</f>
        <v>245539390</v>
      </c>
      <c r="L41" s="5">
        <f>K41/B43</f>
        <v>9.8696072437961746E-2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4413372836</v>
      </c>
      <c r="H42" s="12">
        <f>G42-B43</f>
        <v>1925539390</v>
      </c>
      <c r="I42" s="8">
        <f>H42/B43</f>
        <v>0.7739824356393028</v>
      </c>
      <c r="J42" s="13">
        <f>G42+J40</f>
        <v>4413372836</v>
      </c>
      <c r="K42" s="12">
        <f>H42+J40</f>
        <v>1925539390</v>
      </c>
      <c r="L42" s="8">
        <f>K42/B43</f>
        <v>0.7739824356393028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1.0689105318190804E-2</v>
      </c>
      <c r="J43" s="6"/>
      <c r="K43" s="4" t="s">
        <v>50</v>
      </c>
      <c r="L43" s="5">
        <f ca="1">K41/VLOOKUP(MID(CELL("filename",A$1),FIND("]",CELL("filename",A$1))+1,255),Base!A:H,8,FALSE)*30</f>
        <v>1.0689105318190804E-2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8.3824812524112211E-2</v>
      </c>
      <c r="J44" s="6"/>
      <c r="K44" s="7"/>
      <c r="L44" s="8">
        <f ca="1">K42/VLOOKUP(MID(CELL("filename",A$1),FIND("]",CELL("filename",A$1))+1,255),Base!A:H,8,FALSE)*30</f>
        <v>8.3824812524112211E-2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7" width="18" bestFit="1" customWidth="1"/>
    <col min="8" max="8" width="21.140625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74000</v>
      </c>
      <c r="C2" s="219">
        <v>2799</v>
      </c>
      <c r="D2" s="219">
        <v>2824</v>
      </c>
      <c r="E2" s="219">
        <v>8863</v>
      </c>
      <c r="F2" s="219">
        <v>8849</v>
      </c>
      <c r="G2" s="219">
        <v>232352192</v>
      </c>
      <c r="H2" s="221">
        <v>649063530</v>
      </c>
      <c r="I2" s="219">
        <v>213.32</v>
      </c>
      <c r="J2" s="219">
        <v>495651498</v>
      </c>
      <c r="K2" s="219">
        <v>805076864</v>
      </c>
      <c r="L2" s="219">
        <v>1347328362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33898</v>
      </c>
      <c r="F3" s="219">
        <v>33246</v>
      </c>
      <c r="G3" s="219">
        <v>195353872</v>
      </c>
      <c r="H3" s="219">
        <v>329534352</v>
      </c>
      <c r="I3" s="219">
        <v>68.69</v>
      </c>
      <c r="J3" s="219">
        <v>134180480</v>
      </c>
      <c r="K3" s="219">
        <v>0</v>
      </c>
      <c r="L3" s="219">
        <v>134180480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5410</v>
      </c>
      <c r="F4" s="219">
        <v>5453</v>
      </c>
      <c r="G4" s="219">
        <v>99938792</v>
      </c>
      <c r="H4" s="219">
        <v>270250680</v>
      </c>
      <c r="I4" s="219">
        <v>170.42</v>
      </c>
      <c r="J4" s="219">
        <v>170311888</v>
      </c>
      <c r="K4" s="219">
        <v>440100384</v>
      </c>
      <c r="L4" s="219">
        <v>610412272</v>
      </c>
    </row>
    <row r="5" spans="1:12" ht="18.75" x14ac:dyDescent="0.3">
      <c r="A5" s="218" t="s">
        <v>226</v>
      </c>
      <c r="B5" s="219">
        <v>1400</v>
      </c>
      <c r="C5" s="219">
        <v>205014</v>
      </c>
      <c r="D5" s="219">
        <v>205258</v>
      </c>
      <c r="E5" s="219">
        <v>173990</v>
      </c>
      <c r="F5" s="219">
        <v>175890</v>
      </c>
      <c r="G5" s="219">
        <v>287019680</v>
      </c>
      <c r="H5" s="219">
        <v>245953460</v>
      </c>
      <c r="I5" s="219">
        <v>-14.31</v>
      </c>
      <c r="J5" s="219">
        <v>-41066220</v>
      </c>
      <c r="K5" s="219">
        <v>-55423680</v>
      </c>
      <c r="L5" s="219">
        <v>-96489900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12120</v>
      </c>
      <c r="F6" s="219">
        <v>12010</v>
      </c>
      <c r="G6" s="219">
        <v>86582136</v>
      </c>
      <c r="H6" s="219">
        <v>238086240</v>
      </c>
      <c r="I6" s="219">
        <v>174.98</v>
      </c>
      <c r="J6" s="219">
        <v>151504104</v>
      </c>
      <c r="K6" s="219">
        <v>272035488</v>
      </c>
      <c r="L6" s="219">
        <v>424489592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23390</v>
      </c>
      <c r="F7" s="219">
        <v>23780</v>
      </c>
      <c r="G7" s="219">
        <v>90907328</v>
      </c>
      <c r="H7" s="219">
        <v>164995152</v>
      </c>
      <c r="I7" s="219">
        <v>81.5</v>
      </c>
      <c r="J7" s="219">
        <v>74087824</v>
      </c>
      <c r="K7" s="219">
        <v>28708712</v>
      </c>
      <c r="L7" s="219">
        <v>111196536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12760</v>
      </c>
      <c r="F8" s="219">
        <v>12700</v>
      </c>
      <c r="G8" s="219">
        <v>141304912</v>
      </c>
      <c r="H8" s="219">
        <v>144764760</v>
      </c>
      <c r="I8" s="219">
        <v>2.4500000000000002</v>
      </c>
      <c r="J8" s="219">
        <v>3459848</v>
      </c>
      <c r="K8" s="219">
        <v>54390804</v>
      </c>
      <c r="L8" s="219">
        <v>59600652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76215</v>
      </c>
      <c r="F9" s="219">
        <v>76524</v>
      </c>
      <c r="G9" s="219">
        <v>112014400</v>
      </c>
      <c r="H9" s="219">
        <v>122292943</v>
      </c>
      <c r="I9" s="219">
        <v>9.18</v>
      </c>
      <c r="J9" s="219">
        <v>10278543</v>
      </c>
      <c r="K9" s="219">
        <v>9227040</v>
      </c>
      <c r="L9" s="219">
        <v>19505583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8417</v>
      </c>
      <c r="F10" s="219">
        <v>8482</v>
      </c>
      <c r="G10" s="219">
        <v>98103368</v>
      </c>
      <c r="H10" s="219">
        <v>92480942</v>
      </c>
      <c r="I10" s="219">
        <v>-5.73</v>
      </c>
      <c r="J10" s="219">
        <v>-5622426</v>
      </c>
      <c r="K10" s="219">
        <v>1144847</v>
      </c>
      <c r="L10" s="219">
        <v>23482421</v>
      </c>
    </row>
    <row r="11" spans="1:12" ht="18.75" x14ac:dyDescent="0.3">
      <c r="A11" s="218" t="s">
        <v>17</v>
      </c>
      <c r="B11" s="219">
        <v>4000</v>
      </c>
      <c r="C11" s="219">
        <v>2118</v>
      </c>
      <c r="D11" s="219">
        <v>2137</v>
      </c>
      <c r="E11" s="219">
        <v>13910</v>
      </c>
      <c r="F11" s="219">
        <v>13890</v>
      </c>
      <c r="G11" s="219">
        <v>8470021</v>
      </c>
      <c r="H11" s="219">
        <v>55071072</v>
      </c>
      <c r="I11" s="219">
        <v>550.19000000000005</v>
      </c>
      <c r="J11" s="219">
        <v>46601051</v>
      </c>
      <c r="K11" s="219">
        <v>90905312</v>
      </c>
      <c r="L11" s="219">
        <v>137506363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27050</v>
      </c>
      <c r="F12" s="219">
        <v>26950</v>
      </c>
      <c r="G12" s="219">
        <v>48753060</v>
      </c>
      <c r="H12" s="219">
        <v>53425680</v>
      </c>
      <c r="I12" s="219">
        <v>9.58</v>
      </c>
      <c r="J12" s="219">
        <v>4672620</v>
      </c>
      <c r="K12" s="219">
        <v>15159361</v>
      </c>
      <c r="L12" s="219">
        <v>20881981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16309</v>
      </c>
      <c r="F15" s="219">
        <v>16279</v>
      </c>
      <c r="G15" s="219">
        <v>20398844</v>
      </c>
      <c r="H15" s="219">
        <v>32271490</v>
      </c>
      <c r="I15" s="219">
        <v>58.2</v>
      </c>
      <c r="J15" s="219">
        <v>11872646</v>
      </c>
      <c r="K15" s="219">
        <v>21518240</v>
      </c>
      <c r="L15" s="219">
        <v>34890886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11958</v>
      </c>
      <c r="F16" s="219">
        <v>12006</v>
      </c>
      <c r="G16" s="219">
        <v>920033</v>
      </c>
      <c r="H16" s="219">
        <v>4760139</v>
      </c>
      <c r="I16" s="219">
        <v>417.39</v>
      </c>
      <c r="J16" s="219">
        <v>3840106</v>
      </c>
      <c r="K16" s="219">
        <v>30419074</v>
      </c>
      <c r="L16" s="219">
        <v>34259180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781</v>
      </c>
      <c r="E18" s="218" t="s">
        <v>37</v>
      </c>
      <c r="F18" s="219" t="s">
        <v>782</v>
      </c>
      <c r="G18" s="218" t="s">
        <v>39</v>
      </c>
      <c r="H18" s="219">
        <f>SUM(H2:H17)</f>
        <v>2491296360</v>
      </c>
      <c r="I18" s="218" t="s">
        <v>40</v>
      </c>
      <c r="J18" s="219" t="s">
        <v>783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2697684349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206387989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2770235409</v>
      </c>
      <c r="H41" s="11">
        <f>G41-B43</f>
        <v>282401963</v>
      </c>
      <c r="I41" s="5">
        <f>H41/B43</f>
        <v>0.11351321104475577</v>
      </c>
      <c r="J41" s="13">
        <f>G41+J40</f>
        <v>2770235409</v>
      </c>
      <c r="K41" s="11">
        <f>H41+J40</f>
        <v>282401963</v>
      </c>
      <c r="L41" s="5">
        <f>K41/B43</f>
        <v>0.11351321104475577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4450235409</v>
      </c>
      <c r="H42" s="12">
        <f>G42-B43</f>
        <v>1962401963</v>
      </c>
      <c r="I42" s="8">
        <f>H42/B43</f>
        <v>0.78879957424609681</v>
      </c>
      <c r="J42" s="13">
        <f>G42+J40</f>
        <v>4450235409</v>
      </c>
      <c r="K42" s="12">
        <f>H42+J40</f>
        <v>1962401963</v>
      </c>
      <c r="L42" s="8">
        <f>K42/B43</f>
        <v>0.78879957424609681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1.2249627091160694E-2</v>
      </c>
      <c r="J43" s="6"/>
      <c r="K43" s="4" t="s">
        <v>50</v>
      </c>
      <c r="L43" s="5">
        <f ca="1">K41/VLOOKUP(MID(CELL("filename",A$1),FIND("]",CELL("filename",A$1))+1,255),Base!A:H,8,FALSE)*30</f>
        <v>1.2249627091160694E-2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8.5122256213607583E-2</v>
      </c>
      <c r="J44" s="6"/>
      <c r="K44" s="7"/>
      <c r="L44" s="8">
        <f ca="1">K42/VLOOKUP(MID(CELL("filename",A$1),FIND("]",CELL("filename",A$1))+1,255),Base!A:H,8,FALSE)*30</f>
        <v>8.5122256213607583E-2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74000</v>
      </c>
      <c r="C2" s="219">
        <v>2799</v>
      </c>
      <c r="D2" s="219">
        <v>2824</v>
      </c>
      <c r="E2" s="219">
        <v>8910</v>
      </c>
      <c r="F2" s="219">
        <v>8835</v>
      </c>
      <c r="G2" s="219">
        <v>207157376</v>
      </c>
      <c r="H2" s="219">
        <v>648036648</v>
      </c>
      <c r="I2" s="219">
        <v>212.82</v>
      </c>
      <c r="J2" s="219">
        <v>440879272</v>
      </c>
      <c r="K2" s="219">
        <v>858947136</v>
      </c>
      <c r="L2" s="219">
        <v>1346426408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34242</v>
      </c>
      <c r="F3" s="219">
        <v>34237</v>
      </c>
      <c r="G3" s="219">
        <v>195353872</v>
      </c>
      <c r="H3" s="219">
        <v>339357144</v>
      </c>
      <c r="I3" s="219">
        <v>73.709999999999994</v>
      </c>
      <c r="J3" s="219">
        <v>144003272</v>
      </c>
      <c r="K3" s="219">
        <v>0</v>
      </c>
      <c r="L3" s="219">
        <v>144003272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5181</v>
      </c>
      <c r="F4" s="219">
        <v>5250</v>
      </c>
      <c r="G4" s="219">
        <v>99938792</v>
      </c>
      <c r="H4" s="219">
        <v>260190000</v>
      </c>
      <c r="I4" s="219">
        <v>160.35</v>
      </c>
      <c r="J4" s="219">
        <v>160251208</v>
      </c>
      <c r="K4" s="219">
        <v>440100384</v>
      </c>
      <c r="L4" s="219">
        <v>600351592</v>
      </c>
    </row>
    <row r="5" spans="1:12" ht="18.75" x14ac:dyDescent="0.3">
      <c r="A5" s="218" t="s">
        <v>226</v>
      </c>
      <c r="B5" s="219">
        <v>1400</v>
      </c>
      <c r="C5" s="219">
        <v>205014</v>
      </c>
      <c r="D5" s="219">
        <v>205258</v>
      </c>
      <c r="E5" s="219">
        <v>168200</v>
      </c>
      <c r="F5" s="219">
        <v>171570</v>
      </c>
      <c r="G5" s="219">
        <v>287019680</v>
      </c>
      <c r="H5" s="219">
        <v>239912645</v>
      </c>
      <c r="I5" s="219">
        <v>-16.41</v>
      </c>
      <c r="J5" s="219">
        <v>-47107035</v>
      </c>
      <c r="K5" s="219">
        <v>-55423680</v>
      </c>
      <c r="L5" s="219">
        <v>-102530715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11840</v>
      </c>
      <c r="F6" s="219">
        <v>11930</v>
      </c>
      <c r="G6" s="219">
        <v>86582136</v>
      </c>
      <c r="H6" s="219">
        <v>236500320</v>
      </c>
      <c r="I6" s="219">
        <v>173.15</v>
      </c>
      <c r="J6" s="219">
        <v>149918184</v>
      </c>
      <c r="K6" s="219">
        <v>272035488</v>
      </c>
      <c r="L6" s="219">
        <v>422903672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22600</v>
      </c>
      <c r="F7" s="219">
        <v>22770</v>
      </c>
      <c r="G7" s="219">
        <v>90907328</v>
      </c>
      <c r="H7" s="219">
        <v>157987368</v>
      </c>
      <c r="I7" s="219">
        <v>73.790000000000006</v>
      </c>
      <c r="J7" s="219">
        <v>67080040</v>
      </c>
      <c r="K7" s="219">
        <v>28708712</v>
      </c>
      <c r="L7" s="219">
        <v>104188752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12220</v>
      </c>
      <c r="F8" s="219">
        <v>12550</v>
      </c>
      <c r="G8" s="219">
        <v>141304912</v>
      </c>
      <c r="H8" s="219">
        <v>143054940</v>
      </c>
      <c r="I8" s="219">
        <v>1.24</v>
      </c>
      <c r="J8" s="219">
        <v>1750028</v>
      </c>
      <c r="K8" s="219">
        <v>54390804</v>
      </c>
      <c r="L8" s="219">
        <v>57890832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75200</v>
      </c>
      <c r="F9" s="219">
        <v>75307</v>
      </c>
      <c r="G9" s="219">
        <v>112014400</v>
      </c>
      <c r="H9" s="219">
        <v>120348056</v>
      </c>
      <c r="I9" s="219">
        <v>7.44</v>
      </c>
      <c r="J9" s="219">
        <v>8333656</v>
      </c>
      <c r="K9" s="219">
        <v>9227040</v>
      </c>
      <c r="L9" s="219">
        <v>17560696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8163</v>
      </c>
      <c r="F10" s="219">
        <v>8144</v>
      </c>
      <c r="G10" s="219">
        <v>98103368</v>
      </c>
      <c r="H10" s="219">
        <v>88795661</v>
      </c>
      <c r="I10" s="219">
        <v>-9.49</v>
      </c>
      <c r="J10" s="219">
        <v>-9307707</v>
      </c>
      <c r="K10" s="219">
        <v>1144847</v>
      </c>
      <c r="L10" s="219">
        <v>19797140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28290</v>
      </c>
      <c r="F11" s="219">
        <v>27790</v>
      </c>
      <c r="G11" s="219">
        <v>48753060</v>
      </c>
      <c r="H11" s="219">
        <v>55090896</v>
      </c>
      <c r="I11" s="219">
        <v>13</v>
      </c>
      <c r="J11" s="219">
        <v>6337836</v>
      </c>
      <c r="K11" s="219">
        <v>15159361</v>
      </c>
      <c r="L11" s="219">
        <v>22547197</v>
      </c>
    </row>
    <row r="12" spans="1:12" ht="18.75" x14ac:dyDescent="0.3">
      <c r="A12" s="218" t="s">
        <v>17</v>
      </c>
      <c r="B12" s="219">
        <v>4000</v>
      </c>
      <c r="C12" s="219">
        <v>2118</v>
      </c>
      <c r="D12" s="219">
        <v>2137</v>
      </c>
      <c r="E12" s="219">
        <v>13500</v>
      </c>
      <c r="F12" s="219">
        <v>13730</v>
      </c>
      <c r="G12" s="219">
        <v>8470021</v>
      </c>
      <c r="H12" s="219">
        <v>54436704</v>
      </c>
      <c r="I12" s="219">
        <v>542.70000000000005</v>
      </c>
      <c r="J12" s="219">
        <v>45966683</v>
      </c>
      <c r="K12" s="219">
        <v>90905312</v>
      </c>
      <c r="L12" s="219">
        <v>136871995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15910</v>
      </c>
      <c r="F15" s="219">
        <v>15996</v>
      </c>
      <c r="G15" s="219">
        <v>20398844</v>
      </c>
      <c r="H15" s="219">
        <v>31710470</v>
      </c>
      <c r="I15" s="219">
        <v>55.45</v>
      </c>
      <c r="J15" s="219">
        <v>11311626</v>
      </c>
      <c r="K15" s="219">
        <v>21518240</v>
      </c>
      <c r="L15" s="219">
        <v>34329866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11958</v>
      </c>
      <c r="F16" s="219">
        <v>12006</v>
      </c>
      <c r="G16" s="219">
        <v>920033</v>
      </c>
      <c r="H16" s="219">
        <v>4760139</v>
      </c>
      <c r="I16" s="219">
        <v>417.39</v>
      </c>
      <c r="J16" s="219">
        <v>3840106</v>
      </c>
      <c r="K16" s="219">
        <v>30419074</v>
      </c>
      <c r="L16" s="219">
        <v>34259180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789</v>
      </c>
      <c r="E18" s="218" t="s">
        <v>37</v>
      </c>
      <c r="F18" s="219" t="s">
        <v>790</v>
      </c>
      <c r="G18" s="218" t="s">
        <v>39</v>
      </c>
      <c r="H18" s="219">
        <f>SUM(H2:H17)</f>
        <v>2468526911</v>
      </c>
      <c r="I18" s="218" t="s">
        <v>40</v>
      </c>
      <c r="J18" s="219" t="s">
        <v>791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2674914900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206387989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2747465960</v>
      </c>
      <c r="H41" s="11">
        <f>G41-B43</f>
        <v>259632514</v>
      </c>
      <c r="I41" s="5">
        <f>H41/B43</f>
        <v>0.10436089056421505</v>
      </c>
      <c r="J41" s="13">
        <f>G41+J40</f>
        <v>2747465960</v>
      </c>
      <c r="K41" s="11">
        <f>H41+J40</f>
        <v>259632514</v>
      </c>
      <c r="L41" s="5">
        <f>K41/B43</f>
        <v>0.10436089056421505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4427465960</v>
      </c>
      <c r="H42" s="12">
        <f>G42-B43</f>
        <v>1939632514</v>
      </c>
      <c r="I42" s="8">
        <f>H42/B43</f>
        <v>0.7796472537655561</v>
      </c>
      <c r="J42" s="13">
        <f>G42+J40</f>
        <v>4427465960</v>
      </c>
      <c r="K42" s="12">
        <f>H42+J40</f>
        <v>1939632514</v>
      </c>
      <c r="L42" s="8">
        <f>K42/B43</f>
        <v>0.7796472537655561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1.1141732088706233E-2</v>
      </c>
      <c r="J43" s="6"/>
      <c r="K43" s="4" t="s">
        <v>50</v>
      </c>
      <c r="L43" s="5">
        <f ca="1">K41/VLOOKUP(MID(CELL("filename",A$1),FIND("]",CELL("filename",A$1))+1,255),Base!A:H,8,FALSE)*30</f>
        <v>1.1141732088706233E-2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8.3236361611981086E-2</v>
      </c>
      <c r="J44" s="6"/>
      <c r="K44" s="7"/>
      <c r="L44" s="8">
        <f ca="1">K42/VLOOKUP(MID(CELL("filename",A$1),FIND("]",CELL("filename",A$1))+1,255),Base!A:H,8,FALSE)*30</f>
        <v>8.3236361611981086E-2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9.1406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74000</v>
      </c>
      <c r="C2" s="219">
        <v>2799</v>
      </c>
      <c r="D2" s="219">
        <v>2824</v>
      </c>
      <c r="E2" s="219">
        <v>8591</v>
      </c>
      <c r="F2" s="219">
        <v>8981</v>
      </c>
      <c r="G2" s="219">
        <v>207157376</v>
      </c>
      <c r="H2" s="219">
        <v>658745573</v>
      </c>
      <c r="I2" s="219">
        <v>217.99</v>
      </c>
      <c r="J2" s="219">
        <v>451588197</v>
      </c>
      <c r="K2" s="219">
        <v>858947136</v>
      </c>
      <c r="L2" s="219">
        <v>1357135333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35264</v>
      </c>
      <c r="F3" s="219">
        <v>34519</v>
      </c>
      <c r="G3" s="219">
        <v>195353872</v>
      </c>
      <c r="H3" s="219">
        <v>342152328</v>
      </c>
      <c r="I3" s="219">
        <v>75.14</v>
      </c>
      <c r="J3" s="219">
        <v>146798456</v>
      </c>
      <c r="K3" s="219">
        <v>0</v>
      </c>
      <c r="L3" s="219">
        <v>146798456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5097</v>
      </c>
      <c r="F4" s="219">
        <v>5128</v>
      </c>
      <c r="G4" s="219">
        <v>99938792</v>
      </c>
      <c r="H4" s="219">
        <v>254143680</v>
      </c>
      <c r="I4" s="219">
        <v>154.30000000000001</v>
      </c>
      <c r="J4" s="219">
        <v>154204888</v>
      </c>
      <c r="K4" s="219">
        <v>440100384</v>
      </c>
      <c r="L4" s="219">
        <v>594305272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12040</v>
      </c>
      <c r="F5" s="219">
        <v>12000</v>
      </c>
      <c r="G5" s="219">
        <v>86582136</v>
      </c>
      <c r="H5" s="219">
        <v>237888000</v>
      </c>
      <c r="I5" s="219">
        <v>174.75</v>
      </c>
      <c r="J5" s="219">
        <v>151305864</v>
      </c>
      <c r="K5" s="219">
        <v>272035488</v>
      </c>
      <c r="L5" s="219">
        <v>424291352</v>
      </c>
    </row>
    <row r="6" spans="1:12" ht="18.75" x14ac:dyDescent="0.3">
      <c r="A6" s="218" t="s">
        <v>226</v>
      </c>
      <c r="B6" s="219">
        <v>1400</v>
      </c>
      <c r="C6" s="219">
        <v>205014</v>
      </c>
      <c r="D6" s="219">
        <v>205258</v>
      </c>
      <c r="E6" s="219">
        <v>168260</v>
      </c>
      <c r="F6" s="219">
        <v>169110</v>
      </c>
      <c r="G6" s="219">
        <v>287019680</v>
      </c>
      <c r="H6" s="219">
        <v>236472736</v>
      </c>
      <c r="I6" s="219">
        <v>-17.61</v>
      </c>
      <c r="J6" s="219">
        <v>-50546944</v>
      </c>
      <c r="K6" s="219">
        <v>-55423680</v>
      </c>
      <c r="L6" s="219">
        <v>-105970624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23880</v>
      </c>
      <c r="F7" s="219">
        <v>23530</v>
      </c>
      <c r="G7" s="219">
        <v>90907328</v>
      </c>
      <c r="H7" s="219">
        <v>163260552</v>
      </c>
      <c r="I7" s="219">
        <v>79.59</v>
      </c>
      <c r="J7" s="219">
        <v>72353224</v>
      </c>
      <c r="K7" s="219">
        <v>28708712</v>
      </c>
      <c r="L7" s="219">
        <v>109461936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12170</v>
      </c>
      <c r="F8" s="219">
        <v>12130</v>
      </c>
      <c r="G8" s="219">
        <v>141304912</v>
      </c>
      <c r="H8" s="219">
        <v>138267444</v>
      </c>
      <c r="I8" s="219">
        <v>-2.15</v>
      </c>
      <c r="J8" s="219">
        <v>-3037468</v>
      </c>
      <c r="K8" s="219">
        <v>54390804</v>
      </c>
      <c r="L8" s="219">
        <v>53103336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74200</v>
      </c>
      <c r="F9" s="219">
        <v>74354</v>
      </c>
      <c r="G9" s="219">
        <v>112014400</v>
      </c>
      <c r="H9" s="219">
        <v>118825068</v>
      </c>
      <c r="I9" s="219">
        <v>6.08</v>
      </c>
      <c r="J9" s="219">
        <v>6810668</v>
      </c>
      <c r="K9" s="219">
        <v>9227040</v>
      </c>
      <c r="L9" s="219">
        <v>16037708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8360</v>
      </c>
      <c r="F10" s="219">
        <v>8275</v>
      </c>
      <c r="G10" s="219">
        <v>98103368</v>
      </c>
      <c r="H10" s="219">
        <v>90223980</v>
      </c>
      <c r="I10" s="219">
        <v>-8.0299999999999994</v>
      </c>
      <c r="J10" s="219">
        <v>-7879388</v>
      </c>
      <c r="K10" s="219">
        <v>1144847</v>
      </c>
      <c r="L10" s="219">
        <v>21225459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29060</v>
      </c>
      <c r="F11" s="219">
        <v>29060</v>
      </c>
      <c r="G11" s="219">
        <v>48753060</v>
      </c>
      <c r="H11" s="219">
        <v>57608544</v>
      </c>
      <c r="I11" s="219">
        <v>18.16</v>
      </c>
      <c r="J11" s="219">
        <v>8855484</v>
      </c>
      <c r="K11" s="219">
        <v>15159361</v>
      </c>
      <c r="L11" s="219">
        <v>25064845</v>
      </c>
    </row>
    <row r="12" spans="1:12" ht="18.75" x14ac:dyDescent="0.3">
      <c r="A12" s="218" t="s">
        <v>17</v>
      </c>
      <c r="B12" s="219">
        <v>4000</v>
      </c>
      <c r="C12" s="219">
        <v>2118</v>
      </c>
      <c r="D12" s="219">
        <v>2137</v>
      </c>
      <c r="E12" s="219">
        <v>13520</v>
      </c>
      <c r="F12" s="219">
        <v>13730</v>
      </c>
      <c r="G12" s="219">
        <v>8470021</v>
      </c>
      <c r="H12" s="219">
        <v>54436704</v>
      </c>
      <c r="I12" s="219">
        <v>542.70000000000005</v>
      </c>
      <c r="J12" s="219">
        <v>45966683</v>
      </c>
      <c r="K12" s="219">
        <v>90905312</v>
      </c>
      <c r="L12" s="219">
        <v>136871995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16023</v>
      </c>
      <c r="F15" s="219">
        <v>15877</v>
      </c>
      <c r="G15" s="219">
        <v>20398844</v>
      </c>
      <c r="H15" s="219">
        <v>31474565</v>
      </c>
      <c r="I15" s="219">
        <v>54.3</v>
      </c>
      <c r="J15" s="219">
        <v>11075721</v>
      </c>
      <c r="K15" s="219">
        <v>21518240</v>
      </c>
      <c r="L15" s="219">
        <v>34093961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7575</v>
      </c>
      <c r="F16" s="219">
        <v>7604</v>
      </c>
      <c r="G16" s="219">
        <v>920033</v>
      </c>
      <c r="H16" s="219">
        <v>3014834</v>
      </c>
      <c r="I16" s="219">
        <v>227.69</v>
      </c>
      <c r="J16" s="219">
        <v>2094801</v>
      </c>
      <c r="K16" s="219">
        <v>30419074</v>
      </c>
      <c r="L16" s="219">
        <v>32513875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51</v>
      </c>
      <c r="E18" s="218" t="s">
        <v>37</v>
      </c>
      <c r="F18" s="219" t="s">
        <v>792</v>
      </c>
      <c r="G18" s="218" t="s">
        <v>39</v>
      </c>
      <c r="H18" s="219">
        <f>SUM(H2:H17)</f>
        <v>2474859928</v>
      </c>
      <c r="I18" s="218" t="s">
        <v>40</v>
      </c>
      <c r="J18" s="219" t="s">
        <v>793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2681247917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206387989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2753798977</v>
      </c>
      <c r="H41" s="11">
        <f>G41-B43</f>
        <v>265965531</v>
      </c>
      <c r="I41" s="5">
        <f>H41/B43</f>
        <v>0.10690648581303783</v>
      </c>
      <c r="J41" s="13">
        <f>G41+J40</f>
        <v>2753798977</v>
      </c>
      <c r="K41" s="11">
        <f>H41+J40</f>
        <v>265965531</v>
      </c>
      <c r="L41" s="5">
        <f>K41/B43</f>
        <v>0.10690648581303783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4433798977</v>
      </c>
      <c r="H42" s="12">
        <f>G42-B43</f>
        <v>1945965531</v>
      </c>
      <c r="I42" s="8">
        <f>H42/B43</f>
        <v>0.78219284901437891</v>
      </c>
      <c r="J42" s="13">
        <f>G42+J40</f>
        <v>4433798977</v>
      </c>
      <c r="K42" s="12">
        <f>H42+J40</f>
        <v>1945965531</v>
      </c>
      <c r="L42" s="8">
        <f>K42/B43</f>
        <v>0.78219284901437891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1.1373030405642321E-2</v>
      </c>
      <c r="J43" s="6"/>
      <c r="K43" s="4" t="s">
        <v>50</v>
      </c>
      <c r="L43" s="5">
        <f ca="1">K41/VLOOKUP(MID(CELL("filename",A$1),FIND("]",CELL("filename",A$1))+1,255),Base!A:H,8,FALSE)*30</f>
        <v>1.1373030405642321E-2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8.3212005214295628E-2</v>
      </c>
      <c r="J44" s="6"/>
      <c r="K44" s="7"/>
      <c r="L44" s="8">
        <f ca="1">K42/VLOOKUP(MID(CELL("filename",A$1),FIND("]",CELL("filename",A$1))+1,255),Base!A:H,8,FALSE)*30</f>
        <v>8.3212005214295628E-2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74000</v>
      </c>
      <c r="C2" s="219">
        <v>2799</v>
      </c>
      <c r="D2" s="219">
        <v>2824</v>
      </c>
      <c r="E2" s="219">
        <v>8532</v>
      </c>
      <c r="F2" s="219">
        <v>8580</v>
      </c>
      <c r="G2" s="219">
        <v>207157376</v>
      </c>
      <c r="H2" s="219">
        <v>629332704</v>
      </c>
      <c r="I2" s="219">
        <v>203.79</v>
      </c>
      <c r="J2" s="219">
        <v>422175328</v>
      </c>
      <c r="K2" s="219">
        <v>858947136</v>
      </c>
      <c r="L2" s="219">
        <v>1327722464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34910</v>
      </c>
      <c r="F3" s="219">
        <v>34726</v>
      </c>
      <c r="G3" s="219">
        <v>195353872</v>
      </c>
      <c r="H3" s="219">
        <v>344204112</v>
      </c>
      <c r="I3" s="219">
        <v>76.2</v>
      </c>
      <c r="J3" s="219">
        <v>148850240</v>
      </c>
      <c r="K3" s="219">
        <v>0</v>
      </c>
      <c r="L3" s="219">
        <v>148850240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5115</v>
      </c>
      <c r="F4" s="219">
        <v>5178</v>
      </c>
      <c r="G4" s="219">
        <v>99938792</v>
      </c>
      <c r="H4" s="219">
        <v>256621680</v>
      </c>
      <c r="I4" s="219">
        <v>156.78</v>
      </c>
      <c r="J4" s="219">
        <v>156682888</v>
      </c>
      <c r="K4" s="219">
        <v>440100384</v>
      </c>
      <c r="L4" s="219">
        <v>596783272</v>
      </c>
    </row>
    <row r="5" spans="1:12" ht="18.75" x14ac:dyDescent="0.3">
      <c r="A5" s="218" t="s">
        <v>226</v>
      </c>
      <c r="B5" s="219">
        <v>1400</v>
      </c>
      <c r="C5" s="219">
        <v>205014</v>
      </c>
      <c r="D5" s="219">
        <v>205258</v>
      </c>
      <c r="E5" s="219">
        <v>173900</v>
      </c>
      <c r="F5" s="219">
        <v>173910</v>
      </c>
      <c r="G5" s="219">
        <v>287019680</v>
      </c>
      <c r="H5" s="219">
        <v>243184753</v>
      </c>
      <c r="I5" s="219">
        <v>-15.27</v>
      </c>
      <c r="J5" s="219">
        <v>-43834927</v>
      </c>
      <c r="K5" s="219">
        <v>-55423680</v>
      </c>
      <c r="L5" s="219">
        <v>-99258607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12160</v>
      </c>
      <c r="F6" s="219">
        <v>12090</v>
      </c>
      <c r="G6" s="219">
        <v>86582136</v>
      </c>
      <c r="H6" s="219">
        <v>239672160</v>
      </c>
      <c r="I6" s="219">
        <v>176.81</v>
      </c>
      <c r="J6" s="219">
        <v>153090024</v>
      </c>
      <c r="K6" s="219">
        <v>272035488</v>
      </c>
      <c r="L6" s="219">
        <v>426075512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24700</v>
      </c>
      <c r="F7" s="219">
        <v>24580</v>
      </c>
      <c r="G7" s="219">
        <v>90907328</v>
      </c>
      <c r="H7" s="219">
        <v>170545872</v>
      </c>
      <c r="I7" s="219">
        <v>87.6</v>
      </c>
      <c r="J7" s="219">
        <v>79638544</v>
      </c>
      <c r="K7" s="219">
        <v>28708712</v>
      </c>
      <c r="L7" s="219">
        <v>116747256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12210</v>
      </c>
      <c r="F8" s="219">
        <v>12250</v>
      </c>
      <c r="G8" s="219">
        <v>141304912</v>
      </c>
      <c r="H8" s="219">
        <v>139635300</v>
      </c>
      <c r="I8" s="219">
        <v>-1.18</v>
      </c>
      <c r="J8" s="219">
        <v>-1669612</v>
      </c>
      <c r="K8" s="219">
        <v>54390804</v>
      </c>
      <c r="L8" s="219">
        <v>54471192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75229</v>
      </c>
      <c r="F9" s="219">
        <v>75371</v>
      </c>
      <c r="G9" s="219">
        <v>112014400</v>
      </c>
      <c r="H9" s="219">
        <v>120450335</v>
      </c>
      <c r="I9" s="219">
        <v>7.53</v>
      </c>
      <c r="J9" s="219">
        <v>8435935</v>
      </c>
      <c r="K9" s="219">
        <v>9227040</v>
      </c>
      <c r="L9" s="219">
        <v>17662975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8448</v>
      </c>
      <c r="F10" s="219">
        <v>8424</v>
      </c>
      <c r="G10" s="219">
        <v>98103368</v>
      </c>
      <c r="H10" s="219">
        <v>91848557</v>
      </c>
      <c r="I10" s="219">
        <v>-6.38</v>
      </c>
      <c r="J10" s="219">
        <v>-6254811</v>
      </c>
      <c r="K10" s="219">
        <v>1144847</v>
      </c>
      <c r="L10" s="219">
        <v>22850036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27610</v>
      </c>
      <c r="F11" s="219">
        <v>27920</v>
      </c>
      <c r="G11" s="219">
        <v>48753060</v>
      </c>
      <c r="H11" s="219">
        <v>55348608</v>
      </c>
      <c r="I11" s="219">
        <v>13.53</v>
      </c>
      <c r="J11" s="219">
        <v>6595548</v>
      </c>
      <c r="K11" s="219">
        <v>15159361</v>
      </c>
      <c r="L11" s="219">
        <v>22804909</v>
      </c>
    </row>
    <row r="12" spans="1:12" ht="18.75" x14ac:dyDescent="0.3">
      <c r="A12" s="218" t="s">
        <v>17</v>
      </c>
      <c r="B12" s="219">
        <v>4000</v>
      </c>
      <c r="C12" s="219">
        <v>2118</v>
      </c>
      <c r="D12" s="219">
        <v>2137</v>
      </c>
      <c r="E12" s="219">
        <v>13550</v>
      </c>
      <c r="F12" s="219">
        <v>13790</v>
      </c>
      <c r="G12" s="219">
        <v>8470021</v>
      </c>
      <c r="H12" s="219">
        <v>54674592</v>
      </c>
      <c r="I12" s="219">
        <v>545.51</v>
      </c>
      <c r="J12" s="219">
        <v>46204571</v>
      </c>
      <c r="K12" s="219">
        <v>90905312</v>
      </c>
      <c r="L12" s="219">
        <v>137109883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16670</v>
      </c>
      <c r="F15" s="219">
        <v>16621</v>
      </c>
      <c r="G15" s="219">
        <v>20398844</v>
      </c>
      <c r="H15" s="219">
        <v>32949470</v>
      </c>
      <c r="I15" s="219">
        <v>61.53</v>
      </c>
      <c r="J15" s="219">
        <v>12550626</v>
      </c>
      <c r="K15" s="219">
        <v>21518240</v>
      </c>
      <c r="L15" s="219">
        <v>35568866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7575</v>
      </c>
      <c r="F16" s="219">
        <v>7604</v>
      </c>
      <c r="G16" s="219">
        <v>920033</v>
      </c>
      <c r="H16" s="219">
        <v>3014834</v>
      </c>
      <c r="I16" s="219">
        <v>227.69</v>
      </c>
      <c r="J16" s="219">
        <v>2094801</v>
      </c>
      <c r="K16" s="219">
        <v>30419074</v>
      </c>
      <c r="L16" s="219">
        <v>32513875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794</v>
      </c>
      <c r="E18" s="218" t="s">
        <v>37</v>
      </c>
      <c r="F18" s="219" t="s">
        <v>795</v>
      </c>
      <c r="G18" s="218" t="s">
        <v>39</v>
      </c>
      <c r="H18" s="219">
        <f>SUM(H2:H17)</f>
        <v>2469828897</v>
      </c>
      <c r="I18" s="218" t="s">
        <v>40</v>
      </c>
      <c r="J18" s="219" t="s">
        <v>796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2676216886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206387989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2748767946</v>
      </c>
      <c r="H41" s="11">
        <f>G41-B43</f>
        <v>260934500</v>
      </c>
      <c r="I41" s="5">
        <f>H41/B43</f>
        <v>0.10488423186830972</v>
      </c>
      <c r="J41" s="13">
        <f>G41+J40</f>
        <v>2748767946</v>
      </c>
      <c r="K41" s="11">
        <f>H41+J40</f>
        <v>260934500</v>
      </c>
      <c r="L41" s="5">
        <f>K41/B43</f>
        <v>0.10488423186830972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4428767946</v>
      </c>
      <c r="H42" s="12">
        <f>G42-B43</f>
        <v>1940934500</v>
      </c>
      <c r="I42" s="8">
        <f>H42/B43</f>
        <v>0.78017059506965081</v>
      </c>
      <c r="J42" s="13">
        <f>G42+J40</f>
        <v>4428767946</v>
      </c>
      <c r="K42" s="12">
        <f>H42+J40</f>
        <v>1940934500</v>
      </c>
      <c r="L42" s="8">
        <f>K42/B43</f>
        <v>0.78017059506965081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1.1118469809361455E-2</v>
      </c>
      <c r="J43" s="6"/>
      <c r="K43" s="4" t="s">
        <v>50</v>
      </c>
      <c r="L43" s="5">
        <f ca="1">K41/VLOOKUP(MID(CELL("filename",A$1),FIND("]",CELL("filename",A$1))+1,255),Base!A:H,8,FALSE)*30</f>
        <v>1.1118469809361455E-2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8.2703596650493025E-2</v>
      </c>
      <c r="J44" s="6"/>
      <c r="K44" s="7"/>
      <c r="L44" s="8">
        <f ca="1">K42/VLOOKUP(MID(CELL("filename",A$1),FIND("]",CELL("filename",A$1))+1,255),Base!A:H,8,FALSE)*30</f>
        <v>8.2703596650493025E-2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74000</v>
      </c>
      <c r="C2" s="219">
        <v>2799</v>
      </c>
      <c r="D2" s="219">
        <v>2824</v>
      </c>
      <c r="E2" s="219">
        <v>8220</v>
      </c>
      <c r="F2" s="219">
        <v>8201</v>
      </c>
      <c r="G2" s="219">
        <v>207157376</v>
      </c>
      <c r="H2" s="219">
        <v>601533509</v>
      </c>
      <c r="I2" s="219">
        <v>190.38</v>
      </c>
      <c r="J2" s="219">
        <v>394376133</v>
      </c>
      <c r="K2" s="219">
        <v>858947136</v>
      </c>
      <c r="L2" s="219">
        <v>1299923269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35767</v>
      </c>
      <c r="F3" s="219">
        <v>35591</v>
      </c>
      <c r="G3" s="219">
        <v>195353872</v>
      </c>
      <c r="H3" s="219">
        <v>352777992</v>
      </c>
      <c r="I3" s="219">
        <v>80.58</v>
      </c>
      <c r="J3" s="219">
        <v>157424120</v>
      </c>
      <c r="K3" s="219">
        <v>0</v>
      </c>
      <c r="L3" s="219">
        <v>157424120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4976</v>
      </c>
      <c r="F4" s="219">
        <v>4956</v>
      </c>
      <c r="G4" s="219">
        <v>99938792</v>
      </c>
      <c r="H4" s="219">
        <v>245619360</v>
      </c>
      <c r="I4" s="219">
        <v>145.77000000000001</v>
      </c>
      <c r="J4" s="219">
        <v>145680568</v>
      </c>
      <c r="K4" s="219">
        <v>440100384</v>
      </c>
      <c r="L4" s="219">
        <v>585780952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12070</v>
      </c>
      <c r="F5" s="219">
        <v>12060</v>
      </c>
      <c r="G5" s="219">
        <v>86582136</v>
      </c>
      <c r="H5" s="219">
        <v>239077440</v>
      </c>
      <c r="I5" s="219">
        <v>176.13</v>
      </c>
      <c r="J5" s="219">
        <v>152495304</v>
      </c>
      <c r="K5" s="219">
        <v>272035488</v>
      </c>
      <c r="L5" s="219">
        <v>425480792</v>
      </c>
    </row>
    <row r="6" spans="1:12" ht="18.75" x14ac:dyDescent="0.3">
      <c r="A6" s="218" t="s">
        <v>226</v>
      </c>
      <c r="B6" s="219">
        <v>1400</v>
      </c>
      <c r="C6" s="219">
        <v>205014</v>
      </c>
      <c r="D6" s="219">
        <v>205258</v>
      </c>
      <c r="E6" s="219">
        <v>168210</v>
      </c>
      <c r="F6" s="219">
        <v>169700</v>
      </c>
      <c r="G6" s="219">
        <v>287019680</v>
      </c>
      <c r="H6" s="219">
        <v>237297755</v>
      </c>
      <c r="I6" s="219">
        <v>-17.32</v>
      </c>
      <c r="J6" s="219">
        <v>-49721925</v>
      </c>
      <c r="K6" s="219">
        <v>-55423680</v>
      </c>
      <c r="L6" s="219">
        <v>-105145605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23420</v>
      </c>
      <c r="F7" s="219">
        <v>23660</v>
      </c>
      <c r="G7" s="219">
        <v>90907328</v>
      </c>
      <c r="H7" s="219">
        <v>164162544</v>
      </c>
      <c r="I7" s="219">
        <v>80.58</v>
      </c>
      <c r="J7" s="219">
        <v>73255216</v>
      </c>
      <c r="K7" s="219">
        <v>28708712</v>
      </c>
      <c r="L7" s="219">
        <v>110363928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11740</v>
      </c>
      <c r="F8" s="219">
        <v>11800</v>
      </c>
      <c r="G8" s="219">
        <v>141304912</v>
      </c>
      <c r="H8" s="219">
        <v>134505840</v>
      </c>
      <c r="I8" s="219">
        <v>-4.8099999999999996</v>
      </c>
      <c r="J8" s="219">
        <v>-6799072</v>
      </c>
      <c r="K8" s="219">
        <v>54390804</v>
      </c>
      <c r="L8" s="219">
        <v>49341732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74261</v>
      </c>
      <c r="F9" s="219">
        <v>74619</v>
      </c>
      <c r="G9" s="219">
        <v>112014400</v>
      </c>
      <c r="H9" s="219">
        <v>119248564</v>
      </c>
      <c r="I9" s="219">
        <v>6.46</v>
      </c>
      <c r="J9" s="219">
        <v>7234164</v>
      </c>
      <c r="K9" s="219">
        <v>9227040</v>
      </c>
      <c r="L9" s="219">
        <v>16461204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8200</v>
      </c>
      <c r="F10" s="219">
        <v>8179</v>
      </c>
      <c r="G10" s="219">
        <v>98103368</v>
      </c>
      <c r="H10" s="219">
        <v>89177273</v>
      </c>
      <c r="I10" s="219">
        <v>-9.1</v>
      </c>
      <c r="J10" s="219">
        <v>-8926095</v>
      </c>
      <c r="K10" s="219">
        <v>1144847</v>
      </c>
      <c r="L10" s="219">
        <v>20178752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28710</v>
      </c>
      <c r="F11" s="219">
        <v>27620</v>
      </c>
      <c r="G11" s="219">
        <v>48753060</v>
      </c>
      <c r="H11" s="219">
        <v>54753888</v>
      </c>
      <c r="I11" s="219">
        <v>12.31</v>
      </c>
      <c r="J11" s="219">
        <v>6000828</v>
      </c>
      <c r="K11" s="219">
        <v>15159361</v>
      </c>
      <c r="L11" s="219">
        <v>22210189</v>
      </c>
    </row>
    <row r="12" spans="1:12" ht="18.75" x14ac:dyDescent="0.3">
      <c r="A12" s="218" t="s">
        <v>17</v>
      </c>
      <c r="B12" s="219">
        <v>4000</v>
      </c>
      <c r="C12" s="219">
        <v>2118</v>
      </c>
      <c r="D12" s="219">
        <v>2137</v>
      </c>
      <c r="E12" s="219">
        <v>13110</v>
      </c>
      <c r="F12" s="219">
        <v>13190</v>
      </c>
      <c r="G12" s="219">
        <v>8470021</v>
      </c>
      <c r="H12" s="219">
        <v>52295712</v>
      </c>
      <c r="I12" s="219">
        <v>517.41999999999996</v>
      </c>
      <c r="J12" s="219">
        <v>43825691</v>
      </c>
      <c r="K12" s="219">
        <v>90905312</v>
      </c>
      <c r="L12" s="219">
        <v>134731003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16070</v>
      </c>
      <c r="F15" s="219">
        <v>16135</v>
      </c>
      <c r="G15" s="219">
        <v>20398844</v>
      </c>
      <c r="H15" s="219">
        <v>31986024</v>
      </c>
      <c r="I15" s="219">
        <v>56.8</v>
      </c>
      <c r="J15" s="219">
        <v>11587180</v>
      </c>
      <c r="K15" s="219">
        <v>21518240</v>
      </c>
      <c r="L15" s="219">
        <v>34605420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8711</v>
      </c>
      <c r="F16" s="219">
        <v>8787</v>
      </c>
      <c r="G16" s="219">
        <v>920033</v>
      </c>
      <c r="H16" s="219">
        <v>3483870</v>
      </c>
      <c r="I16" s="219">
        <v>278.67</v>
      </c>
      <c r="J16" s="219">
        <v>2563837</v>
      </c>
      <c r="K16" s="219">
        <v>30419074</v>
      </c>
      <c r="L16" s="219">
        <v>32982911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797</v>
      </c>
      <c r="E18" s="218" t="s">
        <v>37</v>
      </c>
      <c r="F18" s="219" t="s">
        <v>798</v>
      </c>
      <c r="G18" s="218" t="s">
        <v>39</v>
      </c>
      <c r="H18" s="219">
        <f>SUM(H2:H17)</f>
        <v>2414265691</v>
      </c>
      <c r="I18" s="218" t="s">
        <v>40</v>
      </c>
      <c r="J18" s="219" t="s">
        <v>799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2620653680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206387989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2693204740</v>
      </c>
      <c r="H41" s="11">
        <f>G41-B43</f>
        <v>205371294</v>
      </c>
      <c r="I41" s="5">
        <f>H41/B43</f>
        <v>8.2550258470960355E-2</v>
      </c>
      <c r="J41" s="13">
        <f>G41+J40</f>
        <v>2693204740</v>
      </c>
      <c r="K41" s="11">
        <f>H41+J40</f>
        <v>205371294</v>
      </c>
      <c r="L41" s="5">
        <f>K41/B43</f>
        <v>8.2550258470960355E-2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4373204740</v>
      </c>
      <c r="H42" s="12">
        <f>G42-B43</f>
        <v>1885371294</v>
      </c>
      <c r="I42" s="8">
        <f>H42/B43</f>
        <v>0.75783662167230148</v>
      </c>
      <c r="J42" s="13">
        <f>G42+J40</f>
        <v>4373204740</v>
      </c>
      <c r="K42" s="12">
        <f>H42+J40</f>
        <v>1885371294</v>
      </c>
      <c r="L42" s="8">
        <f>K42/B43</f>
        <v>0.75783662167230148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8.7200977258056721E-3</v>
      </c>
      <c r="J43" s="6"/>
      <c r="K43" s="4" t="s">
        <v>50</v>
      </c>
      <c r="L43" s="5">
        <f ca="1">K41/VLOOKUP(MID(CELL("filename",A$1),FIND("]",CELL("filename",A$1))+1,255),Base!A:H,8,FALSE)*30</f>
        <v>8.7200977258056721E-3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8.0053164261158605E-2</v>
      </c>
      <c r="J44" s="6"/>
      <c r="K44" s="7"/>
      <c r="L44" s="8">
        <f ca="1">K42/VLOOKUP(MID(CELL("filename",A$1),FIND("]",CELL("filename",A$1))+1,255),Base!A:H,8,FALSE)*30</f>
        <v>8.0053164261158605E-2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44"/>
  <sheetViews>
    <sheetView rightToLeft="1" topLeftCell="A4" workbookViewId="0">
      <selection activeCell="I43" sqref="I43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8367</v>
      </c>
      <c r="F2" s="46">
        <v>8530</v>
      </c>
      <c r="G2" s="46">
        <v>369116512</v>
      </c>
      <c r="H2" s="46">
        <v>1621791840</v>
      </c>
      <c r="I2" s="46">
        <v>339.37</v>
      </c>
      <c r="J2" s="46">
        <v>1252675328</v>
      </c>
      <c r="K2" s="46">
        <v>35150128</v>
      </c>
      <c r="L2" s="46">
        <v>1294825456</v>
      </c>
    </row>
    <row r="3" spans="1:12" ht="18.75" x14ac:dyDescent="0.3">
      <c r="A3" s="46" t="s">
        <v>13</v>
      </c>
      <c r="B3" s="46">
        <v>120000</v>
      </c>
      <c r="C3" s="46">
        <v>1999</v>
      </c>
      <c r="D3" s="46">
        <v>2019</v>
      </c>
      <c r="E3" s="46">
        <v>3820</v>
      </c>
      <c r="F3" s="46">
        <v>3865</v>
      </c>
      <c r="G3" s="46">
        <v>239853104</v>
      </c>
      <c r="H3" s="46">
        <v>459277950</v>
      </c>
      <c r="I3" s="46">
        <v>91.48</v>
      </c>
      <c r="J3" s="46">
        <v>219424846</v>
      </c>
      <c r="K3" s="46">
        <v>89965608</v>
      </c>
      <c r="L3" s="46">
        <v>309390454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22980</v>
      </c>
      <c r="F4" s="46">
        <v>22979</v>
      </c>
      <c r="G4" s="46">
        <v>195353872</v>
      </c>
      <c r="H4" s="46">
        <v>227549548</v>
      </c>
      <c r="I4" s="46">
        <v>16.48</v>
      </c>
      <c r="J4" s="46">
        <v>32195676</v>
      </c>
      <c r="K4" s="46">
        <v>0</v>
      </c>
      <c r="L4" s="46">
        <v>32195676</v>
      </c>
    </row>
    <row r="5" spans="1:12" ht="18.75" x14ac:dyDescent="0.3">
      <c r="A5" s="46" t="s">
        <v>15</v>
      </c>
      <c r="B5" s="46">
        <v>35000</v>
      </c>
      <c r="C5" s="46">
        <v>2528</v>
      </c>
      <c r="D5" s="46">
        <v>2553</v>
      </c>
      <c r="E5" s="46">
        <v>6141</v>
      </c>
      <c r="F5" s="46">
        <v>6141</v>
      </c>
      <c r="G5" s="46">
        <v>88495432</v>
      </c>
      <c r="H5" s="46">
        <v>212839384</v>
      </c>
      <c r="I5" s="46">
        <v>140.51</v>
      </c>
      <c r="J5" s="46">
        <v>124343952</v>
      </c>
      <c r="K5" s="46">
        <v>71343552</v>
      </c>
      <c r="L5" s="46">
        <v>195687504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9884</v>
      </c>
      <c r="F6" s="46">
        <v>9884</v>
      </c>
      <c r="G6" s="46">
        <v>73976144</v>
      </c>
      <c r="H6" s="46">
        <v>88088679</v>
      </c>
      <c r="I6" s="46">
        <v>19.079999999999998</v>
      </c>
      <c r="J6" s="46">
        <v>14112535</v>
      </c>
      <c r="K6" s="46">
        <v>3002441</v>
      </c>
      <c r="L6" s="46">
        <v>17114976</v>
      </c>
    </row>
    <row r="7" spans="1:12" ht="18.75" x14ac:dyDescent="0.3">
      <c r="A7" s="46" t="s">
        <v>22</v>
      </c>
      <c r="B7" s="46">
        <v>5500</v>
      </c>
      <c r="C7" s="46">
        <v>10199</v>
      </c>
      <c r="D7" s="46">
        <v>10299</v>
      </c>
      <c r="E7" s="46">
        <v>12013</v>
      </c>
      <c r="F7" s="46">
        <v>12223</v>
      </c>
      <c r="G7" s="46">
        <v>56096816</v>
      </c>
      <c r="H7" s="46">
        <v>66571042</v>
      </c>
      <c r="I7" s="46">
        <v>18.670000000000002</v>
      </c>
      <c r="J7" s="46">
        <v>10474226</v>
      </c>
      <c r="K7" s="46">
        <v>943788</v>
      </c>
      <c r="L7" s="46">
        <v>11418014</v>
      </c>
    </row>
    <row r="8" spans="1:12" ht="18.75" x14ac:dyDescent="0.3">
      <c r="A8" s="46" t="s">
        <v>29</v>
      </c>
      <c r="B8" s="46">
        <v>2307</v>
      </c>
      <c r="C8" s="46">
        <v>24957</v>
      </c>
      <c r="D8" s="46">
        <v>25201</v>
      </c>
      <c r="E8" s="46">
        <v>26394</v>
      </c>
      <c r="F8" s="46">
        <v>26556</v>
      </c>
      <c r="G8" s="46">
        <v>57576404</v>
      </c>
      <c r="H8" s="46">
        <v>60667361</v>
      </c>
      <c r="I8" s="46">
        <v>5.37</v>
      </c>
      <c r="J8" s="46">
        <v>3090957</v>
      </c>
      <c r="K8" s="46">
        <v>0</v>
      </c>
      <c r="L8" s="46">
        <v>3090957</v>
      </c>
    </row>
    <row r="9" spans="1:12" ht="18.75" x14ac:dyDescent="0.3">
      <c r="A9" s="46" t="s">
        <v>17</v>
      </c>
      <c r="B9" s="46">
        <v>10000</v>
      </c>
      <c r="C9" s="46">
        <v>2118</v>
      </c>
      <c r="D9" s="46">
        <v>2139</v>
      </c>
      <c r="E9" s="46">
        <v>5373</v>
      </c>
      <c r="F9" s="46">
        <v>5352</v>
      </c>
      <c r="G9" s="46">
        <v>21175052</v>
      </c>
      <c r="H9" s="46">
        <v>52998180</v>
      </c>
      <c r="I9" s="46">
        <v>150.29</v>
      </c>
      <c r="J9" s="46">
        <v>31823128</v>
      </c>
      <c r="K9" s="46">
        <v>46152056</v>
      </c>
      <c r="L9" s="46">
        <v>77975184</v>
      </c>
    </row>
    <row r="10" spans="1:12" ht="18.75" x14ac:dyDescent="0.3">
      <c r="A10" s="46" t="s">
        <v>16</v>
      </c>
      <c r="B10" s="46">
        <v>8000</v>
      </c>
      <c r="C10" s="46">
        <v>2958</v>
      </c>
      <c r="D10" s="46">
        <v>2987</v>
      </c>
      <c r="E10" s="46">
        <v>6718</v>
      </c>
      <c r="F10" s="46">
        <v>6641</v>
      </c>
      <c r="G10" s="46">
        <v>23665300</v>
      </c>
      <c r="H10" s="46">
        <v>52610002</v>
      </c>
      <c r="I10" s="46">
        <v>122.31</v>
      </c>
      <c r="J10" s="46">
        <v>28944702</v>
      </c>
      <c r="K10" s="46">
        <v>17437852</v>
      </c>
      <c r="L10" s="46">
        <v>46382554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21</v>
      </c>
      <c r="B12" s="46">
        <v>2000</v>
      </c>
      <c r="C12" s="46">
        <v>16843</v>
      </c>
      <c r="D12" s="46">
        <v>17008</v>
      </c>
      <c r="E12" s="46">
        <v>23470</v>
      </c>
      <c r="F12" s="46">
        <v>24089</v>
      </c>
      <c r="G12" s="46">
        <v>33685576</v>
      </c>
      <c r="H12" s="46">
        <v>47708265</v>
      </c>
      <c r="I12" s="46">
        <v>41.63</v>
      </c>
      <c r="J12" s="46">
        <v>14022689</v>
      </c>
      <c r="K12" s="46">
        <v>160642</v>
      </c>
      <c r="L12" s="46">
        <v>14183331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9732</v>
      </c>
      <c r="F13" s="46">
        <v>9488</v>
      </c>
      <c r="G13" s="46">
        <v>31414688</v>
      </c>
      <c r="H13" s="46">
        <v>34162009</v>
      </c>
      <c r="I13" s="46">
        <v>8.75</v>
      </c>
      <c r="J13" s="46">
        <v>2747321</v>
      </c>
      <c r="K13" s="46">
        <v>0</v>
      </c>
      <c r="L13" s="46">
        <v>2747321</v>
      </c>
    </row>
    <row r="14" spans="1:12" ht="18.75" x14ac:dyDescent="0.3">
      <c r="A14" s="46" t="s">
        <v>20</v>
      </c>
      <c r="B14" s="46">
        <v>500</v>
      </c>
      <c r="C14" s="46">
        <v>31876</v>
      </c>
      <c r="D14" s="46">
        <v>32187</v>
      </c>
      <c r="E14" s="46">
        <v>55007</v>
      </c>
      <c r="F14" s="46">
        <v>55635</v>
      </c>
      <c r="G14" s="46">
        <v>15938166</v>
      </c>
      <c r="H14" s="46">
        <v>27546279</v>
      </c>
      <c r="I14" s="46">
        <v>72.83</v>
      </c>
      <c r="J14" s="46">
        <v>11608113</v>
      </c>
      <c r="K14" s="46">
        <v>12779537</v>
      </c>
      <c r="L14" s="46">
        <v>24387650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3042</v>
      </c>
      <c r="F15" s="46">
        <v>3076</v>
      </c>
      <c r="G15" s="46">
        <v>14720662</v>
      </c>
      <c r="H15" s="46">
        <v>21322063</v>
      </c>
      <c r="I15" s="46">
        <v>44.84</v>
      </c>
      <c r="J15" s="46">
        <v>6601401</v>
      </c>
      <c r="K15" s="46">
        <v>94924224</v>
      </c>
      <c r="L15" s="46">
        <v>101525625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2818</v>
      </c>
      <c r="F16" s="46">
        <v>2776</v>
      </c>
      <c r="G16" s="46">
        <v>16100578</v>
      </c>
      <c r="H16" s="46">
        <v>19242538</v>
      </c>
      <c r="I16" s="46">
        <v>19.510000000000002</v>
      </c>
      <c r="J16" s="46">
        <v>3141960</v>
      </c>
      <c r="K16" s="46">
        <v>3855220</v>
      </c>
      <c r="L16" s="46">
        <v>6997180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6262</v>
      </c>
      <c r="F17" s="46">
        <v>6157</v>
      </c>
      <c r="G17" s="46">
        <v>15091829</v>
      </c>
      <c r="H17" s="46">
        <v>18290908</v>
      </c>
      <c r="I17" s="46">
        <v>21.2</v>
      </c>
      <c r="J17" s="46">
        <v>3199079</v>
      </c>
      <c r="K17" s="46">
        <v>-7422173</v>
      </c>
      <c r="L17" s="46">
        <v>-3873094</v>
      </c>
    </row>
    <row r="18" spans="1:12" ht="18.75" x14ac:dyDescent="0.3">
      <c r="A18" s="46" t="s">
        <v>77</v>
      </c>
      <c r="B18" s="46">
        <v>811</v>
      </c>
      <c r="C18" s="46">
        <v>12054</v>
      </c>
      <c r="D18" s="46">
        <v>12172</v>
      </c>
      <c r="E18" s="46">
        <v>17374</v>
      </c>
      <c r="F18" s="46">
        <v>17256</v>
      </c>
      <c r="G18" s="46">
        <v>9776181</v>
      </c>
      <c r="H18" s="46">
        <v>13858168</v>
      </c>
      <c r="I18" s="46">
        <v>41.75</v>
      </c>
      <c r="J18" s="46">
        <v>4081987</v>
      </c>
      <c r="K18" s="46">
        <v>0</v>
      </c>
      <c r="L18" s="46">
        <v>4081987</v>
      </c>
    </row>
    <row r="19" spans="1:12" ht="18.75" x14ac:dyDescent="0.3">
      <c r="A19" s="46" t="s">
        <v>28</v>
      </c>
      <c r="B19" s="46">
        <v>2000</v>
      </c>
      <c r="C19" s="46">
        <v>2601</v>
      </c>
      <c r="D19" s="46">
        <v>2627</v>
      </c>
      <c r="E19" s="46">
        <v>4601</v>
      </c>
      <c r="F19" s="46">
        <v>4650</v>
      </c>
      <c r="G19" s="46">
        <v>5202503</v>
      </c>
      <c r="H19" s="46">
        <v>9209325</v>
      </c>
      <c r="I19" s="46">
        <v>77.02</v>
      </c>
      <c r="J19" s="46">
        <v>4006822</v>
      </c>
      <c r="K19" s="46">
        <v>337142</v>
      </c>
      <c r="L19" s="46">
        <v>4343964</v>
      </c>
    </row>
    <row r="20" spans="1:12" ht="18.75" x14ac:dyDescent="0.3">
      <c r="A20" s="46" t="s">
        <v>25</v>
      </c>
      <c r="B20" s="46">
        <v>200</v>
      </c>
      <c r="C20" s="46">
        <v>23400</v>
      </c>
      <c r="D20" s="46">
        <v>23629</v>
      </c>
      <c r="E20" s="46">
        <v>45700</v>
      </c>
      <c r="F20" s="46">
        <v>46011</v>
      </c>
      <c r="G20" s="46">
        <v>4680079</v>
      </c>
      <c r="H20" s="46">
        <v>9112479</v>
      </c>
      <c r="I20" s="46">
        <v>94.71</v>
      </c>
      <c r="J20" s="46">
        <v>4432400</v>
      </c>
      <c r="K20" s="46">
        <v>34159300</v>
      </c>
      <c r="L20" s="46">
        <v>38591700</v>
      </c>
    </row>
    <row r="21" spans="1:12" ht="18.75" x14ac:dyDescent="0.3">
      <c r="A21" s="46" t="s">
        <v>32</v>
      </c>
      <c r="B21" s="46">
        <v>37</v>
      </c>
      <c r="C21" s="46">
        <v>23607</v>
      </c>
      <c r="D21" s="46">
        <v>23838</v>
      </c>
      <c r="E21" s="46">
        <v>36573</v>
      </c>
      <c r="F21" s="46">
        <v>35288</v>
      </c>
      <c r="G21" s="46">
        <v>873445</v>
      </c>
      <c r="H21" s="46">
        <v>1292926</v>
      </c>
      <c r="I21" s="46">
        <v>48.03</v>
      </c>
      <c r="J21" s="46">
        <v>419481</v>
      </c>
      <c r="K21" s="46">
        <v>0</v>
      </c>
      <c r="L21" s="46">
        <v>419481</v>
      </c>
    </row>
    <row r="22" spans="1:12" ht="18.75" x14ac:dyDescent="0.3">
      <c r="A22" s="46" t="s">
        <v>33</v>
      </c>
      <c r="B22" s="46">
        <v>21</v>
      </c>
      <c r="C22" s="46">
        <v>19990</v>
      </c>
      <c r="D22" s="46">
        <v>20185</v>
      </c>
      <c r="E22" s="46">
        <v>26512</v>
      </c>
      <c r="F22" s="46">
        <v>25401</v>
      </c>
      <c r="G22" s="46">
        <v>419795</v>
      </c>
      <c r="H22" s="46">
        <v>528220</v>
      </c>
      <c r="I22" s="46">
        <v>25.83</v>
      </c>
      <c r="J22" s="46">
        <v>108425</v>
      </c>
      <c r="K22" s="46">
        <v>0</v>
      </c>
      <c r="L22" s="46">
        <v>108425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103</v>
      </c>
      <c r="E23" s="46" t="s">
        <v>37</v>
      </c>
      <c r="F23" s="46" t="s">
        <v>104</v>
      </c>
      <c r="G23" s="46" t="s">
        <v>39</v>
      </c>
      <c r="H23" s="46">
        <f>SUM(H2:H22)</f>
        <v>3094179666</v>
      </c>
      <c r="I23" s="46" t="s">
        <v>40</v>
      </c>
      <c r="J23" s="46" t="s">
        <v>105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3252672416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158492750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B41+H23+D41+F41</f>
        <v>3355623476</v>
      </c>
      <c r="H41" s="11">
        <f>G41-B43</f>
        <v>867790030</v>
      </c>
      <c r="I41" s="5">
        <f>H41/B43</f>
        <v>0.34881355558397781</v>
      </c>
      <c r="J41" s="13">
        <f>G41+J40</f>
        <v>3355623476</v>
      </c>
      <c r="K41" s="11">
        <f>H41+J40</f>
        <v>867790030</v>
      </c>
      <c r="L41" s="5">
        <f>K41/B43</f>
        <v>0.34881355558397781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3415623476</v>
      </c>
      <c r="H42" s="12">
        <f>G42-B43</f>
        <v>927790030</v>
      </c>
      <c r="I42" s="8">
        <f>H42/B43</f>
        <v>0.37293092569831138</v>
      </c>
      <c r="J42" s="13">
        <f>G42+J40</f>
        <v>3415623476</v>
      </c>
      <c r="K42" s="12">
        <f>H42+J40</f>
        <v>927790030</v>
      </c>
      <c r="L42" s="8">
        <f>K42/B43</f>
        <v>0.37293092569831138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0.29898304764340955</v>
      </c>
      <c r="J43" s="6"/>
      <c r="K43" s="4" t="s">
        <v>50</v>
      </c>
      <c r="L43" s="5">
        <f ca="1">K41/VLOOKUP(MID(CELL("filename",A$1),FIND("]",CELL("filename",A$1))+1,255),Base!A:H,8,FALSE)*30</f>
        <v>0.29898304764340955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0.3196550791699812</v>
      </c>
      <c r="J44" s="6"/>
      <c r="K44" s="7"/>
      <c r="L44" s="8">
        <f ca="1">K42/VLOOKUP(MID(CELL("filename",A$1),FIND("]",CELL("filename",A$1))+1,255),Base!A:H,8,FALSE)*30</f>
        <v>0.3196550791699812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74000</v>
      </c>
      <c r="C2" s="219">
        <v>2799</v>
      </c>
      <c r="D2" s="219">
        <v>2824</v>
      </c>
      <c r="E2" s="219">
        <v>8010</v>
      </c>
      <c r="F2" s="219">
        <v>8211</v>
      </c>
      <c r="G2" s="219">
        <v>207157376</v>
      </c>
      <c r="H2" s="219">
        <v>602266997</v>
      </c>
      <c r="I2" s="219">
        <v>190.73</v>
      </c>
      <c r="J2" s="219">
        <v>395109621</v>
      </c>
      <c r="K2" s="219">
        <v>858947136</v>
      </c>
      <c r="L2" s="219">
        <v>1300656757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36658</v>
      </c>
      <c r="F3" s="219">
        <v>36658</v>
      </c>
      <c r="G3" s="219">
        <v>195353872</v>
      </c>
      <c r="H3" s="219">
        <v>363354096</v>
      </c>
      <c r="I3" s="219">
        <v>86</v>
      </c>
      <c r="J3" s="219">
        <v>168000224</v>
      </c>
      <c r="K3" s="219">
        <v>0</v>
      </c>
      <c r="L3" s="219">
        <v>168000224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4709</v>
      </c>
      <c r="F4" s="219">
        <v>4831</v>
      </c>
      <c r="G4" s="219">
        <v>99938792</v>
      </c>
      <c r="H4" s="219">
        <v>239424360</v>
      </c>
      <c r="I4" s="219">
        <v>139.57</v>
      </c>
      <c r="J4" s="219">
        <v>139485568</v>
      </c>
      <c r="K4" s="219">
        <v>440100384</v>
      </c>
      <c r="L4" s="219">
        <v>579585952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11990</v>
      </c>
      <c r="F5" s="219">
        <v>11990</v>
      </c>
      <c r="G5" s="219">
        <v>86582136</v>
      </c>
      <c r="H5" s="219">
        <v>237689760</v>
      </c>
      <c r="I5" s="219">
        <v>174.53</v>
      </c>
      <c r="J5" s="219">
        <v>151107624</v>
      </c>
      <c r="K5" s="219">
        <v>272035488</v>
      </c>
      <c r="L5" s="219">
        <v>424093112</v>
      </c>
    </row>
    <row r="6" spans="1:12" ht="18.75" x14ac:dyDescent="0.3">
      <c r="A6" s="218" t="s">
        <v>226</v>
      </c>
      <c r="B6" s="219">
        <v>1400</v>
      </c>
      <c r="C6" s="219">
        <v>205014</v>
      </c>
      <c r="D6" s="219">
        <v>205258</v>
      </c>
      <c r="E6" s="219">
        <v>161500</v>
      </c>
      <c r="F6" s="219">
        <v>163170</v>
      </c>
      <c r="G6" s="219">
        <v>287019680</v>
      </c>
      <c r="H6" s="220">
        <v>260761846</v>
      </c>
      <c r="I6" s="219">
        <v>-20.5</v>
      </c>
      <c r="J6" s="219">
        <v>-58853064</v>
      </c>
      <c r="K6" s="219">
        <v>-55423680</v>
      </c>
      <c r="L6" s="219">
        <v>-114276744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22480</v>
      </c>
      <c r="F7" s="219">
        <v>22710</v>
      </c>
      <c r="G7" s="219">
        <v>90907328</v>
      </c>
      <c r="H7" s="219">
        <v>157571064</v>
      </c>
      <c r="I7" s="219">
        <v>73.33</v>
      </c>
      <c r="J7" s="219">
        <v>66663736</v>
      </c>
      <c r="K7" s="219">
        <v>28708712</v>
      </c>
      <c r="L7" s="219">
        <v>103772448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11270</v>
      </c>
      <c r="F8" s="219">
        <v>11350</v>
      </c>
      <c r="G8" s="219">
        <v>141304912</v>
      </c>
      <c r="H8" s="219">
        <v>129376380</v>
      </c>
      <c r="I8" s="219">
        <v>-8.44</v>
      </c>
      <c r="J8" s="219">
        <v>-11928532</v>
      </c>
      <c r="K8" s="219">
        <v>54390804</v>
      </c>
      <c r="L8" s="219">
        <v>44212272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72500</v>
      </c>
      <c r="F9" s="219">
        <v>73445</v>
      </c>
      <c r="G9" s="219">
        <v>112014400</v>
      </c>
      <c r="H9" s="219">
        <v>117372396</v>
      </c>
      <c r="I9" s="219">
        <v>4.78</v>
      </c>
      <c r="J9" s="219">
        <v>5357996</v>
      </c>
      <c r="K9" s="219">
        <v>9227040</v>
      </c>
      <c r="L9" s="219">
        <v>14585036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7796</v>
      </c>
      <c r="F10" s="219">
        <v>7944</v>
      </c>
      <c r="G10" s="219">
        <v>98103368</v>
      </c>
      <c r="H10" s="219">
        <v>86615021</v>
      </c>
      <c r="I10" s="219">
        <v>-11.71</v>
      </c>
      <c r="J10" s="219">
        <v>-11488347</v>
      </c>
      <c r="K10" s="219">
        <v>1144847</v>
      </c>
      <c r="L10" s="219">
        <v>17616500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27810</v>
      </c>
      <c r="F11" s="219">
        <v>28570</v>
      </c>
      <c r="G11" s="219">
        <v>48753060</v>
      </c>
      <c r="H11" s="219">
        <v>56637168</v>
      </c>
      <c r="I11" s="219">
        <v>16.170000000000002</v>
      </c>
      <c r="J11" s="219">
        <v>7884108</v>
      </c>
      <c r="K11" s="219">
        <v>15159361</v>
      </c>
      <c r="L11" s="219">
        <v>24093469</v>
      </c>
    </row>
    <row r="12" spans="1:12" ht="18.75" x14ac:dyDescent="0.3">
      <c r="A12" s="218" t="s">
        <v>17</v>
      </c>
      <c r="B12" s="219">
        <v>4000</v>
      </c>
      <c r="C12" s="219">
        <v>2118</v>
      </c>
      <c r="D12" s="219">
        <v>2137</v>
      </c>
      <c r="E12" s="219">
        <v>12540</v>
      </c>
      <c r="F12" s="219">
        <v>12670</v>
      </c>
      <c r="G12" s="219">
        <v>8470021</v>
      </c>
      <c r="H12" s="219">
        <v>50234016</v>
      </c>
      <c r="I12" s="219">
        <v>493.08</v>
      </c>
      <c r="J12" s="219">
        <v>41763995</v>
      </c>
      <c r="K12" s="219">
        <v>90905312</v>
      </c>
      <c r="L12" s="219">
        <v>132669307</v>
      </c>
    </row>
    <row r="13" spans="1:12" ht="18.75" x14ac:dyDescent="0.3">
      <c r="A13" s="218" t="s">
        <v>18</v>
      </c>
      <c r="B13" s="219">
        <v>100000</v>
      </c>
      <c r="C13" s="219">
        <v>502</v>
      </c>
      <c r="D13" s="219">
        <v>507</v>
      </c>
      <c r="E13" s="219">
        <v>500</v>
      </c>
      <c r="F13" s="219">
        <v>500</v>
      </c>
      <c r="G13" s="219">
        <v>50227000</v>
      </c>
      <c r="H13" s="219">
        <v>49560000</v>
      </c>
      <c r="I13" s="219">
        <v>-1.33</v>
      </c>
      <c r="J13" s="219">
        <v>-667000</v>
      </c>
      <c r="K13" s="219">
        <v>0</v>
      </c>
      <c r="L13" s="219">
        <v>-167000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15460</v>
      </c>
      <c r="F15" s="219">
        <v>15703</v>
      </c>
      <c r="G15" s="219">
        <v>20398844</v>
      </c>
      <c r="H15" s="219">
        <v>31129627</v>
      </c>
      <c r="I15" s="219">
        <v>52.6</v>
      </c>
      <c r="J15" s="219">
        <v>10730783</v>
      </c>
      <c r="K15" s="219">
        <v>21518240</v>
      </c>
      <c r="L15" s="219">
        <v>33749023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9050</v>
      </c>
      <c r="F16" s="219">
        <v>8894</v>
      </c>
      <c r="G16" s="219">
        <v>920033</v>
      </c>
      <c r="H16" s="219">
        <v>3526293</v>
      </c>
      <c r="I16" s="219">
        <v>283.27999999999997</v>
      </c>
      <c r="J16" s="219">
        <v>2606260</v>
      </c>
      <c r="K16" s="219">
        <v>30419074</v>
      </c>
      <c r="L16" s="219">
        <v>33025334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800</v>
      </c>
      <c r="E18" s="218" t="s">
        <v>37</v>
      </c>
      <c r="F18" s="219" t="s">
        <v>801</v>
      </c>
      <c r="G18" s="218" t="s">
        <v>39</v>
      </c>
      <c r="H18" s="219">
        <f>SUM(H2:H17)</f>
        <v>2424304944</v>
      </c>
      <c r="I18" s="218" t="s">
        <v>40</v>
      </c>
      <c r="J18" s="219" t="s">
        <v>802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2598295399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173990455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2670846459</v>
      </c>
      <c r="H41" s="11">
        <f>G41-B43</f>
        <v>183013013</v>
      </c>
      <c r="I41" s="5">
        <f>H41/B43</f>
        <v>7.3563209504339144E-2</v>
      </c>
      <c r="J41" s="13">
        <f>G41+J40</f>
        <v>2670846459</v>
      </c>
      <c r="K41" s="11">
        <f>H41+J40</f>
        <v>183013013</v>
      </c>
      <c r="L41" s="5">
        <f>K41/B43</f>
        <v>7.3563209504339144E-2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4350846459</v>
      </c>
      <c r="H42" s="12">
        <f>G42-B43</f>
        <v>1863013013</v>
      </c>
      <c r="I42" s="8">
        <f>H42/B43</f>
        <v>0.7488495727056802</v>
      </c>
      <c r="J42" s="13">
        <f>G42+J40</f>
        <v>4350846459</v>
      </c>
      <c r="K42" s="12">
        <f>H42+J40</f>
        <v>1863013013</v>
      </c>
      <c r="L42" s="8">
        <f>K42/B43</f>
        <v>0.7488495727056802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7.7434957372988569E-3</v>
      </c>
      <c r="J43" s="6"/>
      <c r="K43" s="4" t="s">
        <v>50</v>
      </c>
      <c r="L43" s="5">
        <f ca="1">K41/VLOOKUP(MID(CELL("filename",A$1),FIND("]",CELL("filename",A$1))+1,255),Base!A:H,8,FALSE)*30</f>
        <v>7.7434957372988569E-3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7.8826270811124241E-2</v>
      </c>
      <c r="J44" s="6"/>
      <c r="K44" s="7"/>
      <c r="L44" s="8">
        <f ca="1">K42/VLOOKUP(MID(CELL("filename",A$1),FIND("]",CELL("filename",A$1))+1,255),Base!A:H,8,FALSE)*30</f>
        <v>7.8826270811124241E-2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9.28515625" bestFit="1" customWidth="1"/>
    <col min="3" max="3" width="12.28515625" bestFit="1" customWidth="1"/>
    <col min="4" max="4" width="19.42578125" bestFit="1" customWidth="1"/>
    <col min="5" max="5" width="13.42578125" bestFit="1" customWidth="1"/>
    <col min="6" max="6" width="17.5703125" bestFit="1" customWidth="1"/>
    <col min="7" max="7" width="15.28515625" bestFit="1" customWidth="1"/>
    <col min="8" max="8" width="19.42578125" bestFit="1" customWidth="1"/>
    <col min="9" max="9" width="20" bestFit="1" customWidth="1"/>
    <col min="10" max="10" width="19.42578125" bestFit="1" customWidth="1"/>
    <col min="11" max="11" width="16.140625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74000</v>
      </c>
      <c r="C2" s="219">
        <v>2799</v>
      </c>
      <c r="D2" s="219">
        <v>2824</v>
      </c>
      <c r="E2" s="219">
        <v>7796</v>
      </c>
      <c r="F2" s="219">
        <v>7939</v>
      </c>
      <c r="G2" s="219">
        <v>207157376</v>
      </c>
      <c r="H2" s="219">
        <v>582316123</v>
      </c>
      <c r="I2" s="219">
        <v>181.1</v>
      </c>
      <c r="J2" s="219">
        <v>375158747</v>
      </c>
      <c r="K2" s="219">
        <v>858947136</v>
      </c>
      <c r="L2" s="219">
        <v>1280705883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37757</v>
      </c>
      <c r="F3" s="219">
        <v>37757</v>
      </c>
      <c r="G3" s="219">
        <v>195353872</v>
      </c>
      <c r="H3" s="219">
        <v>374247384</v>
      </c>
      <c r="I3" s="219">
        <v>91.57</v>
      </c>
      <c r="J3" s="219">
        <v>178893512</v>
      </c>
      <c r="K3" s="219">
        <v>0</v>
      </c>
      <c r="L3" s="219">
        <v>178893512</v>
      </c>
    </row>
    <row r="4" spans="1:12" ht="18.75" x14ac:dyDescent="0.3">
      <c r="A4" s="218" t="s">
        <v>226</v>
      </c>
      <c r="B4" s="219">
        <v>1600</v>
      </c>
      <c r="C4" s="219">
        <v>199636</v>
      </c>
      <c r="D4" s="219">
        <v>199874</v>
      </c>
      <c r="E4" s="219">
        <v>150100</v>
      </c>
      <c r="F4" s="219">
        <v>152370</v>
      </c>
      <c r="G4" s="219">
        <v>319417216</v>
      </c>
      <c r="H4" s="219">
        <v>243502375</v>
      </c>
      <c r="I4" s="219">
        <v>-23.77</v>
      </c>
      <c r="J4" s="219">
        <v>-75914841</v>
      </c>
      <c r="K4" s="219">
        <v>-55423680</v>
      </c>
      <c r="L4" s="219">
        <v>-131338521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11400</v>
      </c>
      <c r="F5" s="219">
        <v>11600</v>
      </c>
      <c r="G5" s="219">
        <v>86582136</v>
      </c>
      <c r="H5" s="219">
        <v>229958400</v>
      </c>
      <c r="I5" s="219">
        <v>165.6</v>
      </c>
      <c r="J5" s="219">
        <v>143376264</v>
      </c>
      <c r="K5" s="219">
        <v>272035488</v>
      </c>
      <c r="L5" s="219">
        <v>416361752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4586</v>
      </c>
      <c r="F6" s="219">
        <v>4590</v>
      </c>
      <c r="G6" s="219">
        <v>99938792</v>
      </c>
      <c r="H6" s="219">
        <v>227480400</v>
      </c>
      <c r="I6" s="219">
        <v>127.62</v>
      </c>
      <c r="J6" s="219">
        <v>127541608</v>
      </c>
      <c r="K6" s="219">
        <v>440100384</v>
      </c>
      <c r="L6" s="219">
        <v>567641992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21580</v>
      </c>
      <c r="F7" s="219">
        <v>21700</v>
      </c>
      <c r="G7" s="219">
        <v>90907328</v>
      </c>
      <c r="H7" s="219">
        <v>150563280</v>
      </c>
      <c r="I7" s="219">
        <v>65.62</v>
      </c>
      <c r="J7" s="219">
        <v>59655952</v>
      </c>
      <c r="K7" s="219">
        <v>28708712</v>
      </c>
      <c r="L7" s="219">
        <v>96764664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10820</v>
      </c>
      <c r="F8" s="219">
        <v>10820</v>
      </c>
      <c r="G8" s="219">
        <v>141304912</v>
      </c>
      <c r="H8" s="219">
        <v>123335016</v>
      </c>
      <c r="I8" s="219">
        <v>-12.72</v>
      </c>
      <c r="J8" s="219">
        <v>-17969896</v>
      </c>
      <c r="K8" s="219">
        <v>54390804</v>
      </c>
      <c r="L8" s="219">
        <v>38170908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69526</v>
      </c>
      <c r="F9" s="219">
        <v>70224</v>
      </c>
      <c r="G9" s="219">
        <v>112014400</v>
      </c>
      <c r="H9" s="219">
        <v>112224918</v>
      </c>
      <c r="I9" s="219">
        <v>0.19</v>
      </c>
      <c r="J9" s="219">
        <v>210518</v>
      </c>
      <c r="K9" s="219">
        <v>9227040</v>
      </c>
      <c r="L9" s="219">
        <v>9437558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7539</v>
      </c>
      <c r="F10" s="219">
        <v>7555</v>
      </c>
      <c r="G10" s="219">
        <v>98103368</v>
      </c>
      <c r="H10" s="219">
        <v>82373676</v>
      </c>
      <c r="I10" s="219">
        <v>-16.03</v>
      </c>
      <c r="J10" s="219">
        <v>-15729692</v>
      </c>
      <c r="K10" s="219">
        <v>1144847</v>
      </c>
      <c r="L10" s="219">
        <v>13375155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27300</v>
      </c>
      <c r="F11" s="219">
        <v>27830</v>
      </c>
      <c r="G11" s="219">
        <v>48753060</v>
      </c>
      <c r="H11" s="219">
        <v>55170192</v>
      </c>
      <c r="I11" s="219">
        <v>13.16</v>
      </c>
      <c r="J11" s="219">
        <v>6417132</v>
      </c>
      <c r="K11" s="219">
        <v>15159361</v>
      </c>
      <c r="L11" s="219">
        <v>22626493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17</v>
      </c>
      <c r="B13" s="219">
        <v>4000</v>
      </c>
      <c r="C13" s="219">
        <v>2118</v>
      </c>
      <c r="D13" s="219">
        <v>2137</v>
      </c>
      <c r="E13" s="219">
        <v>12040</v>
      </c>
      <c r="F13" s="219">
        <v>12040</v>
      </c>
      <c r="G13" s="219">
        <v>8470021</v>
      </c>
      <c r="H13" s="219">
        <v>47736192</v>
      </c>
      <c r="I13" s="219">
        <v>463.59</v>
      </c>
      <c r="J13" s="219">
        <v>39266171</v>
      </c>
      <c r="K13" s="219">
        <v>90905312</v>
      </c>
      <c r="L13" s="219">
        <v>130171483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15081</v>
      </c>
      <c r="F15" s="219">
        <v>15068</v>
      </c>
      <c r="G15" s="219">
        <v>20398844</v>
      </c>
      <c r="H15" s="219">
        <v>29870803</v>
      </c>
      <c r="I15" s="219">
        <v>46.43</v>
      </c>
      <c r="J15" s="219">
        <v>9471959</v>
      </c>
      <c r="K15" s="219">
        <v>21518240</v>
      </c>
      <c r="L15" s="219">
        <v>32490199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9161</v>
      </c>
      <c r="F16" s="219">
        <v>9160</v>
      </c>
      <c r="G16" s="219">
        <v>920033</v>
      </c>
      <c r="H16" s="219">
        <v>3631757</v>
      </c>
      <c r="I16" s="219">
        <v>294.74</v>
      </c>
      <c r="J16" s="219">
        <v>2711724</v>
      </c>
      <c r="K16" s="219">
        <v>30419074</v>
      </c>
      <c r="L16" s="219">
        <v>33130798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803</v>
      </c>
      <c r="E18" s="218" t="s">
        <v>37</v>
      </c>
      <c r="F18" s="219" t="s">
        <v>804</v>
      </c>
      <c r="G18" s="218" t="s">
        <v>39</v>
      </c>
      <c r="H18" s="219">
        <f>SUM(H2:H17)</f>
        <v>2350756436</v>
      </c>
      <c r="I18" s="218" t="s">
        <v>40</v>
      </c>
      <c r="J18" s="219" t="s">
        <v>805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2524746891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173990455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2597297951</v>
      </c>
      <c r="H41" s="11">
        <f>G41-B43</f>
        <v>109464505</v>
      </c>
      <c r="I41" s="5">
        <f>H41/B43</f>
        <v>4.3999933024455366E-2</v>
      </c>
      <c r="J41" s="13">
        <f>G41+J40</f>
        <v>2597297951</v>
      </c>
      <c r="K41" s="11">
        <f>H41+J40</f>
        <v>109464505</v>
      </c>
      <c r="L41" s="5">
        <f>K41/B43</f>
        <v>4.3999933024455366E-2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4277297951</v>
      </c>
      <c r="H42" s="12">
        <f>G42-B43</f>
        <v>1789464505</v>
      </c>
      <c r="I42" s="8">
        <f>H42/B43</f>
        <v>0.71928629622579643</v>
      </c>
      <c r="J42" s="13">
        <f>G42+J40</f>
        <v>4277297951</v>
      </c>
      <c r="K42" s="12">
        <f>H42+J40</f>
        <v>1789464505</v>
      </c>
      <c r="L42" s="8">
        <f>K42/B43</f>
        <v>0.71928629622579643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4.5833263567141005E-3</v>
      </c>
      <c r="J43" s="6"/>
      <c r="K43" s="4" t="s">
        <v>50</v>
      </c>
      <c r="L43" s="5">
        <f ca="1">K41/VLOOKUP(MID(CELL("filename",A$1),FIND("]",CELL("filename",A$1))+1,255),Base!A:H,8,FALSE)*30</f>
        <v>4.5833263567141005E-3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7.492565585685379E-2</v>
      </c>
      <c r="J44" s="6"/>
      <c r="K44" s="7"/>
      <c r="L44" s="8">
        <f ca="1">K42/VLOOKUP(MID(CELL("filename",A$1),FIND("]",CELL("filename",A$1))+1,255),Base!A:H,8,FALSE)*30</f>
        <v>7.492565585685379E-2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L44"/>
  <sheetViews>
    <sheetView rightToLeft="1" zoomScaleNormal="125" zoomScaleSheetLayoutView="100" workbookViewId="0">
      <selection sqref="A1:L23"/>
    </sheetView>
  </sheetViews>
  <sheetFormatPr defaultColWidth="8.5703125" defaultRowHeight="15" x14ac:dyDescent="0.25"/>
  <cols>
    <col min="1" max="1" width="12.5703125" style="14" bestFit="1" customWidth="1"/>
    <col min="2" max="2" width="18" style="14" bestFit="1" customWidth="1"/>
    <col min="3" max="3" width="12.28515625" style="14" bestFit="1" customWidth="1"/>
    <col min="4" max="4" width="19.42578125" style="14" bestFit="1" customWidth="1"/>
    <col min="5" max="5" width="13.42578125" style="14" bestFit="1" customWidth="1"/>
    <col min="6" max="8" width="18" style="14" bestFit="1" customWidth="1"/>
    <col min="9" max="9" width="20" style="14" bestFit="1" customWidth="1"/>
    <col min="10" max="10" width="19.85546875" style="14" bestFit="1" customWidth="1"/>
    <col min="11" max="11" width="18" style="14" bestFit="1" customWidth="1"/>
    <col min="12" max="12" width="13.7109375" style="14" bestFit="1" customWidth="1"/>
    <col min="13" max="16384" width="8.5703125" style="14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8">
        <v>74000</v>
      </c>
      <c r="C2" s="218">
        <v>2799</v>
      </c>
      <c r="D2" s="218">
        <v>2824</v>
      </c>
      <c r="E2" s="218">
        <v>8335</v>
      </c>
      <c r="F2" s="218">
        <v>8248</v>
      </c>
      <c r="G2" s="218">
        <v>207157376</v>
      </c>
      <c r="H2" s="218">
        <v>604980902</v>
      </c>
      <c r="I2" s="218">
        <v>192.04</v>
      </c>
      <c r="J2" s="218">
        <v>397823526</v>
      </c>
      <c r="K2" s="218">
        <v>858947136</v>
      </c>
      <c r="L2" s="218">
        <v>1303370662</v>
      </c>
    </row>
    <row r="3" spans="1:12" ht="18.75" x14ac:dyDescent="0.3">
      <c r="A3" s="218" t="s">
        <v>14</v>
      </c>
      <c r="B3" s="218">
        <v>10000</v>
      </c>
      <c r="C3" s="218">
        <v>19535</v>
      </c>
      <c r="D3" s="218">
        <v>19707</v>
      </c>
      <c r="E3" s="218">
        <v>39644</v>
      </c>
      <c r="F3" s="218">
        <v>39644</v>
      </c>
      <c r="G3" s="218">
        <v>195353872</v>
      </c>
      <c r="H3" s="218">
        <v>392951328</v>
      </c>
      <c r="I3" s="218">
        <v>101.15</v>
      </c>
      <c r="J3" s="218">
        <v>197597456</v>
      </c>
      <c r="K3" s="218">
        <v>0</v>
      </c>
      <c r="L3" s="218">
        <v>197597456</v>
      </c>
    </row>
    <row r="4" spans="1:12" ht="18.75" x14ac:dyDescent="0.3">
      <c r="A4" s="218" t="s">
        <v>226</v>
      </c>
      <c r="B4" s="218">
        <v>1800</v>
      </c>
      <c r="C4" s="218">
        <v>194073</v>
      </c>
      <c r="D4" s="218">
        <v>194304</v>
      </c>
      <c r="E4" s="218">
        <v>150600</v>
      </c>
      <c r="F4" s="218">
        <v>150800</v>
      </c>
      <c r="G4" s="218">
        <v>349331872</v>
      </c>
      <c r="H4" s="218">
        <v>271117529</v>
      </c>
      <c r="I4" s="218">
        <v>-22.39</v>
      </c>
      <c r="J4" s="218">
        <v>-78214343</v>
      </c>
      <c r="K4" s="218">
        <v>-55423680</v>
      </c>
      <c r="L4" s="218">
        <v>-133638023</v>
      </c>
    </row>
    <row r="5" spans="1:12" ht="18.75" x14ac:dyDescent="0.3">
      <c r="A5" s="218" t="s">
        <v>15</v>
      </c>
      <c r="B5" s="218">
        <v>20000</v>
      </c>
      <c r="C5" s="218">
        <v>4329</v>
      </c>
      <c r="D5" s="218">
        <v>4368</v>
      </c>
      <c r="E5" s="218">
        <v>11790</v>
      </c>
      <c r="F5" s="218">
        <v>11500</v>
      </c>
      <c r="G5" s="218">
        <v>86582136</v>
      </c>
      <c r="H5" s="218">
        <v>227976000</v>
      </c>
      <c r="I5" s="218">
        <v>163.31</v>
      </c>
      <c r="J5" s="218">
        <v>141393864</v>
      </c>
      <c r="K5" s="218">
        <v>272035488</v>
      </c>
      <c r="L5" s="218">
        <v>414379352</v>
      </c>
    </row>
    <row r="6" spans="1:12" ht="18.75" x14ac:dyDescent="0.3">
      <c r="A6" s="218" t="s">
        <v>13</v>
      </c>
      <c r="B6" s="218">
        <v>50000</v>
      </c>
      <c r="C6" s="218">
        <v>1999</v>
      </c>
      <c r="D6" s="218">
        <v>2017</v>
      </c>
      <c r="E6" s="218">
        <v>4551</v>
      </c>
      <c r="F6" s="218">
        <v>4538</v>
      </c>
      <c r="G6" s="218">
        <v>99938792</v>
      </c>
      <c r="H6" s="218">
        <v>224903280</v>
      </c>
      <c r="I6" s="218">
        <v>125.04</v>
      </c>
      <c r="J6" s="218">
        <v>124964488</v>
      </c>
      <c r="K6" s="218">
        <v>440100384</v>
      </c>
      <c r="L6" s="218">
        <v>565064872</v>
      </c>
    </row>
    <row r="7" spans="1:12" ht="18.75" x14ac:dyDescent="0.3">
      <c r="A7" s="218" t="s">
        <v>90</v>
      </c>
      <c r="B7" s="218">
        <v>7000</v>
      </c>
      <c r="C7" s="218">
        <v>12987</v>
      </c>
      <c r="D7" s="218">
        <v>13102</v>
      </c>
      <c r="E7" s="218">
        <v>21140</v>
      </c>
      <c r="F7" s="218">
        <v>21290</v>
      </c>
      <c r="G7" s="218">
        <v>90907328</v>
      </c>
      <c r="H7" s="218">
        <v>147718536</v>
      </c>
      <c r="I7" s="218">
        <v>62.49</v>
      </c>
      <c r="J7" s="218">
        <v>56811208</v>
      </c>
      <c r="K7" s="218">
        <v>28708712</v>
      </c>
      <c r="L7" s="218">
        <v>93919920</v>
      </c>
    </row>
    <row r="8" spans="1:12" ht="18.75" x14ac:dyDescent="0.3">
      <c r="A8" s="218" t="s">
        <v>16</v>
      </c>
      <c r="B8" s="218">
        <v>11500</v>
      </c>
      <c r="C8" s="218">
        <v>12287</v>
      </c>
      <c r="D8" s="218">
        <v>12396</v>
      </c>
      <c r="E8" s="218">
        <v>10720</v>
      </c>
      <c r="F8" s="218">
        <v>10720</v>
      </c>
      <c r="G8" s="218">
        <v>141304912</v>
      </c>
      <c r="H8" s="218">
        <v>122195136</v>
      </c>
      <c r="I8" s="218">
        <v>-13.52</v>
      </c>
      <c r="J8" s="218">
        <v>-19109776</v>
      </c>
      <c r="K8" s="218">
        <v>54390804</v>
      </c>
      <c r="L8" s="218">
        <v>37031028</v>
      </c>
    </row>
    <row r="9" spans="1:12" ht="18.75" x14ac:dyDescent="0.3">
      <c r="A9" s="218" t="s">
        <v>231</v>
      </c>
      <c r="B9" s="218">
        <v>1600</v>
      </c>
      <c r="C9" s="218">
        <v>70009</v>
      </c>
      <c r="D9" s="218">
        <v>70093</v>
      </c>
      <c r="E9" s="218">
        <v>72770</v>
      </c>
      <c r="F9" s="218">
        <v>71607</v>
      </c>
      <c r="G9" s="218">
        <v>112014400</v>
      </c>
      <c r="H9" s="218">
        <v>114435089</v>
      </c>
      <c r="I9" s="218">
        <v>2.16</v>
      </c>
      <c r="J9" s="218">
        <v>2420689</v>
      </c>
      <c r="K9" s="218">
        <v>9227040</v>
      </c>
      <c r="L9" s="218">
        <v>11647729</v>
      </c>
    </row>
    <row r="10" spans="1:12" ht="18.75" x14ac:dyDescent="0.3">
      <c r="A10" s="218" t="s">
        <v>77</v>
      </c>
      <c r="B10" s="218">
        <v>11000</v>
      </c>
      <c r="C10" s="218">
        <v>8918</v>
      </c>
      <c r="D10" s="218">
        <v>8997</v>
      </c>
      <c r="E10" s="218">
        <v>7699</v>
      </c>
      <c r="F10" s="218">
        <v>7565</v>
      </c>
      <c r="G10" s="218">
        <v>98103368</v>
      </c>
      <c r="H10" s="218">
        <v>82482708</v>
      </c>
      <c r="I10" s="218">
        <v>-15.92</v>
      </c>
      <c r="J10" s="218">
        <v>-15620660</v>
      </c>
      <c r="K10" s="218">
        <v>1144847</v>
      </c>
      <c r="L10" s="218">
        <v>13484187</v>
      </c>
    </row>
    <row r="11" spans="1:12" ht="18.75" x14ac:dyDescent="0.3">
      <c r="A11" s="218" t="s">
        <v>29</v>
      </c>
      <c r="B11" s="218">
        <v>2000</v>
      </c>
      <c r="C11" s="218">
        <v>24377</v>
      </c>
      <c r="D11" s="218">
        <v>24592</v>
      </c>
      <c r="E11" s="218">
        <v>26590</v>
      </c>
      <c r="F11" s="218">
        <v>27040</v>
      </c>
      <c r="G11" s="218">
        <v>48753060</v>
      </c>
      <c r="H11" s="218">
        <v>53604096</v>
      </c>
      <c r="I11" s="218">
        <v>9.9499999999999993</v>
      </c>
      <c r="J11" s="218">
        <v>4851036</v>
      </c>
      <c r="K11" s="218">
        <v>15159361</v>
      </c>
      <c r="L11" s="218">
        <v>21060397</v>
      </c>
    </row>
    <row r="12" spans="1:12" ht="18.75" x14ac:dyDescent="0.3">
      <c r="A12" s="218" t="s">
        <v>18</v>
      </c>
      <c r="B12" s="218">
        <v>100000</v>
      </c>
      <c r="C12" s="218">
        <v>502</v>
      </c>
      <c r="D12" s="218">
        <v>507</v>
      </c>
      <c r="E12" s="218">
        <v>500</v>
      </c>
      <c r="F12" s="218">
        <v>500</v>
      </c>
      <c r="G12" s="218">
        <v>50227000</v>
      </c>
      <c r="H12" s="218">
        <v>49560000</v>
      </c>
      <c r="I12" s="218">
        <v>-1.33</v>
      </c>
      <c r="J12" s="218">
        <v>-667000</v>
      </c>
      <c r="K12" s="218">
        <v>0</v>
      </c>
      <c r="L12" s="218">
        <v>-167000</v>
      </c>
    </row>
    <row r="13" spans="1:12" ht="18.75" x14ac:dyDescent="0.3">
      <c r="A13" s="218" t="s">
        <v>17</v>
      </c>
      <c r="B13" s="218">
        <v>4000</v>
      </c>
      <c r="C13" s="218">
        <v>2118</v>
      </c>
      <c r="D13" s="218">
        <v>2137</v>
      </c>
      <c r="E13" s="218">
        <v>11470</v>
      </c>
      <c r="F13" s="218">
        <v>11530</v>
      </c>
      <c r="G13" s="218">
        <v>8470021</v>
      </c>
      <c r="H13" s="218">
        <v>45714144</v>
      </c>
      <c r="I13" s="218">
        <v>439.72</v>
      </c>
      <c r="J13" s="218">
        <v>37244123</v>
      </c>
      <c r="K13" s="218">
        <v>90905312</v>
      </c>
      <c r="L13" s="218">
        <v>128149435</v>
      </c>
    </row>
    <row r="14" spans="1:12" ht="18.75" x14ac:dyDescent="0.3">
      <c r="A14" s="218" t="s">
        <v>26</v>
      </c>
      <c r="B14" s="218">
        <v>7000</v>
      </c>
      <c r="C14" s="218">
        <v>2103</v>
      </c>
      <c r="D14" s="218">
        <v>2122</v>
      </c>
      <c r="E14" s="218">
        <v>5586</v>
      </c>
      <c r="F14" s="218">
        <v>5590</v>
      </c>
      <c r="G14" s="218">
        <v>14720662</v>
      </c>
      <c r="H14" s="218">
        <v>38785656</v>
      </c>
      <c r="I14" s="218">
        <v>163.47999999999999</v>
      </c>
      <c r="J14" s="218">
        <v>24064994</v>
      </c>
      <c r="K14" s="218">
        <v>94924224</v>
      </c>
      <c r="L14" s="218">
        <v>118989218</v>
      </c>
    </row>
    <row r="15" spans="1:12" ht="18.75" x14ac:dyDescent="0.3">
      <c r="A15" s="218" t="s">
        <v>22</v>
      </c>
      <c r="B15" s="218">
        <v>2000</v>
      </c>
      <c r="C15" s="218">
        <v>10199</v>
      </c>
      <c r="D15" s="218">
        <v>10289</v>
      </c>
      <c r="E15" s="218">
        <v>15100</v>
      </c>
      <c r="F15" s="218">
        <v>15235</v>
      </c>
      <c r="G15" s="218">
        <v>20398844</v>
      </c>
      <c r="H15" s="218">
        <v>30201864</v>
      </c>
      <c r="I15" s="218">
        <v>48.06</v>
      </c>
      <c r="J15" s="218">
        <v>9803020</v>
      </c>
      <c r="K15" s="218">
        <v>21518240</v>
      </c>
      <c r="L15" s="218">
        <v>32821260</v>
      </c>
    </row>
    <row r="16" spans="1:12" ht="18.75" x14ac:dyDescent="0.3">
      <c r="A16" s="218" t="s">
        <v>31</v>
      </c>
      <c r="B16" s="218">
        <v>400</v>
      </c>
      <c r="C16" s="218">
        <v>2300</v>
      </c>
      <c r="D16" s="218">
        <v>2321</v>
      </c>
      <c r="E16" s="218">
        <v>9434</v>
      </c>
      <c r="F16" s="218">
        <v>9434</v>
      </c>
      <c r="G16" s="218">
        <v>920033</v>
      </c>
      <c r="H16" s="218">
        <v>3740392</v>
      </c>
      <c r="I16" s="218">
        <v>306.55</v>
      </c>
      <c r="J16" s="218">
        <v>2820359</v>
      </c>
      <c r="K16" s="218">
        <v>30419074</v>
      </c>
      <c r="L16" s="218">
        <v>33239433</v>
      </c>
    </row>
    <row r="17" spans="1:12" ht="18.75" x14ac:dyDescent="0.3">
      <c r="A17" s="218" t="s">
        <v>780</v>
      </c>
      <c r="B17" s="218">
        <v>266</v>
      </c>
      <c r="C17" s="218">
        <v>0</v>
      </c>
      <c r="D17" s="218">
        <v>0</v>
      </c>
      <c r="E17" s="218">
        <v>1</v>
      </c>
      <c r="F17" s="218">
        <v>1</v>
      </c>
      <c r="G17" s="218">
        <v>0</v>
      </c>
      <c r="H17" s="218">
        <v>264</v>
      </c>
      <c r="I17" s="218">
        <v>0</v>
      </c>
      <c r="J17" s="218">
        <v>0</v>
      </c>
      <c r="K17" s="218">
        <v>0</v>
      </c>
      <c r="L17" s="218">
        <v>0</v>
      </c>
    </row>
    <row r="18" spans="1:12" ht="37.5" x14ac:dyDescent="0.3">
      <c r="A18" s="218" t="s">
        <v>34</v>
      </c>
      <c r="B18" s="218">
        <v>16</v>
      </c>
      <c r="C18" s="218" t="s">
        <v>35</v>
      </c>
      <c r="D18" s="218" t="s">
        <v>51</v>
      </c>
      <c r="E18" s="218" t="s">
        <v>37</v>
      </c>
      <c r="F18" s="218" t="s">
        <v>819</v>
      </c>
      <c r="G18" s="218" t="s">
        <v>39</v>
      </c>
      <c r="H18" s="218">
        <v>2410366924</v>
      </c>
      <c r="I18" s="218" t="s">
        <v>40</v>
      </c>
      <c r="J18" s="218" t="s">
        <v>820</v>
      </c>
      <c r="K18" s="218"/>
      <c r="L18" s="218"/>
    </row>
    <row r="19" spans="1:12" ht="18.75" hidden="1" x14ac:dyDescent="0.3">
      <c r="A19" s="222">
        <v>0</v>
      </c>
      <c r="B19" s="222"/>
      <c r="C19" s="222"/>
      <c r="D19" s="222"/>
      <c r="E19" s="222"/>
      <c r="F19" s="223">
        <v>2554442719</v>
      </c>
      <c r="G19" s="224" t="s">
        <v>42</v>
      </c>
      <c r="H19" s="225" t="s">
        <v>43</v>
      </c>
      <c r="I19" s="226"/>
      <c r="J19" s="222"/>
      <c r="K19" s="225" t="s">
        <v>44</v>
      </c>
      <c r="L19" s="226"/>
    </row>
    <row r="20" spans="1:12" ht="18.75" hidden="1" x14ac:dyDescent="0.3">
      <c r="A20" s="224" t="s">
        <v>45</v>
      </c>
      <c r="B20" s="223">
        <v>144075795</v>
      </c>
      <c r="C20" s="224" t="s">
        <v>46</v>
      </c>
      <c r="D20" s="222">
        <v>0</v>
      </c>
      <c r="E20" s="224" t="s">
        <v>47</v>
      </c>
      <c r="F20" s="223">
        <v>72551060</v>
      </c>
      <c r="G20" s="227">
        <v>2626993779</v>
      </c>
      <c r="H20" s="228">
        <v>139160333</v>
      </c>
      <c r="I20" s="229">
        <v>5.5899999999999998E-2</v>
      </c>
      <c r="J20" s="230">
        <v>2626993779</v>
      </c>
      <c r="K20" s="228">
        <v>139160333</v>
      </c>
      <c r="L20" s="229">
        <v>5.5899999999999998E-2</v>
      </c>
    </row>
    <row r="21" spans="1:12" ht="38.25" hidden="1" thickBot="1" x14ac:dyDescent="0.35">
      <c r="A21" s="224" t="s">
        <v>48</v>
      </c>
      <c r="B21" s="223">
        <v>1680000000</v>
      </c>
      <c r="C21" s="222"/>
      <c r="D21" s="222"/>
      <c r="E21" s="222"/>
      <c r="F21" s="222"/>
      <c r="G21" s="227">
        <v>4306993779</v>
      </c>
      <c r="H21" s="231">
        <v>1819160333</v>
      </c>
      <c r="I21" s="232">
        <v>0.73119999999999996</v>
      </c>
      <c r="J21" s="230">
        <v>4306993779</v>
      </c>
      <c r="K21" s="231">
        <v>1819160333</v>
      </c>
      <c r="L21" s="232">
        <v>0.73119999999999996</v>
      </c>
    </row>
    <row r="22" spans="1:12" ht="18.75" hidden="1" x14ac:dyDescent="0.3">
      <c r="A22" s="224" t="s">
        <v>49</v>
      </c>
      <c r="B22" s="223">
        <v>2487833446</v>
      </c>
      <c r="C22" s="222"/>
      <c r="D22" s="222"/>
      <c r="E22" s="222"/>
      <c r="F22" s="222"/>
      <c r="G22" s="233"/>
      <c r="H22" s="234" t="s">
        <v>50</v>
      </c>
      <c r="I22" s="235" t="e">
        <v>#VALUE!</v>
      </c>
      <c r="J22" s="236"/>
      <c r="K22" s="234" t="s">
        <v>50</v>
      </c>
      <c r="L22" s="235" t="e">
        <v>#VALUE!</v>
      </c>
    </row>
    <row r="23" spans="1:12" ht="19.5" hidden="1" thickBot="1" x14ac:dyDescent="0.35">
      <c r="A23" s="222"/>
      <c r="B23" s="222"/>
      <c r="C23" s="222"/>
      <c r="D23" s="222"/>
      <c r="E23" s="222"/>
      <c r="F23" s="222"/>
      <c r="G23" s="233"/>
      <c r="H23" s="237"/>
      <c r="I23" s="238" t="e">
        <v>#VALUE!</v>
      </c>
      <c r="J23" s="236"/>
      <c r="K23" s="237"/>
      <c r="L23" s="238" t="e">
        <v>#VALUE!</v>
      </c>
    </row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2554442719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144075795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2626993779</v>
      </c>
      <c r="H41" s="11">
        <f>G41-B43</f>
        <v>139160333</v>
      </c>
      <c r="I41" s="5">
        <f>H41/B43</f>
        <v>5.5936354269915223E-2</v>
      </c>
      <c r="J41" s="13">
        <f>G41+J40</f>
        <v>2626993779</v>
      </c>
      <c r="K41" s="11">
        <f>H41+J40</f>
        <v>139160333</v>
      </c>
      <c r="L41" s="5">
        <f>K41/B43</f>
        <v>5.5936354269915223E-2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4306993779</v>
      </c>
      <c r="H42" s="12">
        <f>G42-B43</f>
        <v>1819160333</v>
      </c>
      <c r="I42" s="8">
        <f>H42/B43</f>
        <v>0.73122271747125633</v>
      </c>
      <c r="J42" s="13">
        <f>G42+J40</f>
        <v>4306993779</v>
      </c>
      <c r="K42" s="12">
        <f>H42+J40</f>
        <v>1819160333</v>
      </c>
      <c r="L42" s="8">
        <f>K42/B43</f>
        <v>0.73122271747125633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5.8065419657351448E-3</v>
      </c>
      <c r="J43" s="6"/>
      <c r="K43" s="4" t="s">
        <v>50</v>
      </c>
      <c r="L43" s="5">
        <f ca="1">K41/VLOOKUP(MID(CELL("filename",A$1),FIND("]",CELL("filename",A$1))+1,255),Base!A:H,8,FALSE)*30</f>
        <v>5.8065419657351448E-3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7.5905472401860519E-2</v>
      </c>
      <c r="J44" s="6"/>
      <c r="K44" s="7"/>
      <c r="L44" s="8">
        <f ca="1">K42/VLOOKUP(MID(CELL("filename",A$1),FIND("]",CELL("filename",A$1))+1,255),Base!A:H,8,FALSE)*30</f>
        <v>7.5905472401860519E-2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9.1406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74000</v>
      </c>
      <c r="C2" s="219">
        <v>2799</v>
      </c>
      <c r="D2" s="219">
        <v>2824</v>
      </c>
      <c r="E2" s="219">
        <v>8660</v>
      </c>
      <c r="F2" s="219">
        <v>8444</v>
      </c>
      <c r="G2" s="219">
        <v>207157376</v>
      </c>
      <c r="H2" s="219">
        <v>619357267</v>
      </c>
      <c r="I2" s="219">
        <v>198.98</v>
      </c>
      <c r="J2" s="219">
        <v>412199891</v>
      </c>
      <c r="K2" s="219">
        <v>858947136</v>
      </c>
      <c r="L2" s="219">
        <v>1317747027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40833</v>
      </c>
      <c r="F3" s="219">
        <v>40833</v>
      </c>
      <c r="G3" s="219">
        <v>195353872</v>
      </c>
      <c r="H3" s="219">
        <v>404736696</v>
      </c>
      <c r="I3" s="219">
        <v>107.18</v>
      </c>
      <c r="J3" s="219">
        <v>209382824</v>
      </c>
      <c r="K3" s="219">
        <v>0</v>
      </c>
      <c r="L3" s="219">
        <v>209382824</v>
      </c>
    </row>
    <row r="4" spans="1:12" ht="18.75" x14ac:dyDescent="0.3">
      <c r="A4" s="218" t="s">
        <v>226</v>
      </c>
      <c r="B4" s="219">
        <v>1800</v>
      </c>
      <c r="C4" s="219">
        <v>194073</v>
      </c>
      <c r="D4" s="219">
        <v>194304</v>
      </c>
      <c r="E4" s="219">
        <v>160300</v>
      </c>
      <c r="F4" s="219">
        <v>158430</v>
      </c>
      <c r="G4" s="219">
        <v>349331872</v>
      </c>
      <c r="H4" s="219">
        <v>284835213</v>
      </c>
      <c r="I4" s="219">
        <v>-18.46</v>
      </c>
      <c r="J4" s="219">
        <v>-64496659</v>
      </c>
      <c r="K4" s="219">
        <v>-55423680</v>
      </c>
      <c r="L4" s="219">
        <v>-119920339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11990</v>
      </c>
      <c r="F5" s="219">
        <v>11940</v>
      </c>
      <c r="G5" s="219">
        <v>86582136</v>
      </c>
      <c r="H5" s="219">
        <v>236698560</v>
      </c>
      <c r="I5" s="219">
        <v>173.38</v>
      </c>
      <c r="J5" s="219">
        <v>150116424</v>
      </c>
      <c r="K5" s="219">
        <v>272035488</v>
      </c>
      <c r="L5" s="219">
        <v>423101912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4551</v>
      </c>
      <c r="F6" s="219">
        <v>4538</v>
      </c>
      <c r="G6" s="219">
        <v>99938792</v>
      </c>
      <c r="H6" s="219">
        <v>224903280</v>
      </c>
      <c r="I6" s="219">
        <v>125.04</v>
      </c>
      <c r="J6" s="219">
        <v>124964488</v>
      </c>
      <c r="K6" s="219">
        <v>440100384</v>
      </c>
      <c r="L6" s="219">
        <v>565064872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21080</v>
      </c>
      <c r="F7" s="219">
        <v>21350</v>
      </c>
      <c r="G7" s="219">
        <v>90907328</v>
      </c>
      <c r="H7" s="219">
        <v>148134840</v>
      </c>
      <c r="I7" s="219">
        <v>62.95</v>
      </c>
      <c r="J7" s="219">
        <v>57227512</v>
      </c>
      <c r="K7" s="219">
        <v>28708712</v>
      </c>
      <c r="L7" s="219">
        <v>94336224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10970</v>
      </c>
      <c r="F8" s="219">
        <v>10950</v>
      </c>
      <c r="G8" s="219">
        <v>141304912</v>
      </c>
      <c r="H8" s="219">
        <v>124816860</v>
      </c>
      <c r="I8" s="219">
        <v>-11.67</v>
      </c>
      <c r="J8" s="219">
        <v>-16488052</v>
      </c>
      <c r="K8" s="219">
        <v>54390804</v>
      </c>
      <c r="L8" s="219">
        <v>39652752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72743</v>
      </c>
      <c r="F9" s="219">
        <v>72723</v>
      </c>
      <c r="G9" s="219">
        <v>112014400</v>
      </c>
      <c r="H9" s="219">
        <v>116218568</v>
      </c>
      <c r="I9" s="219">
        <v>3.75</v>
      </c>
      <c r="J9" s="219">
        <v>4204168</v>
      </c>
      <c r="K9" s="219">
        <v>9227040</v>
      </c>
      <c r="L9" s="219">
        <v>13431208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7825</v>
      </c>
      <c r="F10" s="219">
        <v>7781</v>
      </c>
      <c r="G10" s="219">
        <v>98103368</v>
      </c>
      <c r="H10" s="219">
        <v>84837799</v>
      </c>
      <c r="I10" s="219">
        <v>-13.52</v>
      </c>
      <c r="J10" s="219">
        <v>-13265569</v>
      </c>
      <c r="K10" s="219">
        <v>1144847</v>
      </c>
      <c r="L10" s="219">
        <v>15839278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26880</v>
      </c>
      <c r="F11" s="219">
        <v>26220</v>
      </c>
      <c r="G11" s="219">
        <v>48753060</v>
      </c>
      <c r="H11" s="219">
        <v>51978528</v>
      </c>
      <c r="I11" s="219">
        <v>6.62</v>
      </c>
      <c r="J11" s="219">
        <v>3225468</v>
      </c>
      <c r="K11" s="219">
        <v>15159361</v>
      </c>
      <c r="L11" s="219">
        <v>19434829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17</v>
      </c>
      <c r="B13" s="219">
        <v>4000</v>
      </c>
      <c r="C13" s="219">
        <v>2118</v>
      </c>
      <c r="D13" s="219">
        <v>2137</v>
      </c>
      <c r="E13" s="219">
        <v>11410</v>
      </c>
      <c r="F13" s="219">
        <v>11580</v>
      </c>
      <c r="G13" s="219">
        <v>8470021</v>
      </c>
      <c r="H13" s="219">
        <v>45912384</v>
      </c>
      <c r="I13" s="219">
        <v>442.06</v>
      </c>
      <c r="J13" s="219">
        <v>37442363</v>
      </c>
      <c r="K13" s="219">
        <v>90905312</v>
      </c>
      <c r="L13" s="219">
        <v>128347675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15245</v>
      </c>
      <c r="F15" s="219">
        <v>15242</v>
      </c>
      <c r="G15" s="219">
        <v>20398844</v>
      </c>
      <c r="H15" s="219">
        <v>30215741</v>
      </c>
      <c r="I15" s="219">
        <v>48.12</v>
      </c>
      <c r="J15" s="219">
        <v>9816897</v>
      </c>
      <c r="K15" s="219">
        <v>21518240</v>
      </c>
      <c r="L15" s="219">
        <v>32835137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9230</v>
      </c>
      <c r="F16" s="219">
        <v>9622</v>
      </c>
      <c r="G16" s="219">
        <v>920033</v>
      </c>
      <c r="H16" s="219">
        <v>3814931</v>
      </c>
      <c r="I16" s="219">
        <v>314.64999999999998</v>
      </c>
      <c r="J16" s="219">
        <v>2894898</v>
      </c>
      <c r="K16" s="219">
        <v>30419074</v>
      </c>
      <c r="L16" s="219">
        <v>33313972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51</v>
      </c>
      <c r="E18" s="218" t="s">
        <v>37</v>
      </c>
      <c r="F18" s="219" t="s">
        <v>811</v>
      </c>
      <c r="G18" s="218" t="s">
        <v>39</v>
      </c>
      <c r="H18" s="219">
        <f>SUM(H2:H17)</f>
        <v>2464806587</v>
      </c>
      <c r="I18" s="218" t="s">
        <v>40</v>
      </c>
      <c r="J18" s="219" t="s">
        <v>812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2608882382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144075795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2681433442</v>
      </c>
      <c r="H41" s="11">
        <f>G41-B43</f>
        <v>193599996</v>
      </c>
      <c r="I41" s="5">
        <f>H41/B43</f>
        <v>7.7818712627758441E-2</v>
      </c>
      <c r="J41" s="13">
        <f>G41+J40</f>
        <v>2681433442</v>
      </c>
      <c r="K41" s="11">
        <f>H41+J40</f>
        <v>193599996</v>
      </c>
      <c r="L41" s="5">
        <f>K41/B43</f>
        <v>7.7818712627758441E-2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4361433442</v>
      </c>
      <c r="H42" s="12">
        <f>G42-B43</f>
        <v>1873599996</v>
      </c>
      <c r="I42" s="8">
        <f>H42/B43</f>
        <v>0.75310507582909958</v>
      </c>
      <c r="J42" s="13">
        <f>G42+J40</f>
        <v>4361433442</v>
      </c>
      <c r="K42" s="12">
        <f>H42+J40</f>
        <v>1873599996</v>
      </c>
      <c r="L42" s="8">
        <f>K42/B43</f>
        <v>0.75310507582909958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8.050211651147424E-3</v>
      </c>
      <c r="J43" s="6"/>
      <c r="K43" s="4" t="s">
        <v>50</v>
      </c>
      <c r="L43" s="5">
        <f ca="1">K41/VLOOKUP(MID(CELL("filename",A$1),FIND("]",CELL("filename",A$1))+1,255),Base!A:H,8,FALSE)*30</f>
        <v>8.050211651147424E-3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7.7907421637493063E-2</v>
      </c>
      <c r="J44" s="6"/>
      <c r="K44" s="7"/>
      <c r="L44" s="8">
        <f ca="1">K42/VLOOKUP(MID(CELL("filename",A$1),FIND("]",CELL("filename",A$1))+1,255),Base!A:H,8,FALSE)*30</f>
        <v>7.7907421637493063E-2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74000</v>
      </c>
      <c r="C2" s="219">
        <v>2799</v>
      </c>
      <c r="D2" s="219">
        <v>2824</v>
      </c>
      <c r="E2" s="219">
        <v>8866</v>
      </c>
      <c r="F2" s="219">
        <v>8773</v>
      </c>
      <c r="G2" s="219">
        <v>207157376</v>
      </c>
      <c r="H2" s="219">
        <v>643489022</v>
      </c>
      <c r="I2" s="219">
        <v>210.63</v>
      </c>
      <c r="J2" s="219">
        <v>436331646</v>
      </c>
      <c r="K2" s="219">
        <v>858947136</v>
      </c>
      <c r="L2" s="219">
        <v>1341878782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42057</v>
      </c>
      <c r="F3" s="219">
        <v>41849</v>
      </c>
      <c r="G3" s="219">
        <v>195353872</v>
      </c>
      <c r="H3" s="219">
        <v>414807288</v>
      </c>
      <c r="I3" s="219">
        <v>112.34</v>
      </c>
      <c r="J3" s="219">
        <v>219453416</v>
      </c>
      <c r="K3" s="219">
        <v>0</v>
      </c>
      <c r="L3" s="219">
        <v>219453416</v>
      </c>
    </row>
    <row r="4" spans="1:12" ht="18.75" x14ac:dyDescent="0.3">
      <c r="A4" s="218" t="s">
        <v>226</v>
      </c>
      <c r="B4" s="219">
        <v>1800</v>
      </c>
      <c r="C4" s="219">
        <v>194073</v>
      </c>
      <c r="D4" s="219">
        <v>194304</v>
      </c>
      <c r="E4" s="219">
        <v>150360</v>
      </c>
      <c r="F4" s="219">
        <v>153380</v>
      </c>
      <c r="G4" s="219">
        <v>349331872</v>
      </c>
      <c r="H4" s="219">
        <v>275756012</v>
      </c>
      <c r="I4" s="219">
        <v>-21.06</v>
      </c>
      <c r="J4" s="219">
        <v>-73575860</v>
      </c>
      <c r="K4" s="219">
        <v>-55423680</v>
      </c>
      <c r="L4" s="219">
        <v>-128999540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11840</v>
      </c>
      <c r="F5" s="219">
        <v>11920</v>
      </c>
      <c r="G5" s="219">
        <v>86582136</v>
      </c>
      <c r="H5" s="219">
        <v>236302080</v>
      </c>
      <c r="I5" s="219">
        <v>172.92</v>
      </c>
      <c r="J5" s="219">
        <v>149719944</v>
      </c>
      <c r="K5" s="219">
        <v>272035488</v>
      </c>
      <c r="L5" s="219">
        <v>422705432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4551</v>
      </c>
      <c r="F6" s="219">
        <v>4538</v>
      </c>
      <c r="G6" s="219">
        <v>99938792</v>
      </c>
      <c r="H6" s="219">
        <v>224903280</v>
      </c>
      <c r="I6" s="219">
        <v>125.04</v>
      </c>
      <c r="J6" s="219">
        <v>124964488</v>
      </c>
      <c r="K6" s="219">
        <v>440100384</v>
      </c>
      <c r="L6" s="219">
        <v>565064872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20290</v>
      </c>
      <c r="F7" s="219">
        <v>20430</v>
      </c>
      <c r="G7" s="219">
        <v>90907328</v>
      </c>
      <c r="H7" s="219">
        <v>141751512</v>
      </c>
      <c r="I7" s="219">
        <v>55.93</v>
      </c>
      <c r="J7" s="219">
        <v>50844184</v>
      </c>
      <c r="K7" s="219">
        <v>28708712</v>
      </c>
      <c r="L7" s="219">
        <v>87952896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10420</v>
      </c>
      <c r="F8" s="219">
        <v>10500</v>
      </c>
      <c r="G8" s="219">
        <v>141304912</v>
      </c>
      <c r="H8" s="219">
        <v>119687400</v>
      </c>
      <c r="I8" s="219">
        <v>-15.3</v>
      </c>
      <c r="J8" s="219">
        <v>-21617512</v>
      </c>
      <c r="K8" s="219">
        <v>54390804</v>
      </c>
      <c r="L8" s="219">
        <v>34523292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70660</v>
      </c>
      <c r="F9" s="219">
        <v>71087</v>
      </c>
      <c r="G9" s="219">
        <v>112014400</v>
      </c>
      <c r="H9" s="219">
        <v>113604078</v>
      </c>
      <c r="I9" s="219">
        <v>1.42</v>
      </c>
      <c r="J9" s="219">
        <v>1589678</v>
      </c>
      <c r="K9" s="219">
        <v>9227040</v>
      </c>
      <c r="L9" s="219">
        <v>10816718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7440</v>
      </c>
      <c r="F10" s="219">
        <v>7528</v>
      </c>
      <c r="G10" s="219">
        <v>98103368</v>
      </c>
      <c r="H10" s="219">
        <v>82079290</v>
      </c>
      <c r="I10" s="219">
        <v>-16.329999999999998</v>
      </c>
      <c r="J10" s="219">
        <v>-16024078</v>
      </c>
      <c r="K10" s="219">
        <v>1144847</v>
      </c>
      <c r="L10" s="219">
        <v>13080769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27530</v>
      </c>
      <c r="F11" s="219">
        <v>27230</v>
      </c>
      <c r="G11" s="219">
        <v>48753060</v>
      </c>
      <c r="H11" s="219">
        <v>53980752</v>
      </c>
      <c r="I11" s="219">
        <v>10.72</v>
      </c>
      <c r="J11" s="219">
        <v>5227692</v>
      </c>
      <c r="K11" s="219">
        <v>15159361</v>
      </c>
      <c r="L11" s="219">
        <v>21437053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17</v>
      </c>
      <c r="B13" s="219">
        <v>4000</v>
      </c>
      <c r="C13" s="219">
        <v>2118</v>
      </c>
      <c r="D13" s="219">
        <v>2137</v>
      </c>
      <c r="E13" s="219">
        <v>11010</v>
      </c>
      <c r="F13" s="219">
        <v>11080</v>
      </c>
      <c r="G13" s="219">
        <v>8470021</v>
      </c>
      <c r="H13" s="219">
        <v>43929984</v>
      </c>
      <c r="I13" s="219">
        <v>418.65</v>
      </c>
      <c r="J13" s="219">
        <v>35459963</v>
      </c>
      <c r="K13" s="219">
        <v>90905312</v>
      </c>
      <c r="L13" s="219">
        <v>126365275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14520</v>
      </c>
      <c r="F15" s="219">
        <v>14809</v>
      </c>
      <c r="G15" s="219">
        <v>20398844</v>
      </c>
      <c r="H15" s="219">
        <v>29357362</v>
      </c>
      <c r="I15" s="219">
        <v>43.92</v>
      </c>
      <c r="J15" s="219">
        <v>8958518</v>
      </c>
      <c r="K15" s="219">
        <v>21518240</v>
      </c>
      <c r="L15" s="219">
        <v>31976758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9500</v>
      </c>
      <c r="F16" s="219">
        <v>9604</v>
      </c>
      <c r="G16" s="219">
        <v>920033</v>
      </c>
      <c r="H16" s="219">
        <v>3807794</v>
      </c>
      <c r="I16" s="219">
        <v>313.88</v>
      </c>
      <c r="J16" s="219">
        <v>2887761</v>
      </c>
      <c r="K16" s="219">
        <v>30419074</v>
      </c>
      <c r="L16" s="219">
        <v>33306835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813</v>
      </c>
      <c r="E18" s="218" t="s">
        <v>37</v>
      </c>
      <c r="F18" s="219" t="s">
        <v>814</v>
      </c>
      <c r="G18" s="218" t="s">
        <v>39</v>
      </c>
      <c r="H18" s="219">
        <f>SUM(H2:H17)</f>
        <v>2471801774</v>
      </c>
      <c r="I18" s="218" t="s">
        <v>40</v>
      </c>
      <c r="J18" s="219" t="s">
        <v>815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2615877569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144075795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2688428629</v>
      </c>
      <c r="H41" s="11">
        <f>G41-B43</f>
        <v>200595183</v>
      </c>
      <c r="I41" s="5">
        <f>H41/B43</f>
        <v>8.0630471192724693E-2</v>
      </c>
      <c r="J41" s="13">
        <f>G41+J40</f>
        <v>2688428629</v>
      </c>
      <c r="K41" s="11">
        <f>H41+J40</f>
        <v>200595183</v>
      </c>
      <c r="L41" s="5">
        <f>K41/B43</f>
        <v>8.0630471192724693E-2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4368428629</v>
      </c>
      <c r="H42" s="12">
        <f>G42-B43</f>
        <v>1880595183</v>
      </c>
      <c r="I42" s="8">
        <f>H42/B43</f>
        <v>0.75591683439406576</v>
      </c>
      <c r="J42" s="13">
        <f>G42+J40</f>
        <v>4368428629</v>
      </c>
      <c r="K42" s="12">
        <f>H42+J40</f>
        <v>1880595183</v>
      </c>
      <c r="L42" s="8">
        <f>K42/B43</f>
        <v>0.75591683439406576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8.312419710590175E-3</v>
      </c>
      <c r="J43" s="6"/>
      <c r="K43" s="4" t="s">
        <v>50</v>
      </c>
      <c r="L43" s="5">
        <f ca="1">K41/VLOOKUP(MID(CELL("filename",A$1),FIND("]",CELL("filename",A$1))+1,255),Base!A:H,8,FALSE)*30</f>
        <v>8.312419710590175E-3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7.7929570556089248E-2</v>
      </c>
      <c r="J44" s="6"/>
      <c r="K44" s="7"/>
      <c r="L44" s="8">
        <f ca="1">K42/VLOOKUP(MID(CELL("filename",A$1),FIND("]",CELL("filename",A$1))+1,255),Base!A:H,8,FALSE)*30</f>
        <v>7.7929570556089248E-2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L44"/>
  <sheetViews>
    <sheetView rightToLeft="1" zoomScaleNormal="125" zoomScaleSheetLayoutView="100" workbookViewId="0">
      <selection activeCell="I51" sqref="I51"/>
    </sheetView>
  </sheetViews>
  <sheetFormatPr defaultRowHeight="17.25" customHeight="1" x14ac:dyDescent="0.25"/>
  <cols>
    <col min="1" max="1" width="13.85546875" bestFit="1" customWidth="1"/>
    <col min="2" max="2" width="19.7109375" bestFit="1" customWidth="1"/>
    <col min="3" max="3" width="11.85546875" bestFit="1" customWidth="1"/>
    <col min="4" max="4" width="18.5703125" bestFit="1" customWidth="1"/>
    <col min="5" max="5" width="13.42578125" bestFit="1" customWidth="1"/>
    <col min="6" max="8" width="19.7109375" bestFit="1" customWidth="1"/>
    <col min="9" max="9" width="18.42578125" bestFit="1" customWidth="1"/>
    <col min="10" max="11" width="19.7109375" bestFit="1" customWidth="1"/>
    <col min="12" max="12" width="15.7109375" bestFit="1" customWidth="1"/>
  </cols>
  <sheetData>
    <row r="1" spans="1:12" ht="17.25" customHeight="1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7.25" customHeight="1" x14ac:dyDescent="0.3">
      <c r="A2" s="218" t="s">
        <v>12</v>
      </c>
      <c r="B2" s="219">
        <v>74000</v>
      </c>
      <c r="C2" s="219">
        <v>2799</v>
      </c>
      <c r="D2" s="219">
        <v>2824</v>
      </c>
      <c r="E2" s="219">
        <v>8993</v>
      </c>
      <c r="F2" s="219">
        <v>9026</v>
      </c>
      <c r="G2" s="219">
        <v>207157376</v>
      </c>
      <c r="H2" s="219">
        <v>662046269</v>
      </c>
      <c r="I2" s="219">
        <v>219.59</v>
      </c>
      <c r="J2" s="219">
        <v>454888893</v>
      </c>
      <c r="K2" s="219">
        <v>858947136</v>
      </c>
      <c r="L2" s="219">
        <v>1360436029</v>
      </c>
    </row>
    <row r="3" spans="1:12" ht="17.25" customHeight="1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42057</v>
      </c>
      <c r="F3" s="219">
        <v>41849</v>
      </c>
      <c r="G3" s="219">
        <v>195353872</v>
      </c>
      <c r="H3" s="219">
        <v>414807288</v>
      </c>
      <c r="I3" s="219">
        <v>112.34</v>
      </c>
      <c r="J3" s="219">
        <v>219453416</v>
      </c>
      <c r="K3" s="219">
        <v>0</v>
      </c>
      <c r="L3" s="219">
        <v>219453416</v>
      </c>
    </row>
    <row r="4" spans="1:12" ht="17.25" customHeight="1" x14ac:dyDescent="0.3">
      <c r="A4" s="218" t="s">
        <v>226</v>
      </c>
      <c r="B4" s="219">
        <v>1800</v>
      </c>
      <c r="C4" s="219">
        <v>194073</v>
      </c>
      <c r="D4" s="219">
        <v>194304</v>
      </c>
      <c r="E4" s="219">
        <v>142960</v>
      </c>
      <c r="F4" s="219">
        <v>144630</v>
      </c>
      <c r="G4" s="219">
        <v>349331872</v>
      </c>
      <c r="H4" s="219">
        <v>260024723</v>
      </c>
      <c r="I4" s="219">
        <v>-25.57</v>
      </c>
      <c r="J4" s="219">
        <v>-89307149</v>
      </c>
      <c r="K4" s="219">
        <v>-55423680</v>
      </c>
      <c r="L4" s="219">
        <v>-144730829</v>
      </c>
    </row>
    <row r="5" spans="1:12" ht="17.25" customHeight="1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11450</v>
      </c>
      <c r="F5" s="219">
        <v>11590</v>
      </c>
      <c r="G5" s="219">
        <v>86582136</v>
      </c>
      <c r="H5" s="219">
        <v>229760160</v>
      </c>
      <c r="I5" s="219">
        <v>165.37</v>
      </c>
      <c r="J5" s="219">
        <v>143178024</v>
      </c>
      <c r="K5" s="219">
        <v>272035488</v>
      </c>
      <c r="L5" s="219">
        <v>416163512</v>
      </c>
    </row>
    <row r="6" spans="1:12" ht="17.25" customHeight="1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4551</v>
      </c>
      <c r="F6" s="219">
        <v>4538</v>
      </c>
      <c r="G6" s="219">
        <v>99938792</v>
      </c>
      <c r="H6" s="219">
        <v>224903280</v>
      </c>
      <c r="I6" s="219">
        <v>125.04</v>
      </c>
      <c r="J6" s="219">
        <v>124964488</v>
      </c>
      <c r="K6" s="219">
        <v>440100384</v>
      </c>
      <c r="L6" s="219">
        <v>565064872</v>
      </c>
    </row>
    <row r="7" spans="1:12" ht="17.25" customHeight="1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19410</v>
      </c>
      <c r="F7" s="219">
        <v>19620</v>
      </c>
      <c r="G7" s="219">
        <v>90907328</v>
      </c>
      <c r="H7" s="219">
        <v>136131408</v>
      </c>
      <c r="I7" s="219">
        <v>49.75</v>
      </c>
      <c r="J7" s="219">
        <v>45224080</v>
      </c>
      <c r="K7" s="219">
        <v>28708712</v>
      </c>
      <c r="L7" s="219">
        <v>82332792</v>
      </c>
    </row>
    <row r="8" spans="1:12" ht="17.25" customHeight="1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10530</v>
      </c>
      <c r="F8" s="219">
        <v>10370</v>
      </c>
      <c r="G8" s="219">
        <v>141304912</v>
      </c>
      <c r="H8" s="219">
        <v>118205556</v>
      </c>
      <c r="I8" s="219">
        <v>-16.350000000000001</v>
      </c>
      <c r="J8" s="219">
        <v>-23099356</v>
      </c>
      <c r="K8" s="219">
        <v>54390804</v>
      </c>
      <c r="L8" s="219">
        <v>33041448</v>
      </c>
    </row>
    <row r="9" spans="1:12" ht="17.25" customHeight="1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68960</v>
      </c>
      <c r="F9" s="219">
        <v>68678</v>
      </c>
      <c r="G9" s="219">
        <v>112014400</v>
      </c>
      <c r="H9" s="219">
        <v>109754257</v>
      </c>
      <c r="I9" s="219">
        <v>-2.02</v>
      </c>
      <c r="J9" s="219">
        <v>-2260143</v>
      </c>
      <c r="K9" s="219">
        <v>9227040</v>
      </c>
      <c r="L9" s="219">
        <v>6966897</v>
      </c>
    </row>
    <row r="10" spans="1:12" ht="17.25" customHeight="1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7200</v>
      </c>
      <c r="F10" s="219">
        <v>7197</v>
      </c>
      <c r="G10" s="219">
        <v>98103368</v>
      </c>
      <c r="H10" s="219">
        <v>78470330</v>
      </c>
      <c r="I10" s="219">
        <v>-20.010000000000002</v>
      </c>
      <c r="J10" s="219">
        <v>-19633038</v>
      </c>
      <c r="K10" s="219">
        <v>1144847</v>
      </c>
      <c r="L10" s="219">
        <v>9471809</v>
      </c>
    </row>
    <row r="11" spans="1:12" ht="17.25" customHeight="1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25870</v>
      </c>
      <c r="F11" s="219">
        <v>26060</v>
      </c>
      <c r="G11" s="219">
        <v>48753060</v>
      </c>
      <c r="H11" s="219">
        <v>51661344</v>
      </c>
      <c r="I11" s="219">
        <v>5.97</v>
      </c>
      <c r="J11" s="219">
        <v>2908284</v>
      </c>
      <c r="K11" s="219">
        <v>15159361</v>
      </c>
      <c r="L11" s="219">
        <v>19117645</v>
      </c>
    </row>
    <row r="12" spans="1:12" ht="17.25" customHeight="1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7.25" customHeight="1" x14ac:dyDescent="0.3">
      <c r="A13" s="218" t="s">
        <v>17</v>
      </c>
      <c r="B13" s="219">
        <v>4000</v>
      </c>
      <c r="C13" s="219">
        <v>2118</v>
      </c>
      <c r="D13" s="219">
        <v>2137</v>
      </c>
      <c r="E13" s="219">
        <v>10530</v>
      </c>
      <c r="F13" s="219">
        <v>10560</v>
      </c>
      <c r="G13" s="219">
        <v>8470021</v>
      </c>
      <c r="H13" s="219">
        <v>41868288</v>
      </c>
      <c r="I13" s="219">
        <v>394.31</v>
      </c>
      <c r="J13" s="219">
        <v>33398267</v>
      </c>
      <c r="K13" s="219">
        <v>90905312</v>
      </c>
      <c r="L13" s="219">
        <v>124303579</v>
      </c>
    </row>
    <row r="14" spans="1:12" ht="17.25" customHeight="1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7.25" customHeight="1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14069</v>
      </c>
      <c r="F15" s="219">
        <v>14113</v>
      </c>
      <c r="G15" s="219">
        <v>20398844</v>
      </c>
      <c r="H15" s="219">
        <v>27977611</v>
      </c>
      <c r="I15" s="219">
        <v>37.15</v>
      </c>
      <c r="J15" s="219">
        <v>7578767</v>
      </c>
      <c r="K15" s="219">
        <v>21518240</v>
      </c>
      <c r="L15" s="219">
        <v>30597007</v>
      </c>
    </row>
    <row r="16" spans="1:12" ht="17.25" customHeight="1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9316</v>
      </c>
      <c r="F16" s="219">
        <v>9354</v>
      </c>
      <c r="G16" s="219">
        <v>920033</v>
      </c>
      <c r="H16" s="219">
        <v>3708674</v>
      </c>
      <c r="I16" s="219">
        <v>303.10000000000002</v>
      </c>
      <c r="J16" s="219">
        <v>2788641</v>
      </c>
      <c r="K16" s="219">
        <v>30419074</v>
      </c>
      <c r="L16" s="219">
        <v>33207715</v>
      </c>
    </row>
    <row r="17" spans="1:12" ht="17.25" customHeight="1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17.25" customHeight="1" x14ac:dyDescent="0.3">
      <c r="A18" s="218" t="s">
        <v>34</v>
      </c>
      <c r="B18" s="219">
        <v>16</v>
      </c>
      <c r="C18" s="218" t="s">
        <v>35</v>
      </c>
      <c r="D18" s="219" t="s">
        <v>816</v>
      </c>
      <c r="E18" s="218" t="s">
        <v>37</v>
      </c>
      <c r="F18" s="219" t="s">
        <v>817</v>
      </c>
      <c r="G18" s="218" t="s">
        <v>39</v>
      </c>
      <c r="H18" s="219">
        <f>SUM(H2:H17)</f>
        <v>2447665108</v>
      </c>
      <c r="I18" s="218" t="s">
        <v>40</v>
      </c>
      <c r="J18" s="219" t="s">
        <v>818</v>
      </c>
      <c r="K18" s="219"/>
      <c r="L18" s="219"/>
    </row>
    <row r="19" spans="1:12" ht="17.25" hidden="1" customHeight="1" x14ac:dyDescent="0.25"/>
    <row r="20" spans="1:12" ht="17.25" hidden="1" customHeight="1" x14ac:dyDescent="0.25"/>
    <row r="21" spans="1:12" ht="17.25" hidden="1" customHeight="1" x14ac:dyDescent="0.25"/>
    <row r="22" spans="1:12" ht="17.25" hidden="1" customHeight="1" x14ac:dyDescent="0.25"/>
    <row r="23" spans="1:12" ht="17.25" hidden="1" customHeight="1" x14ac:dyDescent="0.25"/>
    <row r="24" spans="1:12" ht="17.25" hidden="1" customHeight="1" x14ac:dyDescent="0.25"/>
    <row r="25" spans="1:12" ht="17.25" hidden="1" customHeight="1" x14ac:dyDescent="0.25"/>
    <row r="26" spans="1:12" ht="17.25" hidden="1" customHeight="1" x14ac:dyDescent="0.25"/>
    <row r="27" spans="1:12" ht="17.25" hidden="1" customHeight="1" x14ac:dyDescent="0.25"/>
    <row r="28" spans="1:12" ht="17.25" hidden="1" customHeight="1" x14ac:dyDescent="0.25"/>
    <row r="29" spans="1:12" ht="17.25" hidden="1" customHeight="1" x14ac:dyDescent="0.25"/>
    <row r="30" spans="1:12" ht="17.25" hidden="1" customHeight="1" x14ac:dyDescent="0.25"/>
    <row r="31" spans="1:12" ht="17.25" hidden="1" customHeight="1" x14ac:dyDescent="0.25"/>
    <row r="32" spans="1:12" ht="17.25" hidden="1" customHeight="1" x14ac:dyDescent="0.25"/>
    <row r="33" spans="1:12" ht="17.25" hidden="1" customHeight="1" x14ac:dyDescent="0.25"/>
    <row r="34" spans="1:12" ht="17.25" hidden="1" customHeight="1" x14ac:dyDescent="0.25"/>
    <row r="35" spans="1:12" ht="17.25" hidden="1" customHeight="1" x14ac:dyDescent="0.25"/>
    <row r="36" spans="1:12" ht="17.25" hidden="1" customHeight="1" x14ac:dyDescent="0.25"/>
    <row r="37" spans="1:12" ht="17.25" hidden="1" customHeight="1" x14ac:dyDescent="0.25"/>
    <row r="38" spans="1:12" ht="17.25" hidden="1" customHeight="1" x14ac:dyDescent="0.25"/>
    <row r="39" spans="1:12" ht="17.25" hidden="1" customHeight="1" x14ac:dyDescent="0.25"/>
    <row r="40" spans="1:12" ht="17.25" customHeight="1" thickBot="1" x14ac:dyDescent="0.35">
      <c r="A40" s="1">
        <v>0</v>
      </c>
      <c r="B40" s="1"/>
      <c r="C40" s="1"/>
      <c r="D40" s="1"/>
      <c r="E40" s="1"/>
      <c r="F40" s="9">
        <f>H18+B41</f>
        <v>2591740903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7.25" customHeight="1" x14ac:dyDescent="0.3">
      <c r="A41" s="1" t="s">
        <v>45</v>
      </c>
      <c r="B41" s="9">
        <v>144075795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2664291963</v>
      </c>
      <c r="H41" s="11">
        <f>G41-B43</f>
        <v>176458517</v>
      </c>
      <c r="I41" s="5">
        <f>H41/B43</f>
        <v>7.0928589405257161E-2</v>
      </c>
      <c r="J41" s="13">
        <f>G41+J40</f>
        <v>2664291963</v>
      </c>
      <c r="K41" s="11">
        <f>H41+J40</f>
        <v>176458517</v>
      </c>
      <c r="L41" s="5">
        <f>K41/B43</f>
        <v>7.0928589405257161E-2</v>
      </c>
    </row>
    <row r="42" spans="1:12" ht="17.25" customHeight="1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4344291963</v>
      </c>
      <c r="H42" s="12">
        <f>G42-B43</f>
        <v>1856458517</v>
      </c>
      <c r="I42" s="8">
        <f>H42/B43</f>
        <v>0.7462149526065982</v>
      </c>
      <c r="J42" s="13">
        <f>G42+J40</f>
        <v>4344291963</v>
      </c>
      <c r="K42" s="12">
        <f>H42+J40</f>
        <v>1856458517</v>
      </c>
      <c r="L42" s="8">
        <f>K42/B43</f>
        <v>0.7462149526065982</v>
      </c>
    </row>
    <row r="43" spans="1:12" ht="17.25" customHeight="1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7.2871838430058726E-3</v>
      </c>
      <c r="J43" s="6"/>
      <c r="K43" s="4" t="s">
        <v>50</v>
      </c>
      <c r="L43" s="5">
        <f ca="1">K41/VLOOKUP(MID(CELL("filename",A$1),FIND("]",CELL("filename",A$1))+1,255),Base!A:H,8,FALSE)*30</f>
        <v>7.2871838430058726E-3</v>
      </c>
    </row>
    <row r="44" spans="1:12" ht="17.25" customHeight="1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7.6665919788349135E-2</v>
      </c>
      <c r="J44" s="6"/>
      <c r="K44" s="7"/>
      <c r="L44" s="8">
        <f ca="1">K42/VLOOKUP(MID(CELL("filename",A$1),FIND("]",CELL("filename",A$1))+1,255),Base!A:H,8,FALSE)*30</f>
        <v>7.6665919788349135E-2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L44"/>
  <sheetViews>
    <sheetView rightToLeft="1" topLeftCell="A4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7" width="19.7109375" bestFit="1" customWidth="1"/>
    <col min="8" max="8" width="20.5703125" bestFit="1" customWidth="1"/>
    <col min="9" max="9" width="21.85546875" bestFit="1" customWidth="1"/>
    <col min="10" max="10" width="22.140625" bestFit="1" customWidth="1"/>
    <col min="11" max="11" width="20.5703125" bestFit="1" customWidth="1"/>
    <col min="12" max="12" width="15.7109375" bestFit="1" customWidth="1"/>
  </cols>
  <sheetData>
    <row r="1" spans="1:12" ht="18.75" x14ac:dyDescent="0.3">
      <c r="A1" s="240" t="s">
        <v>0</v>
      </c>
      <c r="B1" s="240" t="s">
        <v>1</v>
      </c>
      <c r="C1" s="240" t="s">
        <v>2</v>
      </c>
      <c r="D1" s="240" t="s">
        <v>3</v>
      </c>
      <c r="E1" s="240" t="s">
        <v>4</v>
      </c>
      <c r="F1" s="240" t="s">
        <v>5</v>
      </c>
      <c r="G1" s="240" t="s">
        <v>6</v>
      </c>
      <c r="H1" s="240" t="s">
        <v>7</v>
      </c>
      <c r="I1" s="240" t="s">
        <v>8</v>
      </c>
      <c r="J1" s="240" t="s">
        <v>9</v>
      </c>
      <c r="K1" s="240" t="s">
        <v>10</v>
      </c>
      <c r="L1" s="240" t="s">
        <v>11</v>
      </c>
    </row>
    <row r="2" spans="1:12" ht="18.75" x14ac:dyDescent="0.3">
      <c r="A2" s="239" t="s">
        <v>12</v>
      </c>
      <c r="B2" s="239">
        <v>74000</v>
      </c>
      <c r="C2" s="239">
        <v>2799</v>
      </c>
      <c r="D2" s="239">
        <v>2824</v>
      </c>
      <c r="E2" s="239">
        <v>9477</v>
      </c>
      <c r="F2" s="239">
        <v>9442</v>
      </c>
      <c r="G2" s="239">
        <v>207157376</v>
      </c>
      <c r="H2" s="239">
        <v>692559370</v>
      </c>
      <c r="I2" s="239">
        <v>234.32</v>
      </c>
      <c r="J2" s="239">
        <v>485401994</v>
      </c>
      <c r="K2" s="239">
        <v>858947136</v>
      </c>
      <c r="L2" s="239">
        <v>1390949130</v>
      </c>
    </row>
    <row r="3" spans="1:12" ht="18.75" x14ac:dyDescent="0.3">
      <c r="A3" s="239" t="s">
        <v>14</v>
      </c>
      <c r="B3" s="239">
        <v>10000</v>
      </c>
      <c r="C3" s="239">
        <v>19535</v>
      </c>
      <c r="D3" s="239">
        <v>19707</v>
      </c>
      <c r="E3" s="239">
        <v>42057</v>
      </c>
      <c r="F3" s="239">
        <v>41849</v>
      </c>
      <c r="G3" s="239">
        <v>195353872</v>
      </c>
      <c r="H3" s="239">
        <v>414807288</v>
      </c>
      <c r="I3" s="239">
        <v>112.34</v>
      </c>
      <c r="J3" s="239">
        <v>219453416</v>
      </c>
      <c r="K3" s="239">
        <v>0</v>
      </c>
      <c r="L3" s="239">
        <v>219453416</v>
      </c>
    </row>
    <row r="4" spans="1:12" ht="18.75" x14ac:dyDescent="0.3">
      <c r="A4" s="239" t="s">
        <v>226</v>
      </c>
      <c r="B4" s="239">
        <v>1800</v>
      </c>
      <c r="C4" s="239">
        <v>194073</v>
      </c>
      <c r="D4" s="239">
        <v>194304</v>
      </c>
      <c r="E4" s="239">
        <v>140150</v>
      </c>
      <c r="F4" s="239">
        <v>140170</v>
      </c>
      <c r="G4" s="239">
        <v>349331872</v>
      </c>
      <c r="H4" s="239">
        <v>252006260</v>
      </c>
      <c r="I4" s="239">
        <v>-27.86</v>
      </c>
      <c r="J4" s="239">
        <v>-97325612</v>
      </c>
      <c r="K4" s="239">
        <v>-55423680</v>
      </c>
      <c r="L4" s="239">
        <v>-152749292</v>
      </c>
    </row>
    <row r="5" spans="1:12" ht="18.75" x14ac:dyDescent="0.3">
      <c r="A5" s="239" t="s">
        <v>15</v>
      </c>
      <c r="B5" s="239">
        <v>20000</v>
      </c>
      <c r="C5" s="239">
        <v>4329</v>
      </c>
      <c r="D5" s="239">
        <v>4368</v>
      </c>
      <c r="E5" s="239">
        <v>11490</v>
      </c>
      <c r="F5" s="239">
        <v>11470</v>
      </c>
      <c r="G5" s="239">
        <v>86582136</v>
      </c>
      <c r="H5" s="239">
        <v>227381280</v>
      </c>
      <c r="I5" s="239">
        <v>162.62</v>
      </c>
      <c r="J5" s="239">
        <v>140799144</v>
      </c>
      <c r="K5" s="239">
        <v>272035488</v>
      </c>
      <c r="L5" s="239">
        <v>413784632</v>
      </c>
    </row>
    <row r="6" spans="1:12" ht="18.75" x14ac:dyDescent="0.3">
      <c r="A6" s="239" t="s">
        <v>13</v>
      </c>
      <c r="B6" s="239">
        <v>50000</v>
      </c>
      <c r="C6" s="239">
        <v>1999</v>
      </c>
      <c r="D6" s="239">
        <v>2017</v>
      </c>
      <c r="E6" s="239">
        <v>4312</v>
      </c>
      <c r="F6" s="239">
        <v>4313</v>
      </c>
      <c r="G6" s="239">
        <v>99938792</v>
      </c>
      <c r="H6" s="239">
        <v>213752280</v>
      </c>
      <c r="I6" s="239">
        <v>113.88</v>
      </c>
      <c r="J6" s="239">
        <v>113813488</v>
      </c>
      <c r="K6" s="239">
        <v>440100384</v>
      </c>
      <c r="L6" s="239">
        <v>553913872</v>
      </c>
    </row>
    <row r="7" spans="1:12" ht="18.75" x14ac:dyDescent="0.3">
      <c r="A7" s="239" t="s">
        <v>90</v>
      </c>
      <c r="B7" s="239">
        <v>7000</v>
      </c>
      <c r="C7" s="239">
        <v>12987</v>
      </c>
      <c r="D7" s="239">
        <v>13102</v>
      </c>
      <c r="E7" s="239">
        <v>19000</v>
      </c>
      <c r="F7" s="239">
        <v>18870</v>
      </c>
      <c r="G7" s="239">
        <v>90907328</v>
      </c>
      <c r="H7" s="239">
        <v>130927608</v>
      </c>
      <c r="I7" s="239">
        <v>44.02</v>
      </c>
      <c r="J7" s="239">
        <v>40020280</v>
      </c>
      <c r="K7" s="239">
        <v>28708712</v>
      </c>
      <c r="L7" s="239">
        <v>77128992</v>
      </c>
    </row>
    <row r="8" spans="1:12" ht="18.75" x14ac:dyDescent="0.3">
      <c r="A8" s="239" t="s">
        <v>16</v>
      </c>
      <c r="B8" s="239">
        <v>11500</v>
      </c>
      <c r="C8" s="239">
        <v>12287</v>
      </c>
      <c r="D8" s="239">
        <v>12396</v>
      </c>
      <c r="E8" s="239">
        <v>10870</v>
      </c>
      <c r="F8" s="239">
        <v>10570</v>
      </c>
      <c r="G8" s="239">
        <v>141304912</v>
      </c>
      <c r="H8" s="239">
        <v>120485316</v>
      </c>
      <c r="I8" s="239">
        <v>-14.73</v>
      </c>
      <c r="J8" s="239">
        <v>-20819596</v>
      </c>
      <c r="K8" s="239">
        <v>54390804</v>
      </c>
      <c r="L8" s="239">
        <v>35321208</v>
      </c>
    </row>
    <row r="9" spans="1:12" ht="18.75" x14ac:dyDescent="0.3">
      <c r="A9" s="239" t="s">
        <v>231</v>
      </c>
      <c r="B9" s="239">
        <v>1600</v>
      </c>
      <c r="C9" s="239">
        <v>70009</v>
      </c>
      <c r="D9" s="239">
        <v>70093</v>
      </c>
      <c r="E9" s="239">
        <v>68690</v>
      </c>
      <c r="F9" s="239">
        <v>67936</v>
      </c>
      <c r="G9" s="239">
        <v>112014400</v>
      </c>
      <c r="H9" s="239">
        <v>108568467</v>
      </c>
      <c r="I9" s="239">
        <v>-3.08</v>
      </c>
      <c r="J9" s="239">
        <v>-3445933</v>
      </c>
      <c r="K9" s="239">
        <v>9227040</v>
      </c>
      <c r="L9" s="239">
        <v>5781107</v>
      </c>
    </row>
    <row r="10" spans="1:12" ht="18.75" x14ac:dyDescent="0.3">
      <c r="A10" s="239" t="s">
        <v>77</v>
      </c>
      <c r="B10" s="239">
        <v>11000</v>
      </c>
      <c r="C10" s="239">
        <v>8918</v>
      </c>
      <c r="D10" s="239">
        <v>8997</v>
      </c>
      <c r="E10" s="239">
        <v>7210</v>
      </c>
      <c r="F10" s="239">
        <v>7062</v>
      </c>
      <c r="G10" s="239">
        <v>98103368</v>
      </c>
      <c r="H10" s="239">
        <v>76998398</v>
      </c>
      <c r="I10" s="239">
        <v>-21.51</v>
      </c>
      <c r="J10" s="239">
        <v>-21104970</v>
      </c>
      <c r="K10" s="239">
        <v>1144847</v>
      </c>
      <c r="L10" s="239">
        <v>7999877</v>
      </c>
    </row>
    <row r="11" spans="1:12" ht="18.75" x14ac:dyDescent="0.3">
      <c r="A11" s="239" t="s">
        <v>29</v>
      </c>
      <c r="B11" s="239">
        <v>2000</v>
      </c>
      <c r="C11" s="239">
        <v>24377</v>
      </c>
      <c r="D11" s="239">
        <v>24592</v>
      </c>
      <c r="E11" s="239">
        <v>24830</v>
      </c>
      <c r="F11" s="239">
        <v>25260</v>
      </c>
      <c r="G11" s="239">
        <v>48753060</v>
      </c>
      <c r="H11" s="239">
        <v>50075424</v>
      </c>
      <c r="I11" s="239">
        <v>2.71</v>
      </c>
      <c r="J11" s="239">
        <v>1322364</v>
      </c>
      <c r="K11" s="239">
        <v>15159361</v>
      </c>
      <c r="L11" s="239">
        <v>17531725</v>
      </c>
    </row>
    <row r="12" spans="1:12" ht="18.75" x14ac:dyDescent="0.3">
      <c r="A12" s="239" t="s">
        <v>18</v>
      </c>
      <c r="B12" s="239">
        <v>100000</v>
      </c>
      <c r="C12" s="239">
        <v>502</v>
      </c>
      <c r="D12" s="239">
        <v>507</v>
      </c>
      <c r="E12" s="239">
        <v>500</v>
      </c>
      <c r="F12" s="239">
        <v>500</v>
      </c>
      <c r="G12" s="239">
        <v>50227000</v>
      </c>
      <c r="H12" s="239">
        <v>49560000</v>
      </c>
      <c r="I12" s="239">
        <v>-1.33</v>
      </c>
      <c r="J12" s="239">
        <v>-667000</v>
      </c>
      <c r="K12" s="239">
        <v>0</v>
      </c>
      <c r="L12" s="239">
        <v>-167000</v>
      </c>
    </row>
    <row r="13" spans="1:12" ht="18.75" x14ac:dyDescent="0.3">
      <c r="A13" s="239" t="s">
        <v>17</v>
      </c>
      <c r="B13" s="239">
        <v>4000</v>
      </c>
      <c r="C13" s="239">
        <v>2118</v>
      </c>
      <c r="D13" s="239">
        <v>2137</v>
      </c>
      <c r="E13" s="239">
        <v>10300</v>
      </c>
      <c r="F13" s="239">
        <v>10170</v>
      </c>
      <c r="G13" s="239">
        <v>8470021</v>
      </c>
      <c r="H13" s="239">
        <v>40322016</v>
      </c>
      <c r="I13" s="239">
        <v>376.06</v>
      </c>
      <c r="J13" s="239">
        <v>31851995</v>
      </c>
      <c r="K13" s="239">
        <v>90905312</v>
      </c>
      <c r="L13" s="239">
        <v>122757307</v>
      </c>
    </row>
    <row r="14" spans="1:12" ht="18.75" x14ac:dyDescent="0.3">
      <c r="A14" s="239" t="s">
        <v>26</v>
      </c>
      <c r="B14" s="239">
        <v>7000</v>
      </c>
      <c r="C14" s="239">
        <v>2103</v>
      </c>
      <c r="D14" s="239">
        <v>2122</v>
      </c>
      <c r="E14" s="239">
        <v>5586</v>
      </c>
      <c r="F14" s="239">
        <v>5590</v>
      </c>
      <c r="G14" s="239">
        <v>14720662</v>
      </c>
      <c r="H14" s="239">
        <v>38785656</v>
      </c>
      <c r="I14" s="239">
        <v>163.47999999999999</v>
      </c>
      <c r="J14" s="239">
        <v>24064994</v>
      </c>
      <c r="K14" s="239">
        <v>94924224</v>
      </c>
      <c r="L14" s="239">
        <v>118989218</v>
      </c>
    </row>
    <row r="15" spans="1:12" ht="18.75" x14ac:dyDescent="0.3">
      <c r="A15" s="239" t="s">
        <v>22</v>
      </c>
      <c r="B15" s="239">
        <v>2000</v>
      </c>
      <c r="C15" s="239">
        <v>10199</v>
      </c>
      <c r="D15" s="239">
        <v>10289</v>
      </c>
      <c r="E15" s="239">
        <v>13550</v>
      </c>
      <c r="F15" s="239">
        <v>13739</v>
      </c>
      <c r="G15" s="239">
        <v>20398844</v>
      </c>
      <c r="H15" s="239">
        <v>27236194</v>
      </c>
      <c r="I15" s="239">
        <v>33.520000000000003</v>
      </c>
      <c r="J15" s="239">
        <v>6837350</v>
      </c>
      <c r="K15" s="239">
        <v>21518240</v>
      </c>
      <c r="L15" s="239">
        <v>29855590</v>
      </c>
    </row>
    <row r="16" spans="1:12" ht="18.75" x14ac:dyDescent="0.3">
      <c r="A16" s="239" t="s">
        <v>31</v>
      </c>
      <c r="B16" s="239">
        <v>400</v>
      </c>
      <c r="C16" s="239">
        <v>2300</v>
      </c>
      <c r="D16" s="239">
        <v>2321</v>
      </c>
      <c r="E16" s="239">
        <v>9074</v>
      </c>
      <c r="F16" s="239">
        <v>9075</v>
      </c>
      <c r="G16" s="239">
        <v>920033</v>
      </c>
      <c r="H16" s="239">
        <v>3598056</v>
      </c>
      <c r="I16" s="239">
        <v>291.08</v>
      </c>
      <c r="J16" s="239">
        <v>2678023</v>
      </c>
      <c r="K16" s="239">
        <v>30419074</v>
      </c>
      <c r="L16" s="239">
        <v>33097097</v>
      </c>
    </row>
    <row r="17" spans="1:12" ht="18.75" x14ac:dyDescent="0.3">
      <c r="A17" s="239" t="s">
        <v>780</v>
      </c>
      <c r="B17" s="239">
        <v>266</v>
      </c>
      <c r="C17" s="239">
        <v>0</v>
      </c>
      <c r="D17" s="239">
        <v>0</v>
      </c>
      <c r="E17" s="239">
        <v>1</v>
      </c>
      <c r="F17" s="239">
        <v>1</v>
      </c>
      <c r="G17" s="239">
        <v>0</v>
      </c>
      <c r="H17" s="239">
        <v>264</v>
      </c>
      <c r="I17" s="239">
        <v>0</v>
      </c>
      <c r="J17" s="239">
        <v>0</v>
      </c>
      <c r="K17" s="239">
        <v>0</v>
      </c>
      <c r="L17" s="239">
        <v>0</v>
      </c>
    </row>
    <row r="18" spans="1:12" ht="18.75" x14ac:dyDescent="0.3">
      <c r="A18" s="239" t="s">
        <v>34</v>
      </c>
      <c r="B18" s="239">
        <v>16</v>
      </c>
      <c r="C18" s="239" t="s">
        <v>35</v>
      </c>
      <c r="D18" s="239" t="s">
        <v>826</v>
      </c>
      <c r="E18" s="239" t="s">
        <v>37</v>
      </c>
      <c r="F18" s="239" t="s">
        <v>827</v>
      </c>
      <c r="G18" s="239" t="s">
        <v>39</v>
      </c>
      <c r="H18" s="239">
        <f>SUM(H2:H17)</f>
        <v>2447063877</v>
      </c>
      <c r="I18" s="239" t="s">
        <v>40</v>
      </c>
      <c r="J18" s="239" t="s">
        <v>828</v>
      </c>
      <c r="K18" s="239"/>
      <c r="L18" s="23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2591139672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144075795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2663690732</v>
      </c>
      <c r="H41" s="11">
        <f>G41-B43</f>
        <v>175857286</v>
      </c>
      <c r="I41" s="5">
        <f>H41/B43</f>
        <v>7.0686920896070302E-2</v>
      </c>
      <c r="J41" s="13">
        <f>G41+J40</f>
        <v>2663690732</v>
      </c>
      <c r="K41" s="11">
        <f>H41+J40</f>
        <v>175857286</v>
      </c>
      <c r="L41" s="5">
        <f>K41/B43</f>
        <v>7.0686920896070302E-2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4343690732</v>
      </c>
      <c r="H42" s="12">
        <f>G42-B43</f>
        <v>1855857286</v>
      </c>
      <c r="I42" s="8">
        <f>H42/B43</f>
        <v>0.74597328409741137</v>
      </c>
      <c r="J42" s="13">
        <f>G42+J40</f>
        <v>4343690732</v>
      </c>
      <c r="K42" s="12">
        <f>H42+J40</f>
        <v>1855857286</v>
      </c>
      <c r="L42" s="8">
        <f>K42/B43</f>
        <v>0.74597328409741137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7.1885004301088448E-3</v>
      </c>
      <c r="J43" s="6"/>
      <c r="K43" s="4" t="s">
        <v>50</v>
      </c>
      <c r="L43" s="5">
        <f ca="1">K41/VLOOKUP(MID(CELL("filename",A$1),FIND("]",CELL("filename",A$1))+1,255),Base!A:H,8,FALSE)*30</f>
        <v>7.1885004301088448E-3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7.5861689908211336E-2</v>
      </c>
      <c r="J44" s="6"/>
      <c r="K44" s="7"/>
      <c r="L44" s="8">
        <f ca="1">K42/VLOOKUP(MID(CELL("filename",A$1),FIND("]",CELL("filename",A$1))+1,255),Base!A:H,8,FALSE)*30</f>
        <v>7.5861689908211336E-2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242" t="s">
        <v>0</v>
      </c>
      <c r="B1" s="242" t="s">
        <v>1</v>
      </c>
      <c r="C1" s="242" t="s">
        <v>2</v>
      </c>
      <c r="D1" s="242" t="s">
        <v>3</v>
      </c>
      <c r="E1" s="242" t="s">
        <v>4</v>
      </c>
      <c r="F1" s="242" t="s">
        <v>5</v>
      </c>
      <c r="G1" s="242" t="s">
        <v>6</v>
      </c>
      <c r="H1" s="242" t="s">
        <v>7</v>
      </c>
      <c r="I1" s="242" t="s">
        <v>8</v>
      </c>
      <c r="J1" s="242" t="s">
        <v>9</v>
      </c>
      <c r="K1" s="242" t="s">
        <v>10</v>
      </c>
      <c r="L1" s="242" t="s">
        <v>11</v>
      </c>
    </row>
    <row r="2" spans="1:12" ht="18.75" x14ac:dyDescent="0.3">
      <c r="A2" s="241" t="s">
        <v>12</v>
      </c>
      <c r="B2" s="241">
        <v>74000</v>
      </c>
      <c r="C2" s="241">
        <v>2799</v>
      </c>
      <c r="D2" s="241">
        <v>2824</v>
      </c>
      <c r="E2" s="241">
        <v>9914</v>
      </c>
      <c r="F2" s="241">
        <v>9914</v>
      </c>
      <c r="G2" s="241">
        <v>207157376</v>
      </c>
      <c r="H2" s="241">
        <v>727180003</v>
      </c>
      <c r="I2" s="241">
        <v>251.03</v>
      </c>
      <c r="J2" s="241">
        <v>520022627</v>
      </c>
      <c r="K2" s="241">
        <v>858947136</v>
      </c>
      <c r="L2" s="241">
        <v>1425569763</v>
      </c>
    </row>
    <row r="3" spans="1:12" ht="18.75" x14ac:dyDescent="0.3">
      <c r="A3" s="241" t="s">
        <v>14</v>
      </c>
      <c r="B3" s="241">
        <v>10000</v>
      </c>
      <c r="C3" s="241">
        <v>19535</v>
      </c>
      <c r="D3" s="241">
        <v>19707</v>
      </c>
      <c r="E3" s="241">
        <v>43104</v>
      </c>
      <c r="F3" s="241">
        <v>43104</v>
      </c>
      <c r="G3" s="241">
        <v>195353872</v>
      </c>
      <c r="H3" s="241">
        <v>427246848</v>
      </c>
      <c r="I3" s="241">
        <v>118.7</v>
      </c>
      <c r="J3" s="241">
        <v>231892976</v>
      </c>
      <c r="K3" s="241">
        <v>0</v>
      </c>
      <c r="L3" s="241">
        <v>231892976</v>
      </c>
    </row>
    <row r="4" spans="1:12" ht="18.75" x14ac:dyDescent="0.3">
      <c r="A4" s="241" t="s">
        <v>226</v>
      </c>
      <c r="B4" s="241">
        <v>1800</v>
      </c>
      <c r="C4" s="241">
        <v>194073</v>
      </c>
      <c r="D4" s="241">
        <v>194304</v>
      </c>
      <c r="E4" s="241">
        <v>143010</v>
      </c>
      <c r="F4" s="241">
        <v>143400</v>
      </c>
      <c r="G4" s="241">
        <v>349331872</v>
      </c>
      <c r="H4" s="241">
        <v>257813353</v>
      </c>
      <c r="I4" s="241">
        <v>-26.2</v>
      </c>
      <c r="J4" s="241">
        <v>-91518519</v>
      </c>
      <c r="K4" s="241">
        <v>-55423680</v>
      </c>
      <c r="L4" s="241">
        <v>-146942199</v>
      </c>
    </row>
    <row r="5" spans="1:12" ht="18.75" x14ac:dyDescent="0.3">
      <c r="A5" s="241" t="s">
        <v>15</v>
      </c>
      <c r="B5" s="241">
        <v>20000</v>
      </c>
      <c r="C5" s="241">
        <v>4329</v>
      </c>
      <c r="D5" s="241">
        <v>4368</v>
      </c>
      <c r="E5" s="241">
        <v>11620</v>
      </c>
      <c r="F5" s="241">
        <v>11590</v>
      </c>
      <c r="G5" s="241">
        <v>86582136</v>
      </c>
      <c r="H5" s="241">
        <v>229760160</v>
      </c>
      <c r="I5" s="241">
        <v>165.37</v>
      </c>
      <c r="J5" s="241">
        <v>143178024</v>
      </c>
      <c r="K5" s="241">
        <v>272035488</v>
      </c>
      <c r="L5" s="241">
        <v>416163512</v>
      </c>
    </row>
    <row r="6" spans="1:12" ht="18.75" x14ac:dyDescent="0.3">
      <c r="A6" s="241" t="s">
        <v>13</v>
      </c>
      <c r="B6" s="241">
        <v>50000</v>
      </c>
      <c r="C6" s="241">
        <v>1999</v>
      </c>
      <c r="D6" s="241">
        <v>2017</v>
      </c>
      <c r="E6" s="241">
        <v>4528</v>
      </c>
      <c r="F6" s="241">
        <v>4524</v>
      </c>
      <c r="G6" s="241">
        <v>99938792</v>
      </c>
      <c r="H6" s="241">
        <v>224209440</v>
      </c>
      <c r="I6" s="241">
        <v>124.35</v>
      </c>
      <c r="J6" s="241">
        <v>124270648</v>
      </c>
      <c r="K6" s="241">
        <v>440100384</v>
      </c>
      <c r="L6" s="241">
        <v>564371032</v>
      </c>
    </row>
    <row r="7" spans="1:12" ht="18.75" x14ac:dyDescent="0.3">
      <c r="A7" s="241" t="s">
        <v>90</v>
      </c>
      <c r="B7" s="241">
        <v>7000</v>
      </c>
      <c r="C7" s="241">
        <v>12987</v>
      </c>
      <c r="D7" s="241">
        <v>13102</v>
      </c>
      <c r="E7" s="241">
        <v>19810</v>
      </c>
      <c r="F7" s="241">
        <v>19750</v>
      </c>
      <c r="G7" s="241">
        <v>90907328</v>
      </c>
      <c r="H7" s="241">
        <v>137033400</v>
      </c>
      <c r="I7" s="241">
        <v>50.74</v>
      </c>
      <c r="J7" s="241">
        <v>46126072</v>
      </c>
      <c r="K7" s="241">
        <v>28708712</v>
      </c>
      <c r="L7" s="241">
        <v>83234784</v>
      </c>
    </row>
    <row r="8" spans="1:12" ht="18.75" x14ac:dyDescent="0.3">
      <c r="A8" s="241" t="s">
        <v>16</v>
      </c>
      <c r="B8" s="241">
        <v>11500</v>
      </c>
      <c r="C8" s="241">
        <v>12287</v>
      </c>
      <c r="D8" s="241">
        <v>12396</v>
      </c>
      <c r="E8" s="241">
        <v>11090</v>
      </c>
      <c r="F8" s="241">
        <v>11060</v>
      </c>
      <c r="G8" s="241">
        <v>141304912</v>
      </c>
      <c r="H8" s="241">
        <v>126070728</v>
      </c>
      <c r="I8" s="241">
        <v>-10.78</v>
      </c>
      <c r="J8" s="241">
        <v>-15234184</v>
      </c>
      <c r="K8" s="241">
        <v>54390804</v>
      </c>
      <c r="L8" s="241">
        <v>40906620</v>
      </c>
    </row>
    <row r="9" spans="1:12" ht="18.75" x14ac:dyDescent="0.3">
      <c r="A9" s="241" t="s">
        <v>231</v>
      </c>
      <c r="B9" s="241">
        <v>1600</v>
      </c>
      <c r="C9" s="241">
        <v>70009</v>
      </c>
      <c r="D9" s="241">
        <v>70093</v>
      </c>
      <c r="E9" s="241">
        <v>71698</v>
      </c>
      <c r="F9" s="241">
        <v>70916</v>
      </c>
      <c r="G9" s="241">
        <v>112014400</v>
      </c>
      <c r="H9" s="241">
        <v>113330803</v>
      </c>
      <c r="I9" s="241">
        <v>1.18</v>
      </c>
      <c r="J9" s="241">
        <v>1316403</v>
      </c>
      <c r="K9" s="241">
        <v>9227040</v>
      </c>
      <c r="L9" s="241">
        <v>10543443</v>
      </c>
    </row>
    <row r="10" spans="1:12" ht="18.75" x14ac:dyDescent="0.3">
      <c r="A10" s="241" t="s">
        <v>77</v>
      </c>
      <c r="B10" s="241">
        <v>11000</v>
      </c>
      <c r="C10" s="241">
        <v>8918</v>
      </c>
      <c r="D10" s="241">
        <v>8997</v>
      </c>
      <c r="E10" s="241">
        <v>7415</v>
      </c>
      <c r="F10" s="241">
        <v>7342</v>
      </c>
      <c r="G10" s="241">
        <v>98103368</v>
      </c>
      <c r="H10" s="241">
        <v>80051294</v>
      </c>
      <c r="I10" s="241">
        <v>-18.399999999999999</v>
      </c>
      <c r="J10" s="241">
        <v>-18052074</v>
      </c>
      <c r="K10" s="241">
        <v>1144847</v>
      </c>
      <c r="L10" s="241">
        <v>11052773</v>
      </c>
    </row>
    <row r="11" spans="1:12" ht="18.75" x14ac:dyDescent="0.3">
      <c r="A11" s="241" t="s">
        <v>29</v>
      </c>
      <c r="B11" s="241">
        <v>2000</v>
      </c>
      <c r="C11" s="241">
        <v>24377</v>
      </c>
      <c r="D11" s="241">
        <v>24592</v>
      </c>
      <c r="E11" s="241">
        <v>26520</v>
      </c>
      <c r="F11" s="241">
        <v>26000</v>
      </c>
      <c r="G11" s="241">
        <v>48753060</v>
      </c>
      <c r="H11" s="241">
        <v>51542400</v>
      </c>
      <c r="I11" s="241">
        <v>5.72</v>
      </c>
      <c r="J11" s="241">
        <v>2789340</v>
      </c>
      <c r="K11" s="241">
        <v>15159361</v>
      </c>
      <c r="L11" s="241">
        <v>18998701</v>
      </c>
    </row>
    <row r="12" spans="1:12" ht="18.75" x14ac:dyDescent="0.3">
      <c r="A12" s="241" t="s">
        <v>18</v>
      </c>
      <c r="B12" s="241">
        <v>100000</v>
      </c>
      <c r="C12" s="241">
        <v>502</v>
      </c>
      <c r="D12" s="241">
        <v>507</v>
      </c>
      <c r="E12" s="241">
        <v>500</v>
      </c>
      <c r="F12" s="241">
        <v>500</v>
      </c>
      <c r="G12" s="241">
        <v>50227000</v>
      </c>
      <c r="H12" s="241">
        <v>49560000</v>
      </c>
      <c r="I12" s="241">
        <v>-1.33</v>
      </c>
      <c r="J12" s="241">
        <v>-667000</v>
      </c>
      <c r="K12" s="241">
        <v>0</v>
      </c>
      <c r="L12" s="241">
        <v>-167000</v>
      </c>
    </row>
    <row r="13" spans="1:12" ht="18.75" x14ac:dyDescent="0.3">
      <c r="A13" s="241" t="s">
        <v>17</v>
      </c>
      <c r="B13" s="241">
        <v>4000</v>
      </c>
      <c r="C13" s="241">
        <v>2118</v>
      </c>
      <c r="D13" s="241">
        <v>2137</v>
      </c>
      <c r="E13" s="241">
        <v>10670</v>
      </c>
      <c r="F13" s="241">
        <v>10610</v>
      </c>
      <c r="G13" s="241">
        <v>8470021</v>
      </c>
      <c r="H13" s="241">
        <v>42066528</v>
      </c>
      <c r="I13" s="241">
        <v>396.65</v>
      </c>
      <c r="J13" s="241">
        <v>33596507</v>
      </c>
      <c r="K13" s="241">
        <v>90905312</v>
      </c>
      <c r="L13" s="241">
        <v>124501819</v>
      </c>
    </row>
    <row r="14" spans="1:12" ht="18.75" x14ac:dyDescent="0.3">
      <c r="A14" s="241" t="s">
        <v>26</v>
      </c>
      <c r="B14" s="241">
        <v>7000</v>
      </c>
      <c r="C14" s="241">
        <v>2103</v>
      </c>
      <c r="D14" s="241">
        <v>2122</v>
      </c>
      <c r="E14" s="241">
        <v>5586</v>
      </c>
      <c r="F14" s="241">
        <v>5590</v>
      </c>
      <c r="G14" s="241">
        <v>14720662</v>
      </c>
      <c r="H14" s="241">
        <v>38785656</v>
      </c>
      <c r="I14" s="241">
        <v>163.47999999999999</v>
      </c>
      <c r="J14" s="241">
        <v>24064994</v>
      </c>
      <c r="K14" s="241">
        <v>94924224</v>
      </c>
      <c r="L14" s="241">
        <v>118989218</v>
      </c>
    </row>
    <row r="15" spans="1:12" ht="18.75" x14ac:dyDescent="0.3">
      <c r="A15" s="241" t="s">
        <v>22</v>
      </c>
      <c r="B15" s="241">
        <v>2000</v>
      </c>
      <c r="C15" s="241">
        <v>10199</v>
      </c>
      <c r="D15" s="241">
        <v>10289</v>
      </c>
      <c r="E15" s="241">
        <v>14425</v>
      </c>
      <c r="F15" s="241">
        <v>14340</v>
      </c>
      <c r="G15" s="241">
        <v>20398844</v>
      </c>
      <c r="H15" s="241">
        <v>28427616</v>
      </c>
      <c r="I15" s="241">
        <v>39.36</v>
      </c>
      <c r="J15" s="241">
        <v>8028772</v>
      </c>
      <c r="K15" s="241">
        <v>21518240</v>
      </c>
      <c r="L15" s="241">
        <v>31047012</v>
      </c>
    </row>
    <row r="16" spans="1:12" ht="18.75" x14ac:dyDescent="0.3">
      <c r="A16" s="241" t="s">
        <v>31</v>
      </c>
      <c r="B16" s="241">
        <v>400</v>
      </c>
      <c r="C16" s="241">
        <v>2300</v>
      </c>
      <c r="D16" s="241">
        <v>2321</v>
      </c>
      <c r="E16" s="241">
        <v>8803</v>
      </c>
      <c r="F16" s="241">
        <v>8895</v>
      </c>
      <c r="G16" s="241">
        <v>920033</v>
      </c>
      <c r="H16" s="241">
        <v>3526690</v>
      </c>
      <c r="I16" s="241">
        <v>283.32</v>
      </c>
      <c r="J16" s="241">
        <v>2606657</v>
      </c>
      <c r="K16" s="241">
        <v>30419074</v>
      </c>
      <c r="L16" s="241">
        <v>33025731</v>
      </c>
    </row>
    <row r="17" spans="1:12" ht="18.75" x14ac:dyDescent="0.3">
      <c r="A17" s="241" t="s">
        <v>780</v>
      </c>
      <c r="B17" s="241">
        <v>266</v>
      </c>
      <c r="C17" s="241">
        <v>0</v>
      </c>
      <c r="D17" s="241">
        <v>0</v>
      </c>
      <c r="E17" s="241">
        <v>1</v>
      </c>
      <c r="F17" s="241">
        <v>1</v>
      </c>
      <c r="G17" s="241">
        <v>0</v>
      </c>
      <c r="H17" s="241">
        <v>264</v>
      </c>
      <c r="I17" s="241">
        <v>0</v>
      </c>
      <c r="J17" s="241">
        <v>0</v>
      </c>
      <c r="K17" s="241">
        <v>0</v>
      </c>
      <c r="L17" s="241">
        <v>0</v>
      </c>
    </row>
    <row r="18" spans="1:12" ht="18.75" x14ac:dyDescent="0.3">
      <c r="A18" s="241" t="s">
        <v>34</v>
      </c>
      <c r="B18" s="241">
        <v>16</v>
      </c>
      <c r="C18" s="241" t="s">
        <v>35</v>
      </c>
      <c r="D18" s="241" t="s">
        <v>829</v>
      </c>
      <c r="E18" s="241" t="s">
        <v>37</v>
      </c>
      <c r="F18" s="241" t="s">
        <v>830</v>
      </c>
      <c r="G18" s="241" t="s">
        <v>39</v>
      </c>
      <c r="H18" s="241">
        <f>SUM(H2:H17)</f>
        <v>2536605183</v>
      </c>
      <c r="I18" s="241" t="s">
        <v>40</v>
      </c>
      <c r="J18" s="241" t="s">
        <v>831</v>
      </c>
      <c r="K18" s="241"/>
      <c r="L18" s="241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2680680978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144075795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2753232038</v>
      </c>
      <c r="H41" s="11">
        <f>G41-B43</f>
        <v>265398592</v>
      </c>
      <c r="I41" s="5">
        <f>H41/B43</f>
        <v>0.10667860118478366</v>
      </c>
      <c r="J41" s="13">
        <f>G41+J40</f>
        <v>2753232038</v>
      </c>
      <c r="K41" s="11">
        <f>H41+J40</f>
        <v>265398592</v>
      </c>
      <c r="L41" s="5">
        <f>K41/B43</f>
        <v>0.10667860118478366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4433232038</v>
      </c>
      <c r="H42" s="12">
        <f>G42-B43</f>
        <v>1945398592</v>
      </c>
      <c r="I42" s="8">
        <f>H42/B43</f>
        <v>0.78196496438612473</v>
      </c>
      <c r="J42" s="13">
        <f>G42+J40</f>
        <v>4433232038</v>
      </c>
      <c r="K42" s="12">
        <f>H42+J40</f>
        <v>1945398592</v>
      </c>
      <c r="L42" s="8">
        <f>K42/B43</f>
        <v>0.78196496438612473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1.0812020390349694E-2</v>
      </c>
      <c r="J43" s="6"/>
      <c r="K43" s="4" t="s">
        <v>50</v>
      </c>
      <c r="L43" s="5">
        <f ca="1">K41/VLOOKUP(MID(CELL("filename",A$1),FIND("]",CELL("filename",A$1))+1,255),Base!A:H,8,FALSE)*30</f>
        <v>1.0812020390349694E-2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7.925320584994508E-2</v>
      </c>
      <c r="J44" s="6"/>
      <c r="K44" s="7"/>
      <c r="L44" s="8">
        <f ca="1">K42/VLOOKUP(MID(CELL("filename",A$1),FIND("]",CELL("filename",A$1))+1,255),Base!A:H,8,FALSE)*30</f>
        <v>7.925320584994508E-2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7AA3-3856-42E5-B759-3D93CAD84D25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9650</v>
      </c>
      <c r="F2" s="219">
        <v>10130</v>
      </c>
      <c r="G2" s="219">
        <v>195959680</v>
      </c>
      <c r="H2" s="219">
        <v>702859920</v>
      </c>
      <c r="I2" s="219">
        <v>258.68</v>
      </c>
      <c r="J2" s="219">
        <v>506900240</v>
      </c>
      <c r="K2" s="219">
        <v>887401408</v>
      </c>
      <c r="L2" s="219">
        <v>1440901648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44397</v>
      </c>
      <c r="F3" s="219">
        <v>44397</v>
      </c>
      <c r="G3" s="219">
        <v>195353872</v>
      </c>
      <c r="H3" s="219">
        <v>440063064</v>
      </c>
      <c r="I3" s="219">
        <v>125.26</v>
      </c>
      <c r="J3" s="219">
        <v>244709192</v>
      </c>
      <c r="K3" s="219">
        <v>0</v>
      </c>
      <c r="L3" s="219">
        <v>244709192</v>
      </c>
    </row>
    <row r="4" spans="1:12" ht="18.75" x14ac:dyDescent="0.3">
      <c r="A4" s="218" t="s">
        <v>226</v>
      </c>
      <c r="B4" s="219">
        <v>1800</v>
      </c>
      <c r="C4" s="219">
        <v>194073</v>
      </c>
      <c r="D4" s="219">
        <v>194304</v>
      </c>
      <c r="E4" s="219">
        <v>137600</v>
      </c>
      <c r="F4" s="219">
        <v>139920</v>
      </c>
      <c r="G4" s="219">
        <v>349331872</v>
      </c>
      <c r="H4" s="219">
        <v>251556795</v>
      </c>
      <c r="I4" s="219">
        <v>-27.99</v>
      </c>
      <c r="J4" s="219">
        <v>-97775077</v>
      </c>
      <c r="K4" s="219">
        <v>-55423680</v>
      </c>
      <c r="L4" s="219">
        <v>-153198757</v>
      </c>
    </row>
    <row r="5" spans="1:12" ht="18.75" x14ac:dyDescent="0.3">
      <c r="A5" s="218" t="s">
        <v>13</v>
      </c>
      <c r="B5" s="219">
        <v>50000</v>
      </c>
      <c r="C5" s="219">
        <v>1999</v>
      </c>
      <c r="D5" s="219">
        <v>2017</v>
      </c>
      <c r="E5" s="219">
        <v>4746</v>
      </c>
      <c r="F5" s="219">
        <v>4742</v>
      </c>
      <c r="G5" s="219">
        <v>99938792</v>
      </c>
      <c r="H5" s="219">
        <v>235013520</v>
      </c>
      <c r="I5" s="219">
        <v>135.16</v>
      </c>
      <c r="J5" s="219">
        <v>135074728</v>
      </c>
      <c r="K5" s="219">
        <v>440100384</v>
      </c>
      <c r="L5" s="219">
        <v>575175112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11800</v>
      </c>
      <c r="F6" s="219">
        <v>11770</v>
      </c>
      <c r="G6" s="219">
        <v>86582136</v>
      </c>
      <c r="H6" s="219">
        <v>233328480</v>
      </c>
      <c r="I6" s="219">
        <v>169.49</v>
      </c>
      <c r="J6" s="219">
        <v>146746344</v>
      </c>
      <c r="K6" s="219">
        <v>272035488</v>
      </c>
      <c r="L6" s="219">
        <v>419731832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20730</v>
      </c>
      <c r="F7" s="219">
        <v>20670</v>
      </c>
      <c r="G7" s="219">
        <v>90907328</v>
      </c>
      <c r="H7" s="219">
        <v>143416728</v>
      </c>
      <c r="I7" s="219">
        <v>57.76</v>
      </c>
      <c r="J7" s="219">
        <v>52509400</v>
      </c>
      <c r="K7" s="219">
        <v>28708712</v>
      </c>
      <c r="L7" s="219">
        <v>89618112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10740</v>
      </c>
      <c r="F8" s="219">
        <v>11020</v>
      </c>
      <c r="G8" s="219">
        <v>141304912</v>
      </c>
      <c r="H8" s="219">
        <v>125614776</v>
      </c>
      <c r="I8" s="219">
        <v>-11.1</v>
      </c>
      <c r="J8" s="219">
        <v>-15690136</v>
      </c>
      <c r="K8" s="219">
        <v>54390804</v>
      </c>
      <c r="L8" s="219">
        <v>40450668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68485</v>
      </c>
      <c r="F9" s="219">
        <v>69971</v>
      </c>
      <c r="G9" s="219">
        <v>112014400</v>
      </c>
      <c r="H9" s="219">
        <v>111820599</v>
      </c>
      <c r="I9" s="219">
        <v>-0.17</v>
      </c>
      <c r="J9" s="219">
        <v>-193801</v>
      </c>
      <c r="K9" s="219">
        <v>9227040</v>
      </c>
      <c r="L9" s="219">
        <v>9033239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7709</v>
      </c>
      <c r="F10" s="219">
        <v>7661</v>
      </c>
      <c r="G10" s="219">
        <v>98103368</v>
      </c>
      <c r="H10" s="219">
        <v>83529415</v>
      </c>
      <c r="I10" s="219">
        <v>-14.86</v>
      </c>
      <c r="J10" s="219">
        <v>-14573953</v>
      </c>
      <c r="K10" s="219">
        <v>1144847</v>
      </c>
      <c r="L10" s="219">
        <v>14530894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27300</v>
      </c>
      <c r="F11" s="219">
        <v>27160</v>
      </c>
      <c r="G11" s="219">
        <v>48753060</v>
      </c>
      <c r="H11" s="219">
        <v>53841984</v>
      </c>
      <c r="I11" s="219">
        <v>10.44</v>
      </c>
      <c r="J11" s="219">
        <v>5088924</v>
      </c>
      <c r="K11" s="219">
        <v>15159361</v>
      </c>
      <c r="L11" s="219">
        <v>21298285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17</v>
      </c>
      <c r="B13" s="219">
        <v>4000</v>
      </c>
      <c r="C13" s="219">
        <v>2118</v>
      </c>
      <c r="D13" s="219">
        <v>2137</v>
      </c>
      <c r="E13" s="219">
        <v>10080</v>
      </c>
      <c r="F13" s="219">
        <v>10300</v>
      </c>
      <c r="G13" s="219">
        <v>8470021</v>
      </c>
      <c r="H13" s="219">
        <v>40837440</v>
      </c>
      <c r="I13" s="219">
        <v>382.14</v>
      </c>
      <c r="J13" s="219">
        <v>32367419</v>
      </c>
      <c r="K13" s="219">
        <v>90905312</v>
      </c>
      <c r="L13" s="219">
        <v>123272731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13999</v>
      </c>
      <c r="F15" s="219">
        <v>14258</v>
      </c>
      <c r="G15" s="219">
        <v>20398844</v>
      </c>
      <c r="H15" s="219">
        <v>28265059</v>
      </c>
      <c r="I15" s="219">
        <v>38.56</v>
      </c>
      <c r="J15" s="219">
        <v>7866215</v>
      </c>
      <c r="K15" s="219">
        <v>21518240</v>
      </c>
      <c r="L15" s="219">
        <v>30884455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9339</v>
      </c>
      <c r="F16" s="219">
        <v>8918</v>
      </c>
      <c r="G16" s="219">
        <v>920033</v>
      </c>
      <c r="H16" s="219">
        <v>3535809</v>
      </c>
      <c r="I16" s="219">
        <v>284.31</v>
      </c>
      <c r="J16" s="219">
        <v>2615776</v>
      </c>
      <c r="K16" s="219">
        <v>30419074</v>
      </c>
      <c r="L16" s="219">
        <v>33034850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832</v>
      </c>
      <c r="E18" s="218" t="s">
        <v>37</v>
      </c>
      <c r="F18" s="219" t="s">
        <v>833</v>
      </c>
      <c r="G18" s="218" t="s">
        <v>39</v>
      </c>
      <c r="H18" s="219">
        <f>SUM(H2:H17)</f>
        <v>2542029509</v>
      </c>
      <c r="I18" s="218" t="s">
        <v>40</v>
      </c>
      <c r="J18" s="219" t="s">
        <v>834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2725757271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183727762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2798308331</v>
      </c>
      <c r="H41" s="11">
        <f>G41-B43</f>
        <v>310474885</v>
      </c>
      <c r="I41" s="5">
        <f>H41/B43</f>
        <v>0.12479729521250274</v>
      </c>
      <c r="J41" s="13">
        <f>G41+J40</f>
        <v>2798308331</v>
      </c>
      <c r="K41" s="11">
        <f>H41+J40</f>
        <v>310474885</v>
      </c>
      <c r="L41" s="5">
        <f>K41/B43</f>
        <v>0.12479729521250274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4478308331</v>
      </c>
      <c r="H42" s="12">
        <f>G42-B43</f>
        <v>1990474885</v>
      </c>
      <c r="I42" s="8">
        <f>H42/B43</f>
        <v>0.80008365841384388</v>
      </c>
      <c r="J42" s="13">
        <f>G42+J40</f>
        <v>4478308331</v>
      </c>
      <c r="K42" s="12">
        <f>H42+J40</f>
        <v>1990474885</v>
      </c>
      <c r="L42" s="8">
        <f>K42/B43</f>
        <v>0.80008365841384388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1.2605787395202296E-2</v>
      </c>
      <c r="J43" s="6"/>
      <c r="K43" s="4" t="s">
        <v>50</v>
      </c>
      <c r="L43" s="5">
        <f ca="1">K41/VLOOKUP(MID(CELL("filename",A$1),FIND("]",CELL("filename",A$1))+1,255),Base!A:H,8,FALSE)*30</f>
        <v>1.2605787395202296E-2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8.0816531152913512E-2</v>
      </c>
      <c r="J44" s="6"/>
      <c r="K44" s="7"/>
      <c r="L44" s="8">
        <f ca="1">K42/VLOOKUP(MID(CELL("filename",A$1),FIND("]",CELL("filename",A$1))+1,255),Base!A:H,8,FALSE)*30</f>
        <v>8.0816531152913512E-2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74C5-A402-499D-9C53-FD3970B67159}">
  <dimension ref="A1:L44"/>
  <sheetViews>
    <sheetView rightToLeft="1" zoomScaleNormal="125" zoomScaleSheetLayoutView="100" workbookViewId="0">
      <selection sqref="A1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9660</v>
      </c>
      <c r="F2" s="219">
        <v>9918</v>
      </c>
      <c r="G2" s="219">
        <v>195959680</v>
      </c>
      <c r="H2" s="219">
        <v>688150512</v>
      </c>
      <c r="I2" s="219">
        <v>251.17</v>
      </c>
      <c r="J2" s="219">
        <v>492190832</v>
      </c>
      <c r="K2" s="219">
        <v>887401408</v>
      </c>
      <c r="L2" s="219">
        <v>1426192240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45728</v>
      </c>
      <c r="F3" s="219">
        <v>45650</v>
      </c>
      <c r="G3" s="219">
        <v>195353872</v>
      </c>
      <c r="H3" s="219">
        <v>452482800</v>
      </c>
      <c r="I3" s="219">
        <v>131.62</v>
      </c>
      <c r="J3" s="219">
        <v>257128928</v>
      </c>
      <c r="K3" s="219">
        <v>0</v>
      </c>
      <c r="L3" s="219">
        <v>257128928</v>
      </c>
    </row>
    <row r="4" spans="1:12" ht="18.75" x14ac:dyDescent="0.3">
      <c r="A4" s="218" t="s">
        <v>15</v>
      </c>
      <c r="B4" s="219">
        <v>20000</v>
      </c>
      <c r="C4" s="219">
        <v>4329</v>
      </c>
      <c r="D4" s="219">
        <v>4368</v>
      </c>
      <c r="E4" s="219">
        <v>11470</v>
      </c>
      <c r="F4" s="219">
        <v>11720</v>
      </c>
      <c r="G4" s="219">
        <v>86582136</v>
      </c>
      <c r="H4" s="219">
        <v>232337280</v>
      </c>
      <c r="I4" s="219">
        <v>168.34</v>
      </c>
      <c r="J4" s="219">
        <v>145755144</v>
      </c>
      <c r="K4" s="219">
        <v>272035488</v>
      </c>
      <c r="L4" s="219">
        <v>418740632</v>
      </c>
    </row>
    <row r="5" spans="1:12" ht="18.75" x14ac:dyDescent="0.3">
      <c r="A5" s="218" t="s">
        <v>226</v>
      </c>
      <c r="B5" s="219">
        <v>1800</v>
      </c>
      <c r="C5" s="219">
        <v>194073</v>
      </c>
      <c r="D5" s="219">
        <v>194304</v>
      </c>
      <c r="E5" s="219">
        <v>126010</v>
      </c>
      <c r="F5" s="219">
        <v>129000</v>
      </c>
      <c r="G5" s="219">
        <v>349331872</v>
      </c>
      <c r="H5" s="219">
        <v>231924146</v>
      </c>
      <c r="I5" s="219">
        <v>-33.61</v>
      </c>
      <c r="J5" s="219">
        <v>-117407726</v>
      </c>
      <c r="K5" s="219">
        <v>-55423680</v>
      </c>
      <c r="L5" s="219">
        <v>-172831406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4505</v>
      </c>
      <c r="F6" s="219">
        <v>4529</v>
      </c>
      <c r="G6" s="219">
        <v>99938792</v>
      </c>
      <c r="H6" s="219">
        <v>224457240</v>
      </c>
      <c r="I6" s="219">
        <v>124.59</v>
      </c>
      <c r="J6" s="219">
        <v>124518448</v>
      </c>
      <c r="K6" s="219">
        <v>440100384</v>
      </c>
      <c r="L6" s="219">
        <v>564618832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19640</v>
      </c>
      <c r="F7" s="219">
        <v>19860</v>
      </c>
      <c r="G7" s="219">
        <v>90907328</v>
      </c>
      <c r="H7" s="219">
        <v>137796624</v>
      </c>
      <c r="I7" s="219">
        <v>51.58</v>
      </c>
      <c r="J7" s="219">
        <v>46889296</v>
      </c>
      <c r="K7" s="219">
        <v>28708712</v>
      </c>
      <c r="L7" s="219">
        <v>83998008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10470</v>
      </c>
      <c r="F8" s="219">
        <v>10480</v>
      </c>
      <c r="G8" s="219">
        <v>141304912</v>
      </c>
      <c r="H8" s="219">
        <v>119459424</v>
      </c>
      <c r="I8" s="219">
        <v>-15.46</v>
      </c>
      <c r="J8" s="219">
        <v>-21845488</v>
      </c>
      <c r="K8" s="219">
        <v>54390804</v>
      </c>
      <c r="L8" s="219">
        <v>34295316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65497</v>
      </c>
      <c r="F9" s="219">
        <v>65982</v>
      </c>
      <c r="G9" s="219">
        <v>112014400</v>
      </c>
      <c r="H9" s="219">
        <v>105445781</v>
      </c>
      <c r="I9" s="219">
        <v>-5.86</v>
      </c>
      <c r="J9" s="219">
        <v>-6568619</v>
      </c>
      <c r="K9" s="219">
        <v>9227040</v>
      </c>
      <c r="L9" s="219">
        <v>2658421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7278</v>
      </c>
      <c r="F10" s="219">
        <v>7323</v>
      </c>
      <c r="G10" s="219">
        <v>98103368</v>
      </c>
      <c r="H10" s="219">
        <v>79844134</v>
      </c>
      <c r="I10" s="219">
        <v>-18.61</v>
      </c>
      <c r="J10" s="219">
        <v>-18259234</v>
      </c>
      <c r="K10" s="219">
        <v>1144847</v>
      </c>
      <c r="L10" s="219">
        <v>10845613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26150</v>
      </c>
      <c r="F11" s="219">
        <v>26280</v>
      </c>
      <c r="G11" s="219">
        <v>48753060</v>
      </c>
      <c r="H11" s="219">
        <v>52097472</v>
      </c>
      <c r="I11" s="219">
        <v>6.86</v>
      </c>
      <c r="J11" s="219">
        <v>3344412</v>
      </c>
      <c r="K11" s="219">
        <v>15159361</v>
      </c>
      <c r="L11" s="219">
        <v>19553773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v>49560000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17</v>
      </c>
      <c r="B13" s="219">
        <v>4000</v>
      </c>
      <c r="C13" s="219">
        <v>2118</v>
      </c>
      <c r="D13" s="219">
        <v>2137</v>
      </c>
      <c r="E13" s="219">
        <v>9790</v>
      </c>
      <c r="F13" s="219">
        <v>9830</v>
      </c>
      <c r="G13" s="219">
        <v>8470021</v>
      </c>
      <c r="H13" s="219">
        <v>38973984</v>
      </c>
      <c r="I13" s="219">
        <v>360.14</v>
      </c>
      <c r="J13" s="219">
        <v>30503963</v>
      </c>
      <c r="K13" s="219">
        <v>90905312</v>
      </c>
      <c r="L13" s="219">
        <v>121409275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v>38785656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13546</v>
      </c>
      <c r="F15" s="219">
        <v>13558</v>
      </c>
      <c r="G15" s="219">
        <v>20398844</v>
      </c>
      <c r="H15" s="219">
        <v>26877379</v>
      </c>
      <c r="I15" s="219">
        <v>31.76</v>
      </c>
      <c r="J15" s="219">
        <v>6478535</v>
      </c>
      <c r="K15" s="219">
        <v>21518240</v>
      </c>
      <c r="L15" s="219">
        <v>29496775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9185</v>
      </c>
      <c r="F16" s="219">
        <v>9100</v>
      </c>
      <c r="G16" s="219">
        <v>920033</v>
      </c>
      <c r="H16" s="219">
        <v>3607968</v>
      </c>
      <c r="I16" s="219">
        <v>292.16000000000003</v>
      </c>
      <c r="J16" s="219">
        <v>2687935</v>
      </c>
      <c r="K16" s="219">
        <v>30419074</v>
      </c>
      <c r="L16" s="219">
        <v>33107009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835</v>
      </c>
      <c r="E18" s="218" t="s">
        <v>37</v>
      </c>
      <c r="F18" s="219" t="s">
        <v>836</v>
      </c>
      <c r="G18" s="218" t="s">
        <v>39</v>
      </c>
      <c r="H18" s="219">
        <f>SUM(H2:H17)</f>
        <v>2481800664</v>
      </c>
      <c r="I18" s="218" t="s">
        <v>40</v>
      </c>
      <c r="J18" s="219" t="s">
        <v>837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2665528426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183727762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2738079486</v>
      </c>
      <c r="H41" s="11">
        <f>G41-B43</f>
        <v>250246040</v>
      </c>
      <c r="I41" s="5">
        <f>H41/B43</f>
        <v>0.10058793943877221</v>
      </c>
      <c r="J41" s="13">
        <f>G41+J40</f>
        <v>2738079486</v>
      </c>
      <c r="K41" s="11">
        <f>H41+J40</f>
        <v>250246040</v>
      </c>
      <c r="L41" s="5">
        <f>K41/B43</f>
        <v>0.10058793943877221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4418079486</v>
      </c>
      <c r="H42" s="12">
        <f>G42-B43</f>
        <v>1930246040</v>
      </c>
      <c r="I42" s="8">
        <f>H42/B43</f>
        <v>0.77587430264011337</v>
      </c>
      <c r="J42" s="13">
        <f>G42+J40</f>
        <v>4418079486</v>
      </c>
      <c r="K42" s="12">
        <f>H42+J40</f>
        <v>1930246040</v>
      </c>
      <c r="L42" s="8">
        <f>K42/B43</f>
        <v>0.77587430264011337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1.0126302628064318E-2</v>
      </c>
      <c r="J43" s="6"/>
      <c r="K43" s="4" t="s">
        <v>50</v>
      </c>
      <c r="L43" s="5">
        <f ca="1">K41/VLOOKUP(MID(CELL("filename",A$1),FIND("]",CELL("filename",A$1))+1,255),Base!A:H,8,FALSE)*30</f>
        <v>1.0126302628064318E-2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7.8108151272494625E-2</v>
      </c>
      <c r="J44" s="6"/>
      <c r="K44" s="7"/>
      <c r="L44" s="8">
        <f ca="1">K42/VLOOKUP(MID(CELL("filename",A$1),FIND("]",CELL("filename",A$1))+1,255),Base!A:H,8,FALSE)*30</f>
        <v>7.8108151272494625E-2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rightToLeft="1" topLeftCell="C13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10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4.2851562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191251</v>
      </c>
      <c r="C2" s="46">
        <v>1897</v>
      </c>
      <c r="D2" s="46">
        <v>1916</v>
      </c>
      <c r="E2" s="46">
        <v>6546</v>
      </c>
      <c r="F2" s="46">
        <v>6546</v>
      </c>
      <c r="G2" s="46">
        <v>362795616</v>
      </c>
      <c r="H2" s="46">
        <v>1239722738</v>
      </c>
      <c r="I2" s="46">
        <v>241.71</v>
      </c>
      <c r="J2" s="46">
        <v>876927122</v>
      </c>
      <c r="K2" s="46">
        <v>35150128</v>
      </c>
      <c r="L2" s="46">
        <v>919077250</v>
      </c>
    </row>
    <row r="3" spans="1:12" ht="18.75" x14ac:dyDescent="0.3">
      <c r="A3" s="46" t="s">
        <v>13</v>
      </c>
      <c r="B3" s="46">
        <v>170000</v>
      </c>
      <c r="C3" s="46">
        <v>1999</v>
      </c>
      <c r="D3" s="46">
        <v>2019</v>
      </c>
      <c r="E3" s="46">
        <v>2685</v>
      </c>
      <c r="F3" s="46">
        <v>2666</v>
      </c>
      <c r="G3" s="46">
        <v>339791904</v>
      </c>
      <c r="H3" s="46">
        <v>448801105</v>
      </c>
      <c r="I3" s="46">
        <v>32.08</v>
      </c>
      <c r="J3" s="46">
        <v>109009201</v>
      </c>
      <c r="K3" s="46">
        <v>27760854</v>
      </c>
      <c r="L3" s="46">
        <v>136770055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19052</v>
      </c>
      <c r="F4" s="46">
        <v>18967</v>
      </c>
      <c r="G4" s="46">
        <v>195353872</v>
      </c>
      <c r="H4" s="46">
        <v>187820718</v>
      </c>
      <c r="I4" s="46">
        <v>-3.86</v>
      </c>
      <c r="J4" s="46">
        <v>-7533154</v>
      </c>
      <c r="K4" s="46">
        <v>0</v>
      </c>
      <c r="L4" s="46">
        <v>-7533154</v>
      </c>
    </row>
    <row r="5" spans="1:12" ht="18.75" x14ac:dyDescent="0.3">
      <c r="A5" s="46" t="s">
        <v>15</v>
      </c>
      <c r="B5" s="46">
        <v>45000</v>
      </c>
      <c r="C5" s="46">
        <v>2528</v>
      </c>
      <c r="D5" s="46">
        <v>2553</v>
      </c>
      <c r="E5" s="46">
        <v>3788</v>
      </c>
      <c r="F5" s="46">
        <v>3788</v>
      </c>
      <c r="G5" s="46">
        <v>113779840</v>
      </c>
      <c r="H5" s="46">
        <v>168798015</v>
      </c>
      <c r="I5" s="46">
        <v>48.35</v>
      </c>
      <c r="J5" s="46">
        <v>55018175</v>
      </c>
      <c r="K5" s="46">
        <v>46070744</v>
      </c>
      <c r="L5" s="46">
        <v>101088919</v>
      </c>
    </row>
    <row r="6" spans="1:12" ht="18.75" x14ac:dyDescent="0.3">
      <c r="A6" s="46" t="s">
        <v>16</v>
      </c>
      <c r="B6" s="46">
        <v>20000</v>
      </c>
      <c r="C6" s="46">
        <v>2958</v>
      </c>
      <c r="D6" s="46">
        <v>2987</v>
      </c>
      <c r="E6" s="46">
        <v>3995</v>
      </c>
      <c r="F6" s="46">
        <v>3970</v>
      </c>
      <c r="G6" s="46">
        <v>59163248</v>
      </c>
      <c r="H6" s="46">
        <v>78625850</v>
      </c>
      <c r="I6" s="46">
        <v>32.9</v>
      </c>
      <c r="J6" s="46">
        <v>19462602</v>
      </c>
      <c r="K6" s="46">
        <v>0</v>
      </c>
      <c r="L6" s="46">
        <v>19462602</v>
      </c>
    </row>
    <row r="7" spans="1:12" ht="18.75" x14ac:dyDescent="0.3">
      <c r="A7" s="46" t="s">
        <v>17</v>
      </c>
      <c r="B7" s="46">
        <v>20000</v>
      </c>
      <c r="C7" s="46">
        <v>2118</v>
      </c>
      <c r="D7" s="46">
        <v>2139</v>
      </c>
      <c r="E7" s="46">
        <v>3524</v>
      </c>
      <c r="F7" s="46">
        <v>3490</v>
      </c>
      <c r="G7" s="46">
        <v>42350104</v>
      </c>
      <c r="H7" s="46">
        <v>69119450</v>
      </c>
      <c r="I7" s="46">
        <v>63.21</v>
      </c>
      <c r="J7" s="46">
        <v>26769346</v>
      </c>
      <c r="K7" s="46">
        <v>24265088</v>
      </c>
      <c r="L7" s="46">
        <v>51034434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19</v>
      </c>
      <c r="B9" s="46">
        <v>1500</v>
      </c>
      <c r="C9" s="46">
        <v>13810</v>
      </c>
      <c r="D9" s="46">
        <v>13945</v>
      </c>
      <c r="E9" s="46">
        <v>32662</v>
      </c>
      <c r="F9" s="46">
        <v>32647</v>
      </c>
      <c r="G9" s="46">
        <v>20715332</v>
      </c>
      <c r="H9" s="46">
        <v>48493038</v>
      </c>
      <c r="I9" s="46">
        <v>134.09</v>
      </c>
      <c r="J9" s="46">
        <v>27777706</v>
      </c>
      <c r="K9" s="46">
        <v>11183384</v>
      </c>
      <c r="L9" s="46">
        <v>38961090</v>
      </c>
    </row>
    <row r="10" spans="1:12" ht="18.75" x14ac:dyDescent="0.3">
      <c r="A10" s="46" t="s">
        <v>20</v>
      </c>
      <c r="B10" s="46">
        <v>900</v>
      </c>
      <c r="C10" s="46">
        <v>30819</v>
      </c>
      <c r="D10" s="46">
        <v>31120</v>
      </c>
      <c r="E10" s="46">
        <v>42606</v>
      </c>
      <c r="F10" s="46">
        <v>41851</v>
      </c>
      <c r="G10" s="46">
        <v>27737408</v>
      </c>
      <c r="H10" s="46">
        <v>37298657</v>
      </c>
      <c r="I10" s="46">
        <v>34.47</v>
      </c>
      <c r="J10" s="46">
        <v>9561249</v>
      </c>
      <c r="K10" s="46">
        <v>4147672</v>
      </c>
      <c r="L10" s="46">
        <v>13708921</v>
      </c>
    </row>
    <row r="11" spans="1:12" ht="18.75" x14ac:dyDescent="0.3">
      <c r="A11" s="46" t="s">
        <v>21</v>
      </c>
      <c r="B11" s="46">
        <v>2000</v>
      </c>
      <c r="C11" s="46">
        <v>16843</v>
      </c>
      <c r="D11" s="46">
        <v>17008</v>
      </c>
      <c r="E11" s="46">
        <v>17296</v>
      </c>
      <c r="F11" s="46">
        <v>17069</v>
      </c>
      <c r="G11" s="46">
        <v>33685576</v>
      </c>
      <c r="H11" s="46">
        <v>33805155</v>
      </c>
      <c r="I11" s="46">
        <v>0.35</v>
      </c>
      <c r="J11" s="46">
        <v>119579</v>
      </c>
      <c r="K11" s="46">
        <v>160642</v>
      </c>
      <c r="L11" s="46">
        <v>280221</v>
      </c>
    </row>
    <row r="12" spans="1:12" ht="18.75" x14ac:dyDescent="0.3">
      <c r="A12" s="46" t="s">
        <v>22</v>
      </c>
      <c r="B12" s="46">
        <v>3000</v>
      </c>
      <c r="C12" s="46">
        <v>9961</v>
      </c>
      <c r="D12" s="46">
        <v>10059</v>
      </c>
      <c r="E12" s="46">
        <v>10843</v>
      </c>
      <c r="F12" s="46">
        <v>10840</v>
      </c>
      <c r="G12" s="46">
        <v>29883022</v>
      </c>
      <c r="H12" s="46">
        <v>32202930</v>
      </c>
      <c r="I12" s="46">
        <v>7.76</v>
      </c>
      <c r="J12" s="46">
        <v>2319908</v>
      </c>
      <c r="K12" s="46">
        <v>0</v>
      </c>
      <c r="L12" s="46">
        <v>2319908</v>
      </c>
    </row>
    <row r="13" spans="1:12" ht="18.75" x14ac:dyDescent="0.3">
      <c r="A13" s="46" t="s">
        <v>23</v>
      </c>
      <c r="B13" s="46">
        <v>3000</v>
      </c>
      <c r="C13" s="46">
        <v>7540</v>
      </c>
      <c r="D13" s="46">
        <v>7614</v>
      </c>
      <c r="E13" s="46">
        <v>9832</v>
      </c>
      <c r="F13" s="46">
        <v>9587</v>
      </c>
      <c r="G13" s="46">
        <v>22619686</v>
      </c>
      <c r="H13" s="46">
        <v>28480580</v>
      </c>
      <c r="I13" s="46">
        <v>25.91</v>
      </c>
      <c r="J13" s="46">
        <v>5860894</v>
      </c>
      <c r="K13" s="46">
        <v>3536738</v>
      </c>
      <c r="L13" s="46">
        <v>9397632</v>
      </c>
    </row>
    <row r="14" spans="1:12" ht="18.75" x14ac:dyDescent="0.3">
      <c r="A14" s="46" t="s">
        <v>24</v>
      </c>
      <c r="B14" s="46">
        <v>5000</v>
      </c>
      <c r="C14" s="46">
        <v>5071</v>
      </c>
      <c r="D14" s="46">
        <v>5121</v>
      </c>
      <c r="E14" s="46">
        <v>4921</v>
      </c>
      <c r="F14" s="46">
        <v>4883</v>
      </c>
      <c r="G14" s="46">
        <v>25356960</v>
      </c>
      <c r="H14" s="46">
        <v>24176954</v>
      </c>
      <c r="I14" s="46">
        <v>-4.6500000000000004</v>
      </c>
      <c r="J14" s="46">
        <v>-1180006</v>
      </c>
      <c r="K14" s="46">
        <v>-8077123</v>
      </c>
      <c r="L14" s="46">
        <v>-8907129</v>
      </c>
    </row>
    <row r="15" spans="1:12" ht="18.75" x14ac:dyDescent="0.3">
      <c r="A15" s="46" t="s">
        <v>25</v>
      </c>
      <c r="B15" s="46">
        <v>500</v>
      </c>
      <c r="C15" s="46">
        <v>23400</v>
      </c>
      <c r="D15" s="46">
        <v>23629</v>
      </c>
      <c r="E15" s="46">
        <v>39170</v>
      </c>
      <c r="F15" s="46">
        <v>39154</v>
      </c>
      <c r="G15" s="46">
        <v>11700197</v>
      </c>
      <c r="H15" s="46">
        <v>19386124</v>
      </c>
      <c r="I15" s="46">
        <v>65.69</v>
      </c>
      <c r="J15" s="46">
        <v>7685927</v>
      </c>
      <c r="K15" s="46">
        <v>27531980</v>
      </c>
      <c r="L15" s="46">
        <v>35217907</v>
      </c>
    </row>
    <row r="16" spans="1:12" ht="18.75" x14ac:dyDescent="0.3">
      <c r="A16" s="46" t="s">
        <v>26</v>
      </c>
      <c r="B16" s="46">
        <v>4000</v>
      </c>
      <c r="C16" s="46">
        <v>916</v>
      </c>
      <c r="D16" s="46">
        <v>925</v>
      </c>
      <c r="E16" s="46">
        <v>3248</v>
      </c>
      <c r="F16" s="46">
        <v>3103</v>
      </c>
      <c r="G16" s="46">
        <v>3662064</v>
      </c>
      <c r="H16" s="46">
        <v>12290983</v>
      </c>
      <c r="I16" s="46">
        <v>235.63</v>
      </c>
      <c r="J16" s="46">
        <v>8628919</v>
      </c>
      <c r="K16" s="46">
        <v>92707576</v>
      </c>
      <c r="L16" s="46">
        <v>101336495</v>
      </c>
    </row>
    <row r="17" spans="1:12" ht="18.75" x14ac:dyDescent="0.3">
      <c r="A17" s="46" t="s">
        <v>27</v>
      </c>
      <c r="B17" s="46">
        <v>1337</v>
      </c>
      <c r="C17" s="46">
        <v>4400</v>
      </c>
      <c r="D17" s="46">
        <v>4443</v>
      </c>
      <c r="E17" s="46">
        <v>5760</v>
      </c>
      <c r="F17" s="46">
        <v>5620</v>
      </c>
      <c r="G17" s="46">
        <v>5882644</v>
      </c>
      <c r="H17" s="46">
        <v>7440679</v>
      </c>
      <c r="I17" s="46">
        <v>26.49</v>
      </c>
      <c r="J17" s="46">
        <v>1558035</v>
      </c>
      <c r="K17" s="46">
        <v>0</v>
      </c>
      <c r="L17" s="46">
        <v>1558035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3524</v>
      </c>
      <c r="F18" s="46">
        <v>3470</v>
      </c>
      <c r="G18" s="46">
        <v>5202503</v>
      </c>
      <c r="H18" s="46">
        <v>6872335</v>
      </c>
      <c r="I18" s="46">
        <v>32.1</v>
      </c>
      <c r="J18" s="46">
        <v>1669832</v>
      </c>
      <c r="K18" s="46">
        <v>337142</v>
      </c>
      <c r="L18" s="46">
        <v>2006974</v>
      </c>
    </row>
    <row r="19" spans="1:12" ht="18.75" x14ac:dyDescent="0.3">
      <c r="A19" s="46" t="s">
        <v>29</v>
      </c>
      <c r="B19" s="46">
        <v>200</v>
      </c>
      <c r="C19" s="46">
        <v>13181</v>
      </c>
      <c r="D19" s="46">
        <v>13310</v>
      </c>
      <c r="E19" s="46">
        <v>17993</v>
      </c>
      <c r="F19" s="46">
        <v>17993</v>
      </c>
      <c r="G19" s="46">
        <v>2636173</v>
      </c>
      <c r="H19" s="46">
        <v>3563514</v>
      </c>
      <c r="I19" s="46">
        <v>35.18</v>
      </c>
      <c r="J19" s="46">
        <v>927341</v>
      </c>
      <c r="K19" s="46">
        <v>0</v>
      </c>
      <c r="L19" s="46">
        <v>927341</v>
      </c>
    </row>
    <row r="20" spans="1:12" ht="18.75" x14ac:dyDescent="0.3">
      <c r="A20" s="46" t="s">
        <v>30</v>
      </c>
      <c r="B20" s="46">
        <v>67</v>
      </c>
      <c r="C20" s="46">
        <v>17079</v>
      </c>
      <c r="D20" s="46">
        <v>17246</v>
      </c>
      <c r="E20" s="46">
        <v>44644</v>
      </c>
      <c r="F20" s="46">
        <v>44644</v>
      </c>
      <c r="G20" s="46">
        <v>1144282</v>
      </c>
      <c r="H20" s="46">
        <v>2961984</v>
      </c>
      <c r="I20" s="46">
        <v>158.85</v>
      </c>
      <c r="J20" s="46">
        <v>1817702</v>
      </c>
      <c r="K20" s="46">
        <v>0</v>
      </c>
      <c r="L20" s="46">
        <v>1817702</v>
      </c>
    </row>
    <row r="21" spans="1:12" ht="18.75" x14ac:dyDescent="0.3">
      <c r="A21" s="46" t="s">
        <v>31</v>
      </c>
      <c r="B21" s="46">
        <v>1000</v>
      </c>
      <c r="C21" s="46">
        <v>1012</v>
      </c>
      <c r="D21" s="46">
        <v>1022</v>
      </c>
      <c r="E21" s="46">
        <v>2349</v>
      </c>
      <c r="F21" s="46">
        <v>2326</v>
      </c>
      <c r="G21" s="46">
        <v>1012388</v>
      </c>
      <c r="H21" s="46">
        <v>2303322</v>
      </c>
      <c r="I21" s="46">
        <v>127.51</v>
      </c>
      <c r="J21" s="46">
        <v>1290934</v>
      </c>
      <c r="K21" s="46">
        <v>3855220</v>
      </c>
      <c r="L21" s="46">
        <v>5146154</v>
      </c>
    </row>
    <row r="22" spans="1:12" ht="18.75" x14ac:dyDescent="0.3">
      <c r="A22" s="46" t="s">
        <v>32</v>
      </c>
      <c r="B22" s="46">
        <v>37</v>
      </c>
      <c r="C22" s="46">
        <v>23607</v>
      </c>
      <c r="D22" s="46">
        <v>23838</v>
      </c>
      <c r="E22" s="46">
        <v>26570</v>
      </c>
      <c r="F22" s="46">
        <v>25502</v>
      </c>
      <c r="G22" s="46">
        <v>873445</v>
      </c>
      <c r="H22" s="46">
        <v>934374</v>
      </c>
      <c r="I22" s="46">
        <v>6.98</v>
      </c>
      <c r="J22" s="46">
        <v>60929</v>
      </c>
      <c r="K22" s="46">
        <v>0</v>
      </c>
      <c r="L22" s="46">
        <v>60929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22275</v>
      </c>
      <c r="F23" s="46">
        <v>21305</v>
      </c>
      <c r="G23" s="46">
        <v>419795</v>
      </c>
      <c r="H23" s="46">
        <v>443043</v>
      </c>
      <c r="I23" s="46">
        <v>5.54</v>
      </c>
      <c r="J23" s="46">
        <v>23248</v>
      </c>
      <c r="K23" s="46">
        <v>0</v>
      </c>
      <c r="L23" s="46">
        <v>23248</v>
      </c>
    </row>
    <row r="24" spans="1:12" ht="18.75" x14ac:dyDescent="0.3">
      <c r="A24" s="46" t="s">
        <v>34</v>
      </c>
      <c r="B24" s="46">
        <v>22</v>
      </c>
      <c r="C24" s="46" t="s">
        <v>35</v>
      </c>
      <c r="D24" s="46" t="s">
        <v>51</v>
      </c>
      <c r="E24" s="46" t="s">
        <v>37</v>
      </c>
      <c r="F24" s="46" t="s">
        <v>52</v>
      </c>
      <c r="G24" s="46" t="s">
        <v>39</v>
      </c>
      <c r="H24" s="46">
        <f>SUM(H2:H23)</f>
        <v>2503054048</v>
      </c>
      <c r="I24" s="46" t="s">
        <v>40</v>
      </c>
      <c r="J24" s="46" t="s">
        <v>53</v>
      </c>
      <c r="K24" s="46"/>
      <c r="L24" s="46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H24+B41</f>
        <v>2584478628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81424580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B41+H24+D41+F41</f>
        <v>2617429688</v>
      </c>
      <c r="H41" s="11">
        <f>G41-B43</f>
        <v>129596242</v>
      </c>
      <c r="I41" s="5">
        <f>H41/B43</f>
        <v>5.2092008895679102E-2</v>
      </c>
      <c r="J41" s="13">
        <f>G41+J40</f>
        <v>2617429688</v>
      </c>
      <c r="K41" s="11">
        <f>H41+J40</f>
        <v>129596242</v>
      </c>
      <c r="L41" s="5">
        <f>K41/B43</f>
        <v>5.2092008895679102E-2</v>
      </c>
    </row>
    <row r="42" spans="1:12" ht="19.5" thickBot="1" x14ac:dyDescent="0.35">
      <c r="A42" s="1" t="s">
        <v>48</v>
      </c>
      <c r="B42" s="9">
        <v>0</v>
      </c>
      <c r="C42" s="1"/>
      <c r="D42" s="1"/>
      <c r="E42" s="1"/>
      <c r="F42" s="1"/>
      <c r="G42" s="10">
        <f>G41+B42</f>
        <v>2617429688</v>
      </c>
      <c r="H42" s="12">
        <f>G42-B43</f>
        <v>129596242</v>
      </c>
      <c r="I42" s="8">
        <f>H42/B43</f>
        <v>5.2092008895679102E-2</v>
      </c>
      <c r="J42" s="13">
        <f>G42+J40</f>
        <v>2617429688</v>
      </c>
      <c r="K42" s="12">
        <f>H42+J40</f>
        <v>129596242</v>
      </c>
      <c r="L42" s="8">
        <f>K42/B43</f>
        <v>5.2092008895679102E-2</v>
      </c>
    </row>
    <row r="43" spans="1:12" ht="18.75" x14ac:dyDescent="0.3">
      <c r="A43" s="1" t="s">
        <v>49</v>
      </c>
      <c r="B43" s="9">
        <f>Base!E2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0.19534503335879663</v>
      </c>
      <c r="J43" s="6"/>
      <c r="K43" s="4" t="s">
        <v>50</v>
      </c>
      <c r="L43" s="5">
        <f ca="1">K41/VLOOKUP(MID(CELL("filename",A$1),FIND("]",CELL("filename",A$1))+1,255),Base!A:H,8,FALSE)*30</f>
        <v>0.19534503335879663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0.19534503335879663</v>
      </c>
      <c r="J44" s="6"/>
      <c r="K44" s="7"/>
      <c r="L44" s="8">
        <f ca="1">K42/VLOOKUP(MID(CELL("filename",A$1),FIND("]",CELL("filename",A$1))+1,255),Base!A:H,8,FALSE)*30</f>
        <v>0.19534503335879663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44"/>
  <sheetViews>
    <sheetView rightToLeft="1" topLeftCell="A4" workbookViewId="0">
      <selection activeCell="I43" sqref="I43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8403</v>
      </c>
      <c r="F2" s="46">
        <v>8412</v>
      </c>
      <c r="G2" s="46">
        <v>369116512</v>
      </c>
      <c r="H2" s="46">
        <v>1599356736</v>
      </c>
      <c r="I2" s="46">
        <v>333.29</v>
      </c>
      <c r="J2" s="46">
        <v>1230240224</v>
      </c>
      <c r="K2" s="46">
        <v>35150128</v>
      </c>
      <c r="L2" s="46">
        <v>1272390352</v>
      </c>
    </row>
    <row r="3" spans="1:12" ht="18.75" x14ac:dyDescent="0.3">
      <c r="A3" s="46" t="s">
        <v>13</v>
      </c>
      <c r="B3" s="46">
        <v>120000</v>
      </c>
      <c r="C3" s="46">
        <v>1999</v>
      </c>
      <c r="D3" s="46">
        <v>2019</v>
      </c>
      <c r="E3" s="46">
        <v>3848</v>
      </c>
      <c r="F3" s="46">
        <v>3838</v>
      </c>
      <c r="G3" s="46">
        <v>239853104</v>
      </c>
      <c r="H3" s="46">
        <v>456069540</v>
      </c>
      <c r="I3" s="46">
        <v>90.15</v>
      </c>
      <c r="J3" s="46">
        <v>216216436</v>
      </c>
      <c r="K3" s="46">
        <v>89965608</v>
      </c>
      <c r="L3" s="46">
        <v>306182044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23438</v>
      </c>
      <c r="F4" s="46">
        <v>23438</v>
      </c>
      <c r="G4" s="46">
        <v>195353872</v>
      </c>
      <c r="H4" s="46">
        <v>232094795</v>
      </c>
      <c r="I4" s="46">
        <v>18.809999999999999</v>
      </c>
      <c r="J4" s="46">
        <v>36740923</v>
      </c>
      <c r="K4" s="46">
        <v>0</v>
      </c>
      <c r="L4" s="46">
        <v>36740923</v>
      </c>
    </row>
    <row r="5" spans="1:12" ht="18.75" x14ac:dyDescent="0.3">
      <c r="A5" s="46" t="s">
        <v>15</v>
      </c>
      <c r="B5" s="46">
        <v>35000</v>
      </c>
      <c r="C5" s="46">
        <v>2528</v>
      </c>
      <c r="D5" s="46">
        <v>2553</v>
      </c>
      <c r="E5" s="46">
        <v>6448</v>
      </c>
      <c r="F5" s="46">
        <v>6377</v>
      </c>
      <c r="G5" s="46">
        <v>88495432</v>
      </c>
      <c r="H5" s="46">
        <v>221018849</v>
      </c>
      <c r="I5" s="46">
        <v>149.75</v>
      </c>
      <c r="J5" s="46">
        <v>132523417</v>
      </c>
      <c r="K5" s="46">
        <v>71343552</v>
      </c>
      <c r="L5" s="46">
        <v>203866969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10378</v>
      </c>
      <c r="F6" s="46">
        <v>10378</v>
      </c>
      <c r="G6" s="46">
        <v>73976144</v>
      </c>
      <c r="H6" s="46">
        <v>92491331</v>
      </c>
      <c r="I6" s="46">
        <v>25.03</v>
      </c>
      <c r="J6" s="46">
        <v>18515187</v>
      </c>
      <c r="K6" s="46">
        <v>3002441</v>
      </c>
      <c r="L6" s="46">
        <v>21517628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27883</v>
      </c>
      <c r="F7" s="46">
        <v>27836</v>
      </c>
      <c r="G7" s="46">
        <v>76127056</v>
      </c>
      <c r="H7" s="46">
        <v>82693797</v>
      </c>
      <c r="I7" s="46">
        <v>8.6300000000000008</v>
      </c>
      <c r="J7" s="46">
        <v>6566741</v>
      </c>
      <c r="K7" s="46">
        <v>0</v>
      </c>
      <c r="L7" s="46">
        <v>6566741</v>
      </c>
    </row>
    <row r="8" spans="1:12" ht="18.75" x14ac:dyDescent="0.3">
      <c r="A8" s="46" t="s">
        <v>22</v>
      </c>
      <c r="B8" s="46">
        <v>5500</v>
      </c>
      <c r="C8" s="46">
        <v>10199</v>
      </c>
      <c r="D8" s="46">
        <v>10299</v>
      </c>
      <c r="E8" s="46">
        <v>12502</v>
      </c>
      <c r="F8" s="46">
        <v>12417</v>
      </c>
      <c r="G8" s="46">
        <v>56096816</v>
      </c>
      <c r="H8" s="46">
        <v>67627638</v>
      </c>
      <c r="I8" s="46">
        <v>20.56</v>
      </c>
      <c r="J8" s="46">
        <v>11530822</v>
      </c>
      <c r="K8" s="46">
        <v>943788</v>
      </c>
      <c r="L8" s="46">
        <v>12474610</v>
      </c>
    </row>
    <row r="9" spans="1:12" ht="18.75" x14ac:dyDescent="0.3">
      <c r="A9" s="46" t="s">
        <v>17</v>
      </c>
      <c r="B9" s="46">
        <v>10000</v>
      </c>
      <c r="C9" s="46">
        <v>2118</v>
      </c>
      <c r="D9" s="46">
        <v>2139</v>
      </c>
      <c r="E9" s="46">
        <v>5619</v>
      </c>
      <c r="F9" s="46">
        <v>5619</v>
      </c>
      <c r="G9" s="46">
        <v>21175052</v>
      </c>
      <c r="H9" s="46">
        <v>55642148</v>
      </c>
      <c r="I9" s="46">
        <v>162.77000000000001</v>
      </c>
      <c r="J9" s="46">
        <v>34467096</v>
      </c>
      <c r="K9" s="46">
        <v>46152056</v>
      </c>
      <c r="L9" s="46">
        <v>80619152</v>
      </c>
    </row>
    <row r="10" spans="1:12" ht="18.75" x14ac:dyDescent="0.3">
      <c r="A10" s="46" t="s">
        <v>16</v>
      </c>
      <c r="B10" s="46">
        <v>8000</v>
      </c>
      <c r="C10" s="46">
        <v>2958</v>
      </c>
      <c r="D10" s="46">
        <v>2987</v>
      </c>
      <c r="E10" s="46">
        <v>6973</v>
      </c>
      <c r="F10" s="46">
        <v>6951</v>
      </c>
      <c r="G10" s="46">
        <v>23665300</v>
      </c>
      <c r="H10" s="46">
        <v>55065822</v>
      </c>
      <c r="I10" s="46">
        <v>132.69</v>
      </c>
      <c r="J10" s="46">
        <v>31400522</v>
      </c>
      <c r="K10" s="46">
        <v>17437852</v>
      </c>
      <c r="L10" s="46">
        <v>48838374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21</v>
      </c>
      <c r="B12" s="46">
        <v>2000</v>
      </c>
      <c r="C12" s="46">
        <v>16843</v>
      </c>
      <c r="D12" s="46">
        <v>17008</v>
      </c>
      <c r="E12" s="46">
        <v>24148</v>
      </c>
      <c r="F12" s="46">
        <v>24148</v>
      </c>
      <c r="G12" s="46">
        <v>33685576</v>
      </c>
      <c r="H12" s="46">
        <v>47825114</v>
      </c>
      <c r="I12" s="46">
        <v>41.98</v>
      </c>
      <c r="J12" s="46">
        <v>14139538</v>
      </c>
      <c r="K12" s="46">
        <v>160642</v>
      </c>
      <c r="L12" s="46">
        <v>14300180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9957</v>
      </c>
      <c r="F13" s="46">
        <v>9746</v>
      </c>
      <c r="G13" s="46">
        <v>31414688</v>
      </c>
      <c r="H13" s="46">
        <v>35090951</v>
      </c>
      <c r="I13" s="46">
        <v>11.7</v>
      </c>
      <c r="J13" s="46">
        <v>3676263</v>
      </c>
      <c r="K13" s="46">
        <v>0</v>
      </c>
      <c r="L13" s="46">
        <v>3676263</v>
      </c>
    </row>
    <row r="14" spans="1:12" ht="18.75" x14ac:dyDescent="0.3">
      <c r="A14" s="46" t="s">
        <v>20</v>
      </c>
      <c r="B14" s="46">
        <v>500</v>
      </c>
      <c r="C14" s="46">
        <v>31876</v>
      </c>
      <c r="D14" s="46">
        <v>32187</v>
      </c>
      <c r="E14" s="46">
        <v>58416</v>
      </c>
      <c r="F14" s="46">
        <v>57778</v>
      </c>
      <c r="G14" s="46">
        <v>15938166</v>
      </c>
      <c r="H14" s="46">
        <v>28607332</v>
      </c>
      <c r="I14" s="46">
        <v>79.489999999999995</v>
      </c>
      <c r="J14" s="46">
        <v>12669166</v>
      </c>
      <c r="K14" s="46">
        <v>12779537</v>
      </c>
      <c r="L14" s="46">
        <v>25448703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3168</v>
      </c>
      <c r="F15" s="46">
        <v>3101</v>
      </c>
      <c r="G15" s="46">
        <v>14720662</v>
      </c>
      <c r="H15" s="46">
        <v>21495357</v>
      </c>
      <c r="I15" s="46">
        <v>46.02</v>
      </c>
      <c r="J15" s="46">
        <v>6774695</v>
      </c>
      <c r="K15" s="46">
        <v>94924224</v>
      </c>
      <c r="L15" s="46">
        <v>101698919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2831</v>
      </c>
      <c r="F16" s="46">
        <v>2780</v>
      </c>
      <c r="G16" s="46">
        <v>16100578</v>
      </c>
      <c r="H16" s="46">
        <v>19270265</v>
      </c>
      <c r="I16" s="46">
        <v>19.690000000000001</v>
      </c>
      <c r="J16" s="46">
        <v>3169687</v>
      </c>
      <c r="K16" s="46">
        <v>3855220</v>
      </c>
      <c r="L16" s="46">
        <v>7024907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6464</v>
      </c>
      <c r="F17" s="46">
        <v>6390</v>
      </c>
      <c r="G17" s="46">
        <v>15091829</v>
      </c>
      <c r="H17" s="46">
        <v>18983093</v>
      </c>
      <c r="I17" s="46">
        <v>25.78</v>
      </c>
      <c r="J17" s="46">
        <v>3891264</v>
      </c>
      <c r="K17" s="46">
        <v>-7422173</v>
      </c>
      <c r="L17" s="46">
        <v>-3180909</v>
      </c>
    </row>
    <row r="18" spans="1:12" ht="18.75" x14ac:dyDescent="0.3">
      <c r="A18" s="46" t="s">
        <v>77</v>
      </c>
      <c r="B18" s="46">
        <v>811</v>
      </c>
      <c r="C18" s="46">
        <v>12054</v>
      </c>
      <c r="D18" s="46">
        <v>12172</v>
      </c>
      <c r="E18" s="46">
        <v>18118</v>
      </c>
      <c r="F18" s="46">
        <v>18118</v>
      </c>
      <c r="G18" s="46">
        <v>9776181</v>
      </c>
      <c r="H18" s="46">
        <v>14550434</v>
      </c>
      <c r="I18" s="46">
        <v>48.84</v>
      </c>
      <c r="J18" s="46">
        <v>4774253</v>
      </c>
      <c r="K18" s="46">
        <v>0</v>
      </c>
      <c r="L18" s="46">
        <v>4774253</v>
      </c>
    </row>
    <row r="19" spans="1:12" ht="18.75" x14ac:dyDescent="0.3">
      <c r="A19" s="46" t="s">
        <v>28</v>
      </c>
      <c r="B19" s="46">
        <v>2000</v>
      </c>
      <c r="C19" s="46">
        <v>2601</v>
      </c>
      <c r="D19" s="46">
        <v>2627</v>
      </c>
      <c r="E19" s="46">
        <v>4882</v>
      </c>
      <c r="F19" s="46">
        <v>4802</v>
      </c>
      <c r="G19" s="46">
        <v>5202503</v>
      </c>
      <c r="H19" s="46">
        <v>9510361</v>
      </c>
      <c r="I19" s="46">
        <v>82.8</v>
      </c>
      <c r="J19" s="46">
        <v>4307858</v>
      </c>
      <c r="K19" s="46">
        <v>337142</v>
      </c>
      <c r="L19" s="46">
        <v>4645000</v>
      </c>
    </row>
    <row r="20" spans="1:12" ht="18.75" x14ac:dyDescent="0.3">
      <c r="A20" s="46" t="s">
        <v>32</v>
      </c>
      <c r="B20" s="46">
        <v>37</v>
      </c>
      <c r="C20" s="46">
        <v>23607</v>
      </c>
      <c r="D20" s="46">
        <v>23838</v>
      </c>
      <c r="E20" s="46">
        <v>37052</v>
      </c>
      <c r="F20" s="46">
        <v>35826</v>
      </c>
      <c r="G20" s="46">
        <v>873445</v>
      </c>
      <c r="H20" s="46">
        <v>1312638</v>
      </c>
      <c r="I20" s="46">
        <v>50.28</v>
      </c>
      <c r="J20" s="46">
        <v>439193</v>
      </c>
      <c r="K20" s="46">
        <v>0</v>
      </c>
      <c r="L20" s="46">
        <v>439193</v>
      </c>
    </row>
    <row r="21" spans="1:12" ht="18.75" x14ac:dyDescent="0.3">
      <c r="A21" s="46" t="s">
        <v>33</v>
      </c>
      <c r="B21" s="46">
        <v>21</v>
      </c>
      <c r="C21" s="46">
        <v>19990</v>
      </c>
      <c r="D21" s="46">
        <v>20185</v>
      </c>
      <c r="E21" s="46">
        <v>26671</v>
      </c>
      <c r="F21" s="46">
        <v>25588</v>
      </c>
      <c r="G21" s="46">
        <v>419795</v>
      </c>
      <c r="H21" s="46">
        <v>532109</v>
      </c>
      <c r="I21" s="46">
        <v>26.75</v>
      </c>
      <c r="J21" s="46">
        <v>112314</v>
      </c>
      <c r="K21" s="46">
        <v>0</v>
      </c>
      <c r="L21" s="46">
        <v>112314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106</v>
      </c>
      <c r="E22" s="46" t="s">
        <v>37</v>
      </c>
      <c r="F22" s="46" t="s">
        <v>107</v>
      </c>
      <c r="G22" s="46" t="s">
        <v>39</v>
      </c>
      <c r="H22" s="46">
        <f>SUM(H2:H21)</f>
        <v>3108750810</v>
      </c>
      <c r="I22" s="46" t="s">
        <v>40</v>
      </c>
      <c r="J22" s="46" t="s">
        <v>108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3280325865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171575055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B41+H22+D41+F41</f>
        <v>3383276925</v>
      </c>
      <c r="H41" s="11">
        <f>G41-B43</f>
        <v>895443479</v>
      </c>
      <c r="I41" s="5">
        <f>H41/B43</f>
        <v>0.35992902999182524</v>
      </c>
      <c r="J41" s="13">
        <f>G41+J40</f>
        <v>3383276925</v>
      </c>
      <c r="K41" s="11">
        <f>H41+J40</f>
        <v>895443479</v>
      </c>
      <c r="L41" s="5">
        <f>K41/B43</f>
        <v>0.35992902999182524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3443276925</v>
      </c>
      <c r="H42" s="12">
        <f>G42-B43</f>
        <v>955443479</v>
      </c>
      <c r="I42" s="8">
        <f>H42/B43</f>
        <v>0.38404640010615887</v>
      </c>
      <c r="J42" s="13">
        <f>G42+J40</f>
        <v>3443276925</v>
      </c>
      <c r="K42" s="12">
        <f>H42+J40</f>
        <v>955443479</v>
      </c>
      <c r="L42" s="8">
        <f>K42/B43</f>
        <v>0.38404640010615887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0.29994085832652106</v>
      </c>
      <c r="J43" s="6"/>
      <c r="K43" s="4" t="s">
        <v>50</v>
      </c>
      <c r="L43" s="5">
        <f ca="1">K41/VLOOKUP(MID(CELL("filename",A$1),FIND("]",CELL("filename",A$1))+1,255),Base!A:H,8,FALSE)*30</f>
        <v>0.29994085832652106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0.32003866675513237</v>
      </c>
      <c r="J44" s="6"/>
      <c r="K44" s="7"/>
      <c r="L44" s="8">
        <f ca="1">K42/VLOOKUP(MID(CELL("filename",A$1),FIND("]",CELL("filename",A$1))+1,255),Base!A:H,8,FALSE)*30</f>
        <v>0.32003866675513237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609C-75BB-4ABE-8F6E-0FE72EA9BACB}">
  <dimension ref="A1:L44"/>
  <sheetViews>
    <sheetView rightToLeft="1" zoomScaleNormal="125" zoomScaleSheetLayoutView="100" workbookViewId="0">
      <selection activeCell="H3" sqref="H3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15.75" customHeight="1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9660</v>
      </c>
      <c r="F2" s="219">
        <v>9505</v>
      </c>
      <c r="G2" s="219">
        <v>195959680</v>
      </c>
      <c r="H2" s="219">
        <f>(F2*B2)</f>
        <v>665350000</v>
      </c>
      <c r="I2" s="219">
        <v>251.17</v>
      </c>
      <c r="J2" s="219">
        <v>492190832</v>
      </c>
      <c r="K2" s="219">
        <v>887401408</v>
      </c>
      <c r="L2" s="219">
        <v>1426192240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45728</v>
      </c>
      <c r="F3" s="219">
        <v>46432</v>
      </c>
      <c r="G3" s="219">
        <v>195353872</v>
      </c>
      <c r="H3" s="219">
        <f t="shared" ref="H3:H16" si="0">(F3*B3)</f>
        <v>464320000</v>
      </c>
      <c r="I3" s="219">
        <v>131.62</v>
      </c>
      <c r="J3" s="219">
        <v>257128928</v>
      </c>
      <c r="K3" s="219">
        <v>0</v>
      </c>
      <c r="L3" s="219">
        <v>257128928</v>
      </c>
    </row>
    <row r="4" spans="1:12" ht="18.75" x14ac:dyDescent="0.3">
      <c r="A4" s="218" t="s">
        <v>15</v>
      </c>
      <c r="B4" s="219">
        <v>20000</v>
      </c>
      <c r="C4" s="219">
        <v>4329</v>
      </c>
      <c r="D4" s="219">
        <v>4368</v>
      </c>
      <c r="E4" s="219">
        <v>11470</v>
      </c>
      <c r="F4" s="219">
        <v>11380</v>
      </c>
      <c r="G4" s="219">
        <v>86582136</v>
      </c>
      <c r="H4" s="219">
        <f t="shared" si="0"/>
        <v>227600000</v>
      </c>
      <c r="I4" s="219">
        <v>168.34</v>
      </c>
      <c r="J4" s="219">
        <v>145755144</v>
      </c>
      <c r="K4" s="219">
        <v>272035488</v>
      </c>
      <c r="L4" s="219">
        <v>418740632</v>
      </c>
    </row>
    <row r="5" spans="1:12" ht="18.75" x14ac:dyDescent="0.3">
      <c r="A5" s="218" t="s">
        <v>226</v>
      </c>
      <c r="B5" s="219">
        <v>1800</v>
      </c>
      <c r="C5" s="219">
        <v>194073</v>
      </c>
      <c r="D5" s="219">
        <v>194304</v>
      </c>
      <c r="E5" s="219">
        <v>126010</v>
      </c>
      <c r="F5" s="219">
        <v>121400</v>
      </c>
      <c r="G5" s="219">
        <v>349331872</v>
      </c>
      <c r="H5" s="219">
        <f t="shared" si="0"/>
        <v>218520000</v>
      </c>
      <c r="I5" s="219">
        <v>-33.61</v>
      </c>
      <c r="J5" s="219">
        <v>-117407726</v>
      </c>
      <c r="K5" s="219">
        <v>-55423680</v>
      </c>
      <c r="L5" s="219">
        <v>-172831406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4505</v>
      </c>
      <c r="F6" s="219">
        <v>4529</v>
      </c>
      <c r="G6" s="219">
        <v>99938792</v>
      </c>
      <c r="H6" s="219">
        <f t="shared" si="0"/>
        <v>226450000</v>
      </c>
      <c r="I6" s="219">
        <v>124.59</v>
      </c>
      <c r="J6" s="219">
        <v>124518448</v>
      </c>
      <c r="K6" s="219">
        <v>440100384</v>
      </c>
      <c r="L6" s="219">
        <v>564618832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19640</v>
      </c>
      <c r="F7" s="219">
        <v>20580</v>
      </c>
      <c r="G7" s="219">
        <v>90907328</v>
      </c>
      <c r="H7" s="219">
        <f t="shared" si="0"/>
        <v>144060000</v>
      </c>
      <c r="I7" s="219">
        <v>51.58</v>
      </c>
      <c r="J7" s="219">
        <v>46889296</v>
      </c>
      <c r="K7" s="219">
        <v>28708712</v>
      </c>
      <c r="L7" s="219">
        <v>83998008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10470</v>
      </c>
      <c r="F8" s="219">
        <v>10000</v>
      </c>
      <c r="G8" s="219">
        <v>141304912</v>
      </c>
      <c r="H8" s="219">
        <f t="shared" si="0"/>
        <v>115000000</v>
      </c>
      <c r="I8" s="219">
        <v>-15.46</v>
      </c>
      <c r="J8" s="219">
        <v>-21845488</v>
      </c>
      <c r="K8" s="219">
        <v>54390804</v>
      </c>
      <c r="L8" s="219">
        <v>34295316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65497</v>
      </c>
      <c r="F9" s="219">
        <v>64858</v>
      </c>
      <c r="G9" s="219">
        <v>112014400</v>
      </c>
      <c r="H9" s="219">
        <f t="shared" si="0"/>
        <v>103772800</v>
      </c>
      <c r="I9" s="219">
        <v>-5.86</v>
      </c>
      <c r="J9" s="219">
        <v>-6568619</v>
      </c>
      <c r="K9" s="219">
        <v>9227040</v>
      </c>
      <c r="L9" s="219">
        <v>2658421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7278</v>
      </c>
      <c r="F10" s="219">
        <v>7310</v>
      </c>
      <c r="G10" s="219">
        <v>98103368</v>
      </c>
      <c r="H10" s="219">
        <f t="shared" si="0"/>
        <v>80410000</v>
      </c>
      <c r="I10" s="219">
        <v>-18.61</v>
      </c>
      <c r="J10" s="219">
        <v>-18259234</v>
      </c>
      <c r="K10" s="219">
        <v>1144847</v>
      </c>
      <c r="L10" s="219">
        <v>10845613</v>
      </c>
    </row>
    <row r="11" spans="1:12" ht="18.75" x14ac:dyDescent="0.3">
      <c r="A11" s="218" t="s">
        <v>29</v>
      </c>
      <c r="B11" s="219">
        <v>2000</v>
      </c>
      <c r="C11" s="219">
        <v>24377</v>
      </c>
      <c r="D11" s="219">
        <v>24592</v>
      </c>
      <c r="E11" s="219">
        <v>26150</v>
      </c>
      <c r="F11" s="219">
        <v>25250</v>
      </c>
      <c r="G11" s="219">
        <v>48753060</v>
      </c>
      <c r="H11" s="219">
        <f t="shared" si="0"/>
        <v>50500000</v>
      </c>
      <c r="I11" s="219">
        <v>6.86</v>
      </c>
      <c r="J11" s="219">
        <v>3344412</v>
      </c>
      <c r="K11" s="219">
        <v>15159361</v>
      </c>
      <c r="L11" s="219">
        <v>19553773</v>
      </c>
    </row>
    <row r="12" spans="1:12" ht="18.75" x14ac:dyDescent="0.3">
      <c r="A12" s="218" t="s">
        <v>18</v>
      </c>
      <c r="B12" s="219">
        <v>100000</v>
      </c>
      <c r="C12" s="219">
        <v>502</v>
      </c>
      <c r="D12" s="219">
        <v>507</v>
      </c>
      <c r="E12" s="219">
        <v>500</v>
      </c>
      <c r="F12" s="219">
        <v>500</v>
      </c>
      <c r="G12" s="219">
        <v>50227000</v>
      </c>
      <c r="H12" s="219">
        <f t="shared" si="0"/>
        <v>50000000</v>
      </c>
      <c r="I12" s="219">
        <v>-1.33</v>
      </c>
      <c r="J12" s="219">
        <v>-667000</v>
      </c>
      <c r="K12" s="219">
        <v>0</v>
      </c>
      <c r="L12" s="219">
        <v>-167000</v>
      </c>
    </row>
    <row r="13" spans="1:12" ht="18.75" x14ac:dyDescent="0.3">
      <c r="A13" s="218" t="s">
        <v>17</v>
      </c>
      <c r="B13" s="219">
        <v>4000</v>
      </c>
      <c r="C13" s="219">
        <v>2118</v>
      </c>
      <c r="D13" s="219">
        <v>2137</v>
      </c>
      <c r="E13" s="219">
        <v>9790</v>
      </c>
      <c r="F13" s="219">
        <v>9350</v>
      </c>
      <c r="G13" s="219">
        <v>8470021</v>
      </c>
      <c r="H13" s="219">
        <f t="shared" si="0"/>
        <v>37400000</v>
      </c>
      <c r="I13" s="219">
        <v>360.14</v>
      </c>
      <c r="J13" s="219">
        <v>30503963</v>
      </c>
      <c r="K13" s="219">
        <v>90905312</v>
      </c>
      <c r="L13" s="219">
        <v>121409275</v>
      </c>
    </row>
    <row r="14" spans="1:12" ht="18.75" x14ac:dyDescent="0.3">
      <c r="A14" s="218" t="s">
        <v>26</v>
      </c>
      <c r="B14" s="219">
        <v>7000</v>
      </c>
      <c r="C14" s="219">
        <v>2103</v>
      </c>
      <c r="D14" s="219">
        <v>2122</v>
      </c>
      <c r="E14" s="219">
        <v>5586</v>
      </c>
      <c r="F14" s="219">
        <v>5590</v>
      </c>
      <c r="G14" s="219">
        <v>14720662</v>
      </c>
      <c r="H14" s="219">
        <f t="shared" si="0"/>
        <v>39130000</v>
      </c>
      <c r="I14" s="219">
        <v>163.47999999999999</v>
      </c>
      <c r="J14" s="219">
        <v>24064994</v>
      </c>
      <c r="K14" s="219">
        <v>94924224</v>
      </c>
      <c r="L14" s="219">
        <v>118989218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13546</v>
      </c>
      <c r="F15" s="219">
        <v>13038</v>
      </c>
      <c r="G15" s="219">
        <v>20398844</v>
      </c>
      <c r="H15" s="219">
        <f t="shared" si="0"/>
        <v>26076000</v>
      </c>
      <c r="I15" s="219">
        <v>31.76</v>
      </c>
      <c r="J15" s="219">
        <v>6478535</v>
      </c>
      <c r="K15" s="219">
        <v>21518240</v>
      </c>
      <c r="L15" s="219">
        <v>29496775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9185</v>
      </c>
      <c r="F16" s="219">
        <v>9304</v>
      </c>
      <c r="G16" s="219">
        <v>920033</v>
      </c>
      <c r="H16" s="219">
        <f t="shared" si="0"/>
        <v>3721600</v>
      </c>
      <c r="I16" s="219">
        <v>292.16000000000003</v>
      </c>
      <c r="J16" s="219">
        <v>2687935</v>
      </c>
      <c r="K16" s="219">
        <v>30419074</v>
      </c>
      <c r="L16" s="219">
        <v>33107009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14.25" customHeight="1" x14ac:dyDescent="0.3">
      <c r="A18" s="218" t="s">
        <v>34</v>
      </c>
      <c r="B18" s="219">
        <v>16</v>
      </c>
      <c r="C18" s="218" t="s">
        <v>35</v>
      </c>
      <c r="D18" s="219" t="s">
        <v>835</v>
      </c>
      <c r="E18" s="218" t="s">
        <v>37</v>
      </c>
      <c r="F18" s="219" t="s">
        <v>836</v>
      </c>
      <c r="G18" s="218" t="s">
        <v>39</v>
      </c>
      <c r="H18" s="219">
        <f>SUM(H2:H17)</f>
        <v>2452310664</v>
      </c>
      <c r="I18" s="218" t="s">
        <v>40</v>
      </c>
      <c r="J18" s="219" t="s">
        <v>837</v>
      </c>
      <c r="K18" s="219"/>
      <c r="L18" s="219"/>
    </row>
    <row r="19" spans="1:12" hidden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idden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hidden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hidden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2636038426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183727762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2708589486</v>
      </c>
      <c r="H41" s="11">
        <f>G41-B43</f>
        <v>220756040</v>
      </c>
      <c r="I41" s="5">
        <f>H41/B43</f>
        <v>8.8734252027577246E-2</v>
      </c>
      <c r="J41" s="13">
        <f>G41+J40</f>
        <v>2708589486</v>
      </c>
      <c r="K41" s="11">
        <f>H41+J40</f>
        <v>220756040</v>
      </c>
      <c r="L41" s="5">
        <f>K41/B43</f>
        <v>8.8734252027577246E-2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4388589486</v>
      </c>
      <c r="H42" s="12">
        <f>G42-B43</f>
        <v>1900756040</v>
      </c>
      <c r="I42" s="8">
        <f>H42/B43</f>
        <v>0.7640206152289184</v>
      </c>
      <c r="J42" s="13">
        <f>G42+J40</f>
        <v>4388589486</v>
      </c>
      <c r="K42" s="12">
        <f>H42+J40</f>
        <v>1900756040</v>
      </c>
      <c r="L42" s="8">
        <f>K42/B43</f>
        <v>0.7640206152289184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8.9031022101248077E-3</v>
      </c>
      <c r="J43" s="6"/>
      <c r="K43" s="4" t="s">
        <v>50</v>
      </c>
      <c r="L43" s="5">
        <f ca="1">K41/VLOOKUP(MID(CELL("filename",A$1),FIND("]",CELL("filename",A$1))+1,255),Base!A:H,8,FALSE)*30</f>
        <v>8.9031022101248077E-3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7.665758681226606E-2</v>
      </c>
      <c r="J44" s="6"/>
      <c r="K44" s="7"/>
      <c r="L44" s="8">
        <f ca="1">K42/VLOOKUP(MID(CELL("filename",A$1),FIND("]",CELL("filename",A$1))+1,255),Base!A:H,8,FALSE)*30</f>
        <v>7.665758681226606E-2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C965-06B6-4039-9622-08ADBFCA5DE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9030</v>
      </c>
      <c r="F2" s="219">
        <v>9168</v>
      </c>
      <c r="G2" s="219">
        <v>195959680</v>
      </c>
      <c r="H2" s="219">
        <v>636112512</v>
      </c>
      <c r="I2" s="219">
        <v>224.61</v>
      </c>
      <c r="J2" s="219">
        <v>440152832</v>
      </c>
      <c r="K2" s="219">
        <v>887401408</v>
      </c>
      <c r="L2" s="219">
        <v>1374154240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44111</v>
      </c>
      <c r="F3" s="219">
        <v>46156</v>
      </c>
      <c r="G3" s="219">
        <v>195353872</v>
      </c>
      <c r="H3" s="219">
        <v>457498272</v>
      </c>
      <c r="I3" s="219">
        <v>134.19</v>
      </c>
      <c r="J3" s="219">
        <v>262144400</v>
      </c>
      <c r="K3" s="219">
        <v>0</v>
      </c>
      <c r="L3" s="219">
        <v>262144400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4505</v>
      </c>
      <c r="F4" s="219">
        <v>4529</v>
      </c>
      <c r="G4" s="219">
        <v>99938792</v>
      </c>
      <c r="H4" s="219">
        <v>224457240</v>
      </c>
      <c r="I4" s="219">
        <v>124.59</v>
      </c>
      <c r="J4" s="219">
        <v>124518448</v>
      </c>
      <c r="K4" s="219">
        <v>440100384</v>
      </c>
      <c r="L4" s="219">
        <v>564618832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10820</v>
      </c>
      <c r="F5" s="219">
        <v>11270</v>
      </c>
      <c r="G5" s="219">
        <v>86582136</v>
      </c>
      <c r="H5" s="219">
        <v>223416480</v>
      </c>
      <c r="I5" s="219">
        <v>158.04</v>
      </c>
      <c r="J5" s="219">
        <v>136834344</v>
      </c>
      <c r="K5" s="219">
        <v>272035488</v>
      </c>
      <c r="L5" s="219">
        <v>409819832</v>
      </c>
    </row>
    <row r="6" spans="1:12" ht="18.75" x14ac:dyDescent="0.3">
      <c r="A6" s="218" t="s">
        <v>226</v>
      </c>
      <c r="B6" s="219">
        <v>1800</v>
      </c>
      <c r="C6" s="219">
        <v>194073</v>
      </c>
      <c r="D6" s="219">
        <v>194304</v>
      </c>
      <c r="E6" s="219">
        <v>109260</v>
      </c>
      <c r="F6" s="219">
        <v>111670</v>
      </c>
      <c r="G6" s="219">
        <v>349331872</v>
      </c>
      <c r="H6" s="219">
        <v>200767205</v>
      </c>
      <c r="I6" s="219">
        <v>-42.53</v>
      </c>
      <c r="J6" s="219">
        <v>-148564667</v>
      </c>
      <c r="K6" s="219">
        <v>-55423680</v>
      </c>
      <c r="L6" s="219">
        <v>-203988347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19560</v>
      </c>
      <c r="F7" s="219">
        <v>19840</v>
      </c>
      <c r="G7" s="219">
        <v>90907328</v>
      </c>
      <c r="H7" s="219">
        <v>137657856</v>
      </c>
      <c r="I7" s="219">
        <v>51.43</v>
      </c>
      <c r="J7" s="219">
        <v>46750528</v>
      </c>
      <c r="K7" s="219">
        <v>28708712</v>
      </c>
      <c r="L7" s="219">
        <v>83859240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9500</v>
      </c>
      <c r="F8" s="219">
        <v>9540</v>
      </c>
      <c r="G8" s="219">
        <v>141304912</v>
      </c>
      <c r="H8" s="219">
        <v>108744552</v>
      </c>
      <c r="I8" s="219">
        <v>-23.04</v>
      </c>
      <c r="J8" s="219">
        <v>-32560360</v>
      </c>
      <c r="K8" s="219">
        <v>54390804</v>
      </c>
      <c r="L8" s="219">
        <v>23580444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60500</v>
      </c>
      <c r="F9" s="219">
        <v>60920</v>
      </c>
      <c r="G9" s="219">
        <v>112014400</v>
      </c>
      <c r="H9" s="219">
        <v>97356203</v>
      </c>
      <c r="I9" s="219">
        <v>-13.09</v>
      </c>
      <c r="J9" s="219">
        <v>-14658197</v>
      </c>
      <c r="K9" s="219">
        <v>9227040</v>
      </c>
      <c r="L9" s="219">
        <v>-5431157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6945</v>
      </c>
      <c r="F10" s="219">
        <v>7014</v>
      </c>
      <c r="G10" s="219">
        <v>98103368</v>
      </c>
      <c r="H10" s="219">
        <v>76475045</v>
      </c>
      <c r="I10" s="219">
        <v>-22.05</v>
      </c>
      <c r="J10" s="219">
        <v>-21628323</v>
      </c>
      <c r="K10" s="219">
        <v>1144847</v>
      </c>
      <c r="L10" s="219">
        <v>7476524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23990</v>
      </c>
      <c r="F12" s="219">
        <v>24270</v>
      </c>
      <c r="G12" s="219">
        <v>48753060</v>
      </c>
      <c r="H12" s="219">
        <v>48112848</v>
      </c>
      <c r="I12" s="219">
        <v>-1.31</v>
      </c>
      <c r="J12" s="219">
        <v>-640212</v>
      </c>
      <c r="K12" s="219">
        <v>15159361</v>
      </c>
      <c r="L12" s="219">
        <v>15569149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8890</v>
      </c>
      <c r="F14" s="219">
        <v>8960</v>
      </c>
      <c r="G14" s="219">
        <v>8470021</v>
      </c>
      <c r="H14" s="219">
        <v>35524608</v>
      </c>
      <c r="I14" s="219">
        <v>319.42</v>
      </c>
      <c r="J14" s="219">
        <v>27054587</v>
      </c>
      <c r="K14" s="219">
        <v>90905312</v>
      </c>
      <c r="L14" s="219">
        <v>117959899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12387</v>
      </c>
      <c r="F15" s="219">
        <v>12418</v>
      </c>
      <c r="G15" s="219">
        <v>20398844</v>
      </c>
      <c r="H15" s="219">
        <v>24617443</v>
      </c>
      <c r="I15" s="219">
        <v>20.68</v>
      </c>
      <c r="J15" s="219">
        <v>4218599</v>
      </c>
      <c r="K15" s="219">
        <v>21518240</v>
      </c>
      <c r="L15" s="219">
        <v>27236839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9105</v>
      </c>
      <c r="F16" s="219">
        <v>9384</v>
      </c>
      <c r="G16" s="219">
        <v>920033</v>
      </c>
      <c r="H16" s="219">
        <v>3720568</v>
      </c>
      <c r="I16" s="219">
        <v>304.39999999999998</v>
      </c>
      <c r="J16" s="219">
        <v>2800535</v>
      </c>
      <c r="K16" s="219">
        <v>30419074</v>
      </c>
      <c r="L16" s="219">
        <v>33219609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839</v>
      </c>
      <c r="E18" s="218" t="s">
        <v>37</v>
      </c>
      <c r="F18" s="219" t="s">
        <v>840</v>
      </c>
      <c r="G18" s="218" t="s">
        <v>39</v>
      </c>
      <c r="H18" s="219">
        <f>SUM(H2:H17)</f>
        <v>2362806752</v>
      </c>
      <c r="I18" s="218" t="s">
        <v>40</v>
      </c>
      <c r="J18" s="219" t="s">
        <v>841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2546534514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183727762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2619085574</v>
      </c>
      <c r="H41" s="11">
        <f>G41-B43</f>
        <v>131252128</v>
      </c>
      <c r="I41" s="5">
        <f>H41/B43</f>
        <v>5.2757602487831491E-2</v>
      </c>
      <c r="J41" s="13">
        <f>G41+J40</f>
        <v>2619085574</v>
      </c>
      <c r="K41" s="11">
        <f>H41+J40</f>
        <v>131252128</v>
      </c>
      <c r="L41" s="5">
        <f>K41/B43</f>
        <v>5.2757602487831491E-2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4299085574</v>
      </c>
      <c r="H42" s="12">
        <f>G42-B43</f>
        <v>1811252128</v>
      </c>
      <c r="I42" s="8">
        <f>H42/B43</f>
        <v>0.72804396568917262</v>
      </c>
      <c r="J42" s="13">
        <f>G42+J40</f>
        <v>4299085574</v>
      </c>
      <c r="K42" s="12">
        <f>H42+J40</f>
        <v>1811252128</v>
      </c>
      <c r="L42" s="8">
        <f>K42/B43</f>
        <v>0.72804396568917262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5.2408214391885593E-3</v>
      </c>
      <c r="J43" s="6"/>
      <c r="K43" s="4" t="s">
        <v>50</v>
      </c>
      <c r="L43" s="5">
        <f ca="1">K41/VLOOKUP(MID(CELL("filename",A$1),FIND("]",CELL("filename",A$1))+1,255),Base!A:H,8,FALSE)*30</f>
        <v>5.2408214391885593E-3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7.2322248247268808E-2</v>
      </c>
      <c r="J44" s="6"/>
      <c r="K44" s="7"/>
      <c r="L44" s="8">
        <f ca="1">K42/VLOOKUP(MID(CELL("filename",A$1),FIND("]",CELL("filename",A$1))+1,255),Base!A:H,8,FALSE)*30</f>
        <v>7.2322248247268808E-2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8709-52CD-42F6-ACD6-F613A85B584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8710</v>
      </c>
      <c r="F2" s="219">
        <v>9042</v>
      </c>
      <c r="G2" s="219">
        <v>195959680</v>
      </c>
      <c r="H2" s="219">
        <v>627370128</v>
      </c>
      <c r="I2" s="219">
        <v>220.15</v>
      </c>
      <c r="J2" s="219">
        <v>431410448</v>
      </c>
      <c r="K2" s="219">
        <v>887401408</v>
      </c>
      <c r="L2" s="219">
        <v>1365411856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47540</v>
      </c>
      <c r="F3" s="219">
        <v>46392</v>
      </c>
      <c r="G3" s="219">
        <v>195353872</v>
      </c>
      <c r="H3" s="219">
        <v>459837504</v>
      </c>
      <c r="I3" s="219">
        <v>135.38999999999999</v>
      </c>
      <c r="J3" s="219">
        <v>264483632</v>
      </c>
      <c r="K3" s="219">
        <v>0</v>
      </c>
      <c r="L3" s="219">
        <v>264483632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4505</v>
      </c>
      <c r="F4" s="219">
        <v>4529</v>
      </c>
      <c r="G4" s="219">
        <v>99938792</v>
      </c>
      <c r="H4" s="219">
        <v>224457240</v>
      </c>
      <c r="I4" s="219">
        <v>124.59</v>
      </c>
      <c r="J4" s="219">
        <v>124518448</v>
      </c>
      <c r="K4" s="219">
        <v>440100384</v>
      </c>
      <c r="L4" s="219">
        <v>564618832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10710</v>
      </c>
      <c r="F5" s="219">
        <v>11160</v>
      </c>
      <c r="G5" s="219">
        <v>86582136</v>
      </c>
      <c r="H5" s="219">
        <v>221235840</v>
      </c>
      <c r="I5" s="219">
        <v>155.52000000000001</v>
      </c>
      <c r="J5" s="219">
        <v>134653704</v>
      </c>
      <c r="K5" s="219">
        <v>272035488</v>
      </c>
      <c r="L5" s="219">
        <v>407639192</v>
      </c>
    </row>
    <row r="6" spans="1:12" ht="18.75" x14ac:dyDescent="0.3">
      <c r="A6" s="218" t="s">
        <v>226</v>
      </c>
      <c r="B6" s="219">
        <v>1800</v>
      </c>
      <c r="C6" s="219">
        <v>194073</v>
      </c>
      <c r="D6" s="219">
        <v>194304</v>
      </c>
      <c r="E6" s="219">
        <v>100510</v>
      </c>
      <c r="F6" s="219">
        <v>101730</v>
      </c>
      <c r="G6" s="219">
        <v>349331872</v>
      </c>
      <c r="H6" s="219">
        <v>182896461</v>
      </c>
      <c r="I6" s="219">
        <v>-47.64</v>
      </c>
      <c r="J6" s="219">
        <v>-166435411</v>
      </c>
      <c r="K6" s="219">
        <v>-55423680</v>
      </c>
      <c r="L6" s="219">
        <v>-221859091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18850</v>
      </c>
      <c r="F7" s="219">
        <v>18900</v>
      </c>
      <c r="G7" s="219">
        <v>90907328</v>
      </c>
      <c r="H7" s="219">
        <v>131135760</v>
      </c>
      <c r="I7" s="219">
        <v>44.25</v>
      </c>
      <c r="J7" s="219">
        <v>40228432</v>
      </c>
      <c r="K7" s="219">
        <v>28708712</v>
      </c>
      <c r="L7" s="219">
        <v>77337144</v>
      </c>
    </row>
    <row r="8" spans="1:12" ht="18.75" x14ac:dyDescent="0.3">
      <c r="A8" s="218" t="s">
        <v>16</v>
      </c>
      <c r="B8" s="219">
        <v>11500</v>
      </c>
      <c r="C8" s="219">
        <v>12287</v>
      </c>
      <c r="D8" s="219">
        <v>12396</v>
      </c>
      <c r="E8" s="219">
        <v>9070</v>
      </c>
      <c r="F8" s="219">
        <v>9070</v>
      </c>
      <c r="G8" s="219">
        <v>141304912</v>
      </c>
      <c r="H8" s="219">
        <v>103387116</v>
      </c>
      <c r="I8" s="219">
        <v>-26.83</v>
      </c>
      <c r="J8" s="219">
        <v>-37917796</v>
      </c>
      <c r="K8" s="219">
        <v>54390804</v>
      </c>
      <c r="L8" s="219">
        <v>18223008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57700</v>
      </c>
      <c r="F9" s="219">
        <v>57768</v>
      </c>
      <c r="G9" s="219">
        <v>112014400</v>
      </c>
      <c r="H9" s="219">
        <v>92318995</v>
      </c>
      <c r="I9" s="219">
        <v>-17.579999999999998</v>
      </c>
      <c r="J9" s="219">
        <v>-19695405</v>
      </c>
      <c r="K9" s="219">
        <v>9227040</v>
      </c>
      <c r="L9" s="219">
        <v>-10468365</v>
      </c>
    </row>
    <row r="10" spans="1:12" ht="18.75" x14ac:dyDescent="0.3">
      <c r="A10" s="218" t="s">
        <v>77</v>
      </c>
      <c r="B10" s="219">
        <v>11000</v>
      </c>
      <c r="C10" s="219">
        <v>8918</v>
      </c>
      <c r="D10" s="219">
        <v>8997</v>
      </c>
      <c r="E10" s="219">
        <v>6664</v>
      </c>
      <c r="F10" s="219">
        <v>6686</v>
      </c>
      <c r="G10" s="219">
        <v>98103368</v>
      </c>
      <c r="H10" s="219">
        <v>72898795</v>
      </c>
      <c r="I10" s="219">
        <v>-25.69</v>
      </c>
      <c r="J10" s="219">
        <v>-25204573</v>
      </c>
      <c r="K10" s="219">
        <v>1144847</v>
      </c>
      <c r="L10" s="219">
        <v>3900274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23060</v>
      </c>
      <c r="F12" s="219">
        <v>23810</v>
      </c>
      <c r="G12" s="219">
        <v>48753060</v>
      </c>
      <c r="H12" s="219">
        <v>47200944</v>
      </c>
      <c r="I12" s="219">
        <v>-3.18</v>
      </c>
      <c r="J12" s="219">
        <v>-1552116</v>
      </c>
      <c r="K12" s="219">
        <v>15159361</v>
      </c>
      <c r="L12" s="219">
        <v>14657245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8520</v>
      </c>
      <c r="F14" s="219">
        <v>8890</v>
      </c>
      <c r="G14" s="219">
        <v>8470021</v>
      </c>
      <c r="H14" s="219">
        <v>35247072</v>
      </c>
      <c r="I14" s="219">
        <v>316.14</v>
      </c>
      <c r="J14" s="219">
        <v>26777051</v>
      </c>
      <c r="K14" s="219">
        <v>90905312</v>
      </c>
      <c r="L14" s="219">
        <v>117682363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11798</v>
      </c>
      <c r="F15" s="219">
        <v>11828</v>
      </c>
      <c r="G15" s="219">
        <v>20398844</v>
      </c>
      <c r="H15" s="219">
        <v>23447827</v>
      </c>
      <c r="I15" s="219">
        <v>14.95</v>
      </c>
      <c r="J15" s="219">
        <v>3048983</v>
      </c>
      <c r="K15" s="219">
        <v>21518240</v>
      </c>
      <c r="L15" s="219">
        <v>26067223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9103</v>
      </c>
      <c r="F16" s="219">
        <v>9114</v>
      </c>
      <c r="G16" s="219">
        <v>920033</v>
      </c>
      <c r="H16" s="219">
        <v>3613519</v>
      </c>
      <c r="I16" s="219">
        <v>292.76</v>
      </c>
      <c r="J16" s="219">
        <v>2693486</v>
      </c>
      <c r="K16" s="219">
        <v>30419074</v>
      </c>
      <c r="L16" s="219">
        <v>33112560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842</v>
      </c>
      <c r="E18" s="218" t="s">
        <v>37</v>
      </c>
      <c r="F18" s="219" t="s">
        <v>843</v>
      </c>
      <c r="G18" s="218" t="s">
        <v>39</v>
      </c>
      <c r="H18" s="219">
        <f>SUM(H2:H17)</f>
        <v>2313393121</v>
      </c>
      <c r="I18" s="218" t="s">
        <v>40</v>
      </c>
      <c r="J18" s="219" t="s">
        <v>844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2497120883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183727762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2569671943</v>
      </c>
      <c r="H41" s="11">
        <f>G41-B43</f>
        <v>81838497</v>
      </c>
      <c r="I41" s="5">
        <f>H41/B43</f>
        <v>3.2895488695829679E-2</v>
      </c>
      <c r="J41" s="13">
        <f>G41+J40</f>
        <v>2569671943</v>
      </c>
      <c r="K41" s="11">
        <f>H41+J40</f>
        <v>81838497</v>
      </c>
      <c r="L41" s="5">
        <f>K41/B43</f>
        <v>3.2895488695829679E-2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4249671943</v>
      </c>
      <c r="H42" s="12">
        <f>G42-B43</f>
        <v>1761838497</v>
      </c>
      <c r="I42" s="8">
        <f>H42/B43</f>
        <v>0.70818185189717076</v>
      </c>
      <c r="J42" s="13">
        <f>G42+J40</f>
        <v>4249671943</v>
      </c>
      <c r="K42" s="12">
        <f>H42+J40</f>
        <v>1761838497</v>
      </c>
      <c r="L42" s="8">
        <f>K42/B43</f>
        <v>0.70818185189717076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3.2462653318252976E-3</v>
      </c>
      <c r="J43" s="6"/>
      <c r="K43" s="4" t="s">
        <v>50</v>
      </c>
      <c r="L43" s="5">
        <f ca="1">K41/VLOOKUP(MID(CELL("filename",A$1),FIND("]",CELL("filename",A$1))+1,255),Base!A:H,8,FALSE)*30</f>
        <v>3.2462653318252976E-3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6.9886366963536589E-2</v>
      </c>
      <c r="J44" s="6"/>
      <c r="K44" s="7"/>
      <c r="L44" s="8">
        <f ca="1">K42/VLOOKUP(MID(CELL("filename",A$1),FIND("]",CELL("filename",A$1))+1,255),Base!A:H,8,FALSE)*30</f>
        <v>6.9886366963536589E-2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0748-5C45-42F4-89D6-5DBC6F0906CA}">
  <dimension ref="A1:L44"/>
  <sheetViews>
    <sheetView rightToLeft="1" zoomScaleNormal="125" zoomScaleSheetLayoutView="100" workbookViewId="0">
      <selection activeCell="K63" sqref="K63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8590</v>
      </c>
      <c r="F2" s="219">
        <v>8610</v>
      </c>
      <c r="G2" s="219">
        <v>195959680</v>
      </c>
      <c r="H2" s="219">
        <v>597396240</v>
      </c>
      <c r="I2" s="219">
        <v>204.86</v>
      </c>
      <c r="J2" s="219">
        <v>401436560</v>
      </c>
      <c r="K2" s="219">
        <v>887401408</v>
      </c>
      <c r="L2" s="219">
        <v>1335437968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47783</v>
      </c>
      <c r="F3" s="219">
        <v>47485</v>
      </c>
      <c r="G3" s="219">
        <v>195353872</v>
      </c>
      <c r="H3" s="219">
        <v>470671320</v>
      </c>
      <c r="I3" s="219">
        <v>140.93</v>
      </c>
      <c r="J3" s="219">
        <v>275317448</v>
      </c>
      <c r="K3" s="219">
        <v>0</v>
      </c>
      <c r="L3" s="219">
        <v>275317448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4505</v>
      </c>
      <c r="F4" s="219">
        <v>4529</v>
      </c>
      <c r="G4" s="219">
        <v>99938792</v>
      </c>
      <c r="H4" s="219">
        <v>224457240</v>
      </c>
      <c r="I4" s="219">
        <v>124.59</v>
      </c>
      <c r="J4" s="219">
        <v>124518448</v>
      </c>
      <c r="K4" s="219">
        <v>440100384</v>
      </c>
      <c r="L4" s="219">
        <v>564618832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11550</v>
      </c>
      <c r="F5" s="219">
        <v>11290</v>
      </c>
      <c r="G5" s="219">
        <v>86582136</v>
      </c>
      <c r="H5" s="219">
        <v>223812960</v>
      </c>
      <c r="I5" s="219">
        <v>158.5</v>
      </c>
      <c r="J5" s="219">
        <v>137230824</v>
      </c>
      <c r="K5" s="219">
        <v>272035488</v>
      </c>
      <c r="L5" s="219">
        <v>410216312</v>
      </c>
    </row>
    <row r="6" spans="1:12" ht="18.75" x14ac:dyDescent="0.3">
      <c r="A6" s="218" t="s">
        <v>226</v>
      </c>
      <c r="B6" s="219">
        <v>1800</v>
      </c>
      <c r="C6" s="219">
        <v>194073</v>
      </c>
      <c r="D6" s="219">
        <v>194304</v>
      </c>
      <c r="E6" s="219">
        <v>111900</v>
      </c>
      <c r="F6" s="219">
        <v>108850</v>
      </c>
      <c r="G6" s="219">
        <v>349331872</v>
      </c>
      <c r="H6" s="219">
        <v>195697235</v>
      </c>
      <c r="I6" s="219">
        <v>-43.98</v>
      </c>
      <c r="J6" s="219">
        <v>-153634637</v>
      </c>
      <c r="K6" s="219">
        <v>-55423680</v>
      </c>
      <c r="L6" s="219">
        <v>-209058317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9390</v>
      </c>
      <c r="F7" s="219">
        <v>9130</v>
      </c>
      <c r="G7" s="219">
        <v>173659568</v>
      </c>
      <c r="H7" s="219">
        <v>135744840</v>
      </c>
      <c r="I7" s="219">
        <v>-21.83</v>
      </c>
      <c r="J7" s="219">
        <v>-37914728</v>
      </c>
      <c r="K7" s="219">
        <v>54390804</v>
      </c>
      <c r="L7" s="219">
        <v>18226076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19800</v>
      </c>
      <c r="F8" s="219">
        <v>19330</v>
      </c>
      <c r="G8" s="219">
        <v>90907328</v>
      </c>
      <c r="H8" s="219">
        <v>134119272</v>
      </c>
      <c r="I8" s="219">
        <v>47.53</v>
      </c>
      <c r="J8" s="219">
        <v>43211944</v>
      </c>
      <c r="K8" s="219">
        <v>28708712</v>
      </c>
      <c r="L8" s="219">
        <v>80320656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6980</v>
      </c>
      <c r="F9" s="219">
        <v>6871</v>
      </c>
      <c r="G9" s="219">
        <v>125683168</v>
      </c>
      <c r="H9" s="219">
        <v>102158028</v>
      </c>
      <c r="I9" s="219">
        <v>-18.72</v>
      </c>
      <c r="J9" s="219">
        <v>-23525140</v>
      </c>
      <c r="K9" s="219">
        <v>1144847</v>
      </c>
      <c r="L9" s="219">
        <v>5579707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65000</v>
      </c>
      <c r="F10" s="219">
        <v>62543</v>
      </c>
      <c r="G10" s="219">
        <v>112014400</v>
      </c>
      <c r="H10" s="219">
        <v>99949918</v>
      </c>
      <c r="I10" s="219">
        <v>-10.77</v>
      </c>
      <c r="J10" s="219">
        <v>-12064482</v>
      </c>
      <c r="K10" s="219">
        <v>9227040</v>
      </c>
      <c r="L10" s="219">
        <v>-2837442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22620</v>
      </c>
      <c r="F12" s="219">
        <v>22730</v>
      </c>
      <c r="G12" s="219">
        <v>48753060</v>
      </c>
      <c r="H12" s="219">
        <v>45059952</v>
      </c>
      <c r="I12" s="219">
        <v>-7.58</v>
      </c>
      <c r="J12" s="219">
        <v>-3693108</v>
      </c>
      <c r="K12" s="219">
        <v>15159361</v>
      </c>
      <c r="L12" s="219">
        <v>12516253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8450</v>
      </c>
      <c r="F14" s="219">
        <v>8530</v>
      </c>
      <c r="G14" s="219">
        <v>8470021</v>
      </c>
      <c r="H14" s="219">
        <v>33819744</v>
      </c>
      <c r="I14" s="219">
        <v>299.29000000000002</v>
      </c>
      <c r="J14" s="219">
        <v>25349723</v>
      </c>
      <c r="K14" s="219">
        <v>90905312</v>
      </c>
      <c r="L14" s="219">
        <v>116255035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12419</v>
      </c>
      <c r="F15" s="219">
        <v>12335</v>
      </c>
      <c r="G15" s="219">
        <v>20398844</v>
      </c>
      <c r="H15" s="219">
        <v>24452904</v>
      </c>
      <c r="I15" s="219">
        <v>19.87</v>
      </c>
      <c r="J15" s="219">
        <v>4054060</v>
      </c>
      <c r="K15" s="219">
        <v>21518240</v>
      </c>
      <c r="L15" s="219">
        <v>27072300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9387</v>
      </c>
      <c r="F16" s="219">
        <v>9331</v>
      </c>
      <c r="G16" s="219">
        <v>920033</v>
      </c>
      <c r="H16" s="219">
        <v>3699555</v>
      </c>
      <c r="I16" s="219">
        <v>302.11</v>
      </c>
      <c r="J16" s="219">
        <v>2779522</v>
      </c>
      <c r="K16" s="219">
        <v>30419074</v>
      </c>
      <c r="L16" s="219">
        <v>33198596</v>
      </c>
    </row>
    <row r="17" spans="1:12" ht="18.75" x14ac:dyDescent="0.3">
      <c r="A17" s="218" t="s">
        <v>780</v>
      </c>
      <c r="B17" s="219">
        <v>266</v>
      </c>
      <c r="C17" s="219">
        <v>0</v>
      </c>
      <c r="D17" s="219">
        <v>0</v>
      </c>
      <c r="E17" s="219">
        <v>1</v>
      </c>
      <c r="F17" s="219">
        <v>1</v>
      </c>
      <c r="G17" s="219">
        <v>0</v>
      </c>
      <c r="H17" s="219">
        <v>264</v>
      </c>
      <c r="I17" s="219">
        <v>0</v>
      </c>
      <c r="J17" s="219">
        <v>0</v>
      </c>
      <c r="K17" s="219">
        <v>0</v>
      </c>
      <c r="L17" s="219">
        <v>0</v>
      </c>
    </row>
    <row r="18" spans="1:12" ht="37.5" x14ac:dyDescent="0.3">
      <c r="A18" s="218" t="s">
        <v>34</v>
      </c>
      <c r="B18" s="219">
        <v>16</v>
      </c>
      <c r="C18" s="218" t="s">
        <v>35</v>
      </c>
      <c r="D18" s="219" t="s">
        <v>846</v>
      </c>
      <c r="E18" s="218" t="s">
        <v>37</v>
      </c>
      <c r="F18" s="219" t="s">
        <v>847</v>
      </c>
      <c r="G18" s="218" t="s">
        <v>39</v>
      </c>
      <c r="H18" s="219">
        <f>SUM(H2:H17)</f>
        <v>2379385128</v>
      </c>
      <c r="I18" s="218" t="s">
        <v>40</v>
      </c>
      <c r="J18" s="219" t="s">
        <v>848</v>
      </c>
      <c r="K18" s="219"/>
      <c r="L18" s="219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H18+B41</f>
        <v>2503178437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123793309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2575729497</v>
      </c>
      <c r="H41" s="11">
        <f>G41-B43</f>
        <v>87896051</v>
      </c>
      <c r="I41" s="5">
        <f>H41/B43</f>
        <v>3.533035989258905E-2</v>
      </c>
      <c r="J41" s="13">
        <f>G41+J40</f>
        <v>2575729497</v>
      </c>
      <c r="K41" s="11">
        <f>H41+J40</f>
        <v>87896051</v>
      </c>
      <c r="L41" s="5">
        <f>K41/B43</f>
        <v>3.533035989258905E-2</v>
      </c>
    </row>
    <row r="42" spans="1:12" ht="19.5" thickBot="1" x14ac:dyDescent="0.35">
      <c r="A42" s="1" t="s">
        <v>48</v>
      </c>
      <c r="B42" s="9">
        <v>1680000000</v>
      </c>
      <c r="C42" s="1"/>
      <c r="D42" s="1"/>
      <c r="E42" s="1"/>
      <c r="F42" s="1"/>
      <c r="G42" s="10">
        <f>G41+B42</f>
        <v>4255729497</v>
      </c>
      <c r="H42" s="12">
        <f>G42-B43</f>
        <v>1767896051</v>
      </c>
      <c r="I42" s="8">
        <f>H42/B43</f>
        <v>0.71061672309393009</v>
      </c>
      <c r="J42" s="13">
        <f>G42+J40</f>
        <v>4255729497</v>
      </c>
      <c r="K42" s="12">
        <f>H42+J40</f>
        <v>1767896051</v>
      </c>
      <c r="L42" s="8">
        <f>K42/B43</f>
        <v>0.71061672309393009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3.4751173664841683E-3</v>
      </c>
      <c r="J43" s="6"/>
      <c r="K43" s="4" t="s">
        <v>50</v>
      </c>
      <c r="L43" s="5">
        <f ca="1">K41/VLOOKUP(MID(CELL("filename",A$1),FIND("]",CELL("filename",A$1))+1,255),Base!A:H,8,FALSE)*30</f>
        <v>3.4751173664841683E-3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6.9896726861698039E-2</v>
      </c>
      <c r="J44" s="6"/>
      <c r="K44" s="7"/>
      <c r="L44" s="8">
        <f ca="1">K42/VLOOKUP(MID(CELL("filename",A$1),FIND("]",CELL("filename",A$1))+1,255),Base!A:H,8,FALSE)*30</f>
        <v>6.9896726861698039E-2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CA86-3A0B-4BEF-921C-DA121229E257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8270</v>
      </c>
      <c r="F2" s="219">
        <v>8548</v>
      </c>
      <c r="G2" s="219">
        <v>195959680</v>
      </c>
      <c r="H2" s="219">
        <v>593094432</v>
      </c>
      <c r="I2" s="219">
        <v>202.66</v>
      </c>
      <c r="J2" s="219">
        <v>397134752</v>
      </c>
      <c r="K2" s="219">
        <v>887401408</v>
      </c>
      <c r="L2" s="219">
        <v>1331136160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48909</v>
      </c>
      <c r="F3" s="219">
        <v>48906</v>
      </c>
      <c r="G3" s="219">
        <v>195353872</v>
      </c>
      <c r="H3" s="219">
        <v>484756272</v>
      </c>
      <c r="I3" s="219">
        <v>148.13999999999999</v>
      </c>
      <c r="J3" s="219">
        <v>289402400</v>
      </c>
      <c r="K3" s="219">
        <v>0</v>
      </c>
      <c r="L3" s="219">
        <v>289402400</v>
      </c>
    </row>
    <row r="4" spans="1:12" ht="18.75" x14ac:dyDescent="0.3">
      <c r="A4" s="218" t="s">
        <v>15</v>
      </c>
      <c r="B4" s="219">
        <v>20000</v>
      </c>
      <c r="C4" s="219">
        <v>4329</v>
      </c>
      <c r="D4" s="219">
        <v>4368</v>
      </c>
      <c r="E4" s="219">
        <v>11850</v>
      </c>
      <c r="F4" s="219">
        <v>11840</v>
      </c>
      <c r="G4" s="219">
        <v>86582136</v>
      </c>
      <c r="H4" s="219">
        <v>234716160</v>
      </c>
      <c r="I4" s="219">
        <v>171.09</v>
      </c>
      <c r="J4" s="219">
        <v>148134024</v>
      </c>
      <c r="K4" s="219">
        <v>272035488</v>
      </c>
      <c r="L4" s="219">
        <v>421119512</v>
      </c>
    </row>
    <row r="5" spans="1:12" ht="18.75" x14ac:dyDescent="0.3">
      <c r="A5" s="218" t="s">
        <v>13</v>
      </c>
      <c r="B5" s="219">
        <v>50000</v>
      </c>
      <c r="C5" s="219">
        <v>1999</v>
      </c>
      <c r="D5" s="219">
        <v>2017</v>
      </c>
      <c r="E5" s="219">
        <v>4505</v>
      </c>
      <c r="F5" s="219">
        <v>4529</v>
      </c>
      <c r="G5" s="219">
        <v>99938792</v>
      </c>
      <c r="H5" s="219">
        <v>224457240</v>
      </c>
      <c r="I5" s="219">
        <v>124.59</v>
      </c>
      <c r="J5" s="219">
        <v>124518448</v>
      </c>
      <c r="K5" s="219">
        <v>440100384</v>
      </c>
      <c r="L5" s="219">
        <v>564618832</v>
      </c>
    </row>
    <row r="6" spans="1:12" ht="18.75" x14ac:dyDescent="0.3">
      <c r="A6" s="218" t="s">
        <v>226</v>
      </c>
      <c r="B6" s="219">
        <v>1800</v>
      </c>
      <c r="C6" s="219">
        <v>194073</v>
      </c>
      <c r="D6" s="219">
        <v>194304</v>
      </c>
      <c r="E6" s="219">
        <v>119730</v>
      </c>
      <c r="F6" s="219">
        <v>118630</v>
      </c>
      <c r="G6" s="219">
        <v>349331872</v>
      </c>
      <c r="H6" s="219">
        <v>213280322</v>
      </c>
      <c r="I6" s="219">
        <v>-38.950000000000003</v>
      </c>
      <c r="J6" s="219">
        <v>-136051550</v>
      </c>
      <c r="K6" s="219">
        <v>-55423680</v>
      </c>
      <c r="L6" s="219">
        <v>-191475230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9580</v>
      </c>
      <c r="F7" s="219">
        <v>9570</v>
      </c>
      <c r="G7" s="219">
        <v>173659568</v>
      </c>
      <c r="H7" s="219">
        <v>142286760</v>
      </c>
      <c r="I7" s="219">
        <v>-18.07</v>
      </c>
      <c r="J7" s="219">
        <v>-31372808</v>
      </c>
      <c r="K7" s="219">
        <v>54390804</v>
      </c>
      <c r="L7" s="219">
        <v>24767996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20290</v>
      </c>
      <c r="F8" s="219">
        <v>20230</v>
      </c>
      <c r="G8" s="219">
        <v>90907328</v>
      </c>
      <c r="H8" s="219">
        <v>140363832</v>
      </c>
      <c r="I8" s="219">
        <v>54.4</v>
      </c>
      <c r="J8" s="219">
        <v>49456504</v>
      </c>
      <c r="K8" s="219">
        <v>28708712</v>
      </c>
      <c r="L8" s="219">
        <v>86565216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68990</v>
      </c>
      <c r="F9" s="219">
        <v>67987</v>
      </c>
      <c r="G9" s="219">
        <v>112014400</v>
      </c>
      <c r="H9" s="219">
        <v>108649970</v>
      </c>
      <c r="I9" s="219">
        <v>-3</v>
      </c>
      <c r="J9" s="219">
        <v>-3364430</v>
      </c>
      <c r="K9" s="219">
        <v>9227040</v>
      </c>
      <c r="L9" s="219">
        <v>5862610</v>
      </c>
    </row>
    <row r="10" spans="1:12" ht="18.75" x14ac:dyDescent="0.3">
      <c r="A10" s="218" t="s">
        <v>77</v>
      </c>
      <c r="B10" s="219">
        <v>15000</v>
      </c>
      <c r="C10" s="219">
        <v>8379</v>
      </c>
      <c r="D10" s="219">
        <v>8453</v>
      </c>
      <c r="E10" s="219">
        <v>7214</v>
      </c>
      <c r="F10" s="219">
        <v>7166</v>
      </c>
      <c r="G10" s="219">
        <v>125683168</v>
      </c>
      <c r="H10" s="219">
        <v>106544088</v>
      </c>
      <c r="I10" s="219">
        <v>-15.23</v>
      </c>
      <c r="J10" s="219">
        <v>-19139080</v>
      </c>
      <c r="K10" s="219">
        <v>1144847</v>
      </c>
      <c r="L10" s="219">
        <v>9965767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21750</v>
      </c>
      <c r="F12" s="219">
        <v>22340</v>
      </c>
      <c r="G12" s="219">
        <v>48753060</v>
      </c>
      <c r="H12" s="219">
        <v>44286816</v>
      </c>
      <c r="I12" s="219">
        <v>-9.16</v>
      </c>
      <c r="J12" s="219">
        <v>-4466244</v>
      </c>
      <c r="K12" s="219">
        <v>15159361</v>
      </c>
      <c r="L12" s="219">
        <v>11743117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8400</v>
      </c>
      <c r="F14" s="219">
        <v>8450</v>
      </c>
      <c r="G14" s="219">
        <v>8470021</v>
      </c>
      <c r="H14" s="219">
        <v>33502560</v>
      </c>
      <c r="I14" s="219">
        <v>295.54000000000002</v>
      </c>
      <c r="J14" s="219">
        <v>25032539</v>
      </c>
      <c r="K14" s="219">
        <v>90905312</v>
      </c>
      <c r="L14" s="219">
        <v>115937851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12951</v>
      </c>
      <c r="F15" s="219">
        <v>12822</v>
      </c>
      <c r="G15" s="219">
        <v>20398844</v>
      </c>
      <c r="H15" s="219">
        <v>25418333</v>
      </c>
      <c r="I15" s="219">
        <v>24.61</v>
      </c>
      <c r="J15" s="219">
        <v>5019489</v>
      </c>
      <c r="K15" s="219">
        <v>21518240</v>
      </c>
      <c r="L15" s="219">
        <v>28037729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9500</v>
      </c>
      <c r="F16" s="219">
        <v>9576</v>
      </c>
      <c r="G16" s="219">
        <v>920033</v>
      </c>
      <c r="H16" s="219">
        <v>3796692</v>
      </c>
      <c r="I16" s="219">
        <v>312.67</v>
      </c>
      <c r="J16" s="219">
        <v>2876659</v>
      </c>
      <c r="K16" s="219">
        <v>30419074</v>
      </c>
      <c r="L16" s="219">
        <v>33295733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851</v>
      </c>
      <c r="E17" s="218" t="s">
        <v>37</v>
      </c>
      <c r="F17" s="219" t="s">
        <v>852</v>
      </c>
      <c r="G17" s="218" t="s">
        <v>39</v>
      </c>
      <c r="H17" s="219">
        <f>SUM(H2:H16)</f>
        <v>2443499133</v>
      </c>
      <c r="I17" s="218" t="s">
        <v>40</v>
      </c>
      <c r="J17" s="219" t="s">
        <v>853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2509326579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65827446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2581877639</v>
      </c>
      <c r="H41" s="11">
        <f>G41-B43</f>
        <v>94044193</v>
      </c>
      <c r="I41" s="5">
        <f>H41/B43</f>
        <v>3.7801643494747038E-2</v>
      </c>
      <c r="J41" s="13">
        <f>G41+J40</f>
        <v>2581877639</v>
      </c>
      <c r="K41" s="11">
        <f>H41+J40</f>
        <v>94044193</v>
      </c>
      <c r="L41" s="5">
        <f>K41/B43</f>
        <v>3.7801643494747038E-2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4321877639</v>
      </c>
      <c r="H42" s="12">
        <f>G42-B43</f>
        <v>1834044193</v>
      </c>
      <c r="I42" s="8">
        <f>H42/B43</f>
        <v>0.73720537681042175</v>
      </c>
      <c r="J42" s="13">
        <f>G42+J40</f>
        <v>4321877639</v>
      </c>
      <c r="K42" s="12">
        <f>H42+J40</f>
        <v>1834044193</v>
      </c>
      <c r="L42" s="8">
        <f>K42/B43</f>
        <v>0.73720537681042175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3.7060434798771602E-3</v>
      </c>
      <c r="J43" s="6"/>
      <c r="K43" s="4" t="s">
        <v>50</v>
      </c>
      <c r="L43" s="5">
        <f ca="1">K41/VLOOKUP(MID(CELL("filename",A$1),FIND("]",CELL("filename",A$1))+1,255),Base!A:H,8,FALSE)*30</f>
        <v>3.7060434798771602E-3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7.2275036942198209E-2</v>
      </c>
      <c r="J44" s="6"/>
      <c r="K44" s="7"/>
      <c r="L44" s="8">
        <f ca="1">K42/VLOOKUP(MID(CELL("filename",A$1),FIND("]",CELL("filename",A$1))+1,255),Base!A:H,8,FALSE)*30</f>
        <v>7.2275036942198209E-2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7FEB-CE78-485D-AC43-910D561D143B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8133</v>
      </c>
      <c r="F2" s="219">
        <v>8345</v>
      </c>
      <c r="G2" s="219">
        <v>195959680</v>
      </c>
      <c r="H2" s="219">
        <v>579009480</v>
      </c>
      <c r="I2" s="219">
        <v>195.47</v>
      </c>
      <c r="J2" s="219">
        <v>383049800</v>
      </c>
      <c r="K2" s="219">
        <v>887401408</v>
      </c>
      <c r="L2" s="219">
        <v>1317051208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51351</v>
      </c>
      <c r="F3" s="219">
        <v>51351</v>
      </c>
      <c r="G3" s="219">
        <v>195353872</v>
      </c>
      <c r="H3" s="219">
        <v>508991112</v>
      </c>
      <c r="I3" s="219">
        <v>160.55000000000001</v>
      </c>
      <c r="J3" s="219">
        <v>313637240</v>
      </c>
      <c r="K3" s="219">
        <v>0</v>
      </c>
      <c r="L3" s="219">
        <v>313637240</v>
      </c>
    </row>
    <row r="4" spans="1:12" ht="18.75" x14ac:dyDescent="0.3">
      <c r="A4" s="218" t="s">
        <v>13</v>
      </c>
      <c r="B4" s="219">
        <v>50000</v>
      </c>
      <c r="C4" s="219">
        <v>1999</v>
      </c>
      <c r="D4" s="219">
        <v>2017</v>
      </c>
      <c r="E4" s="219">
        <v>5329</v>
      </c>
      <c r="F4" s="219">
        <v>5275</v>
      </c>
      <c r="G4" s="219">
        <v>99938792</v>
      </c>
      <c r="H4" s="219">
        <v>261429000</v>
      </c>
      <c r="I4" s="219">
        <v>161.59</v>
      </c>
      <c r="J4" s="219">
        <v>161490208</v>
      </c>
      <c r="K4" s="219">
        <v>440100384</v>
      </c>
      <c r="L4" s="219">
        <v>601590592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12320</v>
      </c>
      <c r="F5" s="219">
        <v>12200</v>
      </c>
      <c r="G5" s="219">
        <v>86582136</v>
      </c>
      <c r="H5" s="219">
        <v>241852800</v>
      </c>
      <c r="I5" s="219">
        <v>179.33</v>
      </c>
      <c r="J5" s="219">
        <v>155270664</v>
      </c>
      <c r="K5" s="219">
        <v>272035488</v>
      </c>
      <c r="L5" s="219">
        <v>428256152</v>
      </c>
    </row>
    <row r="6" spans="1:12" ht="18.75" x14ac:dyDescent="0.3">
      <c r="A6" s="218" t="s">
        <v>226</v>
      </c>
      <c r="B6" s="219">
        <v>1800</v>
      </c>
      <c r="C6" s="219">
        <v>194073</v>
      </c>
      <c r="D6" s="219">
        <v>194304</v>
      </c>
      <c r="E6" s="219">
        <v>130490</v>
      </c>
      <c r="F6" s="219">
        <v>130490</v>
      </c>
      <c r="G6" s="219">
        <v>349331872</v>
      </c>
      <c r="H6" s="219">
        <v>234602960</v>
      </c>
      <c r="I6" s="219">
        <v>-32.840000000000003</v>
      </c>
      <c r="J6" s="219">
        <v>-114728912</v>
      </c>
      <c r="K6" s="219">
        <v>-55423680</v>
      </c>
      <c r="L6" s="219">
        <v>-170152592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10040</v>
      </c>
      <c r="F7" s="219">
        <v>10040</v>
      </c>
      <c r="G7" s="219">
        <v>173659568</v>
      </c>
      <c r="H7" s="219">
        <v>149274720</v>
      </c>
      <c r="I7" s="219">
        <v>-14.04</v>
      </c>
      <c r="J7" s="219">
        <v>-24384848</v>
      </c>
      <c r="K7" s="219">
        <v>54390804</v>
      </c>
      <c r="L7" s="219">
        <v>31755956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21240</v>
      </c>
      <c r="F8" s="219">
        <v>21240</v>
      </c>
      <c r="G8" s="219">
        <v>90907328</v>
      </c>
      <c r="H8" s="219">
        <v>147371616</v>
      </c>
      <c r="I8" s="219">
        <v>62.11</v>
      </c>
      <c r="J8" s="219">
        <v>56464288</v>
      </c>
      <c r="K8" s="219">
        <v>28708712</v>
      </c>
      <c r="L8" s="219">
        <v>93573000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71510</v>
      </c>
      <c r="F9" s="219">
        <v>71056</v>
      </c>
      <c r="G9" s="219">
        <v>112014400</v>
      </c>
      <c r="H9" s="219">
        <v>113554537</v>
      </c>
      <c r="I9" s="219">
        <v>1.37</v>
      </c>
      <c r="J9" s="219">
        <v>1540137</v>
      </c>
      <c r="K9" s="219">
        <v>9227040</v>
      </c>
      <c r="L9" s="219">
        <v>10767177</v>
      </c>
    </row>
    <row r="10" spans="1:12" ht="18.75" x14ac:dyDescent="0.3">
      <c r="A10" s="218" t="s">
        <v>77</v>
      </c>
      <c r="B10" s="219">
        <v>15000</v>
      </c>
      <c r="C10" s="219">
        <v>8379</v>
      </c>
      <c r="D10" s="219">
        <v>8453</v>
      </c>
      <c r="E10" s="219">
        <v>7524</v>
      </c>
      <c r="F10" s="219">
        <v>7473</v>
      </c>
      <c r="G10" s="219">
        <v>125683168</v>
      </c>
      <c r="H10" s="219">
        <v>111108564</v>
      </c>
      <c r="I10" s="219">
        <v>-11.6</v>
      </c>
      <c r="J10" s="219">
        <v>-14574604</v>
      </c>
      <c r="K10" s="219">
        <v>1144847</v>
      </c>
      <c r="L10" s="219">
        <v>14530243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23450</v>
      </c>
      <c r="F12" s="219">
        <v>23000</v>
      </c>
      <c r="G12" s="219">
        <v>48753060</v>
      </c>
      <c r="H12" s="219">
        <v>45595200</v>
      </c>
      <c r="I12" s="219">
        <v>-6.48</v>
      </c>
      <c r="J12" s="219">
        <v>-3157860</v>
      </c>
      <c r="K12" s="219">
        <v>15159361</v>
      </c>
      <c r="L12" s="219">
        <v>13051501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8870</v>
      </c>
      <c r="F14" s="219">
        <v>8820</v>
      </c>
      <c r="G14" s="219">
        <v>8470021</v>
      </c>
      <c r="H14" s="219">
        <v>34969536</v>
      </c>
      <c r="I14" s="219">
        <v>312.86</v>
      </c>
      <c r="J14" s="219">
        <v>26499515</v>
      </c>
      <c r="K14" s="219">
        <v>90905312</v>
      </c>
      <c r="L14" s="219">
        <v>117404827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13463</v>
      </c>
      <c r="F15" s="219">
        <v>13451</v>
      </c>
      <c r="G15" s="219">
        <v>20398844</v>
      </c>
      <c r="H15" s="219">
        <v>26665262</v>
      </c>
      <c r="I15" s="219">
        <v>30.72</v>
      </c>
      <c r="J15" s="219">
        <v>6266418</v>
      </c>
      <c r="K15" s="219">
        <v>21518240</v>
      </c>
      <c r="L15" s="219">
        <v>29284658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9289</v>
      </c>
      <c r="F16" s="219">
        <v>9312</v>
      </c>
      <c r="G16" s="219">
        <v>920033</v>
      </c>
      <c r="H16" s="219">
        <v>3692022</v>
      </c>
      <c r="I16" s="219">
        <v>301.29000000000002</v>
      </c>
      <c r="J16" s="219">
        <v>2771989</v>
      </c>
      <c r="K16" s="219">
        <v>30419074</v>
      </c>
      <c r="L16" s="219">
        <v>33191063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854</v>
      </c>
      <c r="E17" s="218" t="s">
        <v>37</v>
      </c>
      <c r="F17" s="219" t="s">
        <v>855</v>
      </c>
      <c r="G17" s="218" t="s">
        <v>39</v>
      </c>
      <c r="H17" s="219">
        <f>SUM(H2:H16)</f>
        <v>2546462465</v>
      </c>
      <c r="I17" s="218" t="s">
        <v>40</v>
      </c>
      <c r="J17" s="219" t="s">
        <v>856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2614712841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68250376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2687263901</v>
      </c>
      <c r="H41" s="11">
        <f>G41-B43</f>
        <v>199430455</v>
      </c>
      <c r="I41" s="5">
        <f>H41/B43</f>
        <v>8.0162301588415905E-2</v>
      </c>
      <c r="J41" s="13">
        <f>G41+J40</f>
        <v>2687263901</v>
      </c>
      <c r="K41" s="11">
        <f>H41+J40</f>
        <v>199430455</v>
      </c>
      <c r="L41" s="5">
        <f>K41/B43</f>
        <v>8.0162301588415905E-2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4427263901</v>
      </c>
      <c r="H42" s="12">
        <f>G42-B43</f>
        <v>1939430455</v>
      </c>
      <c r="I42" s="8">
        <f>H42/B43</f>
        <v>0.7795660349040906</v>
      </c>
      <c r="J42" s="13">
        <f>G42+J40</f>
        <v>4427263901</v>
      </c>
      <c r="K42" s="12">
        <f>H42+J40</f>
        <v>1939430455</v>
      </c>
      <c r="L42" s="8">
        <f>K42/B43</f>
        <v>0.7795660349040906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7.7827477270306705E-3</v>
      </c>
      <c r="J43" s="6"/>
      <c r="K43" s="4" t="s">
        <v>50</v>
      </c>
      <c r="L43" s="5">
        <f ca="1">K41/VLOOKUP(MID(CELL("filename",A$1),FIND("]",CELL("filename",A$1))+1,255),Base!A:H,8,FALSE)*30</f>
        <v>7.7827477270306705E-3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7.5686022806222386E-2</v>
      </c>
      <c r="J44" s="6"/>
      <c r="K44" s="7"/>
      <c r="L44" s="8">
        <f ca="1">K42/VLOOKUP(MID(CELL("filename",A$1),FIND("]",CELL("filename",A$1))+1,255),Base!A:H,8,FALSE)*30</f>
        <v>7.5686022806222386E-2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1BF-2250-4CF1-AFC9-60923E31B5EE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7928</v>
      </c>
      <c r="F2" s="219">
        <v>8028</v>
      </c>
      <c r="G2" s="219">
        <v>195959680</v>
      </c>
      <c r="H2" s="219">
        <v>557014752</v>
      </c>
      <c r="I2" s="219">
        <v>184.25</v>
      </c>
      <c r="J2" s="219">
        <v>361055072</v>
      </c>
      <c r="K2" s="219">
        <v>887401408</v>
      </c>
      <c r="L2" s="219">
        <v>1295056480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52891</v>
      </c>
      <c r="F3" s="219">
        <v>52891</v>
      </c>
      <c r="G3" s="219">
        <v>195353872</v>
      </c>
      <c r="H3" s="219">
        <v>524255592</v>
      </c>
      <c r="I3" s="219">
        <v>168.36</v>
      </c>
      <c r="J3" s="219">
        <v>328901720</v>
      </c>
      <c r="K3" s="219">
        <v>0</v>
      </c>
      <c r="L3" s="219">
        <v>328901720</v>
      </c>
    </row>
    <row r="4" spans="1:12" ht="18.75" x14ac:dyDescent="0.3">
      <c r="A4" s="218" t="s">
        <v>226</v>
      </c>
      <c r="B4" s="219">
        <v>1800</v>
      </c>
      <c r="C4" s="219">
        <v>194073</v>
      </c>
      <c r="D4" s="219">
        <v>194304</v>
      </c>
      <c r="E4" s="219">
        <v>143280</v>
      </c>
      <c r="F4" s="219">
        <v>141620</v>
      </c>
      <c r="G4" s="219">
        <v>349331872</v>
      </c>
      <c r="H4" s="219">
        <v>254613160</v>
      </c>
      <c r="I4" s="219">
        <v>-27.11</v>
      </c>
      <c r="J4" s="219">
        <v>-94718712</v>
      </c>
      <c r="K4" s="219">
        <v>-55423680</v>
      </c>
      <c r="L4" s="219">
        <v>-150142392</v>
      </c>
    </row>
    <row r="5" spans="1:12" ht="18.75" x14ac:dyDescent="0.3">
      <c r="A5" s="218" t="s">
        <v>13</v>
      </c>
      <c r="B5" s="219">
        <v>50000</v>
      </c>
      <c r="C5" s="219">
        <v>1999</v>
      </c>
      <c r="D5" s="219">
        <v>2017</v>
      </c>
      <c r="E5" s="219">
        <v>5012</v>
      </c>
      <c r="F5" s="219">
        <v>5100</v>
      </c>
      <c r="G5" s="219">
        <v>99938792</v>
      </c>
      <c r="H5" s="219">
        <v>252756000</v>
      </c>
      <c r="I5" s="219">
        <v>152.91</v>
      </c>
      <c r="J5" s="219">
        <v>152817208</v>
      </c>
      <c r="K5" s="219">
        <v>440100384</v>
      </c>
      <c r="L5" s="219">
        <v>592917592</v>
      </c>
    </row>
    <row r="6" spans="1:12" ht="18.75" x14ac:dyDescent="0.3">
      <c r="A6" s="218" t="s">
        <v>15</v>
      </c>
      <c r="B6" s="219">
        <v>20000</v>
      </c>
      <c r="C6" s="219">
        <v>4329</v>
      </c>
      <c r="D6" s="219">
        <v>4368</v>
      </c>
      <c r="E6" s="219">
        <v>12210</v>
      </c>
      <c r="F6" s="219">
        <v>12400</v>
      </c>
      <c r="G6" s="219">
        <v>86582136</v>
      </c>
      <c r="H6" s="219">
        <v>245817600</v>
      </c>
      <c r="I6" s="219">
        <v>183.91</v>
      </c>
      <c r="J6" s="219">
        <v>159235464</v>
      </c>
      <c r="K6" s="219">
        <v>272035488</v>
      </c>
      <c r="L6" s="219">
        <v>432220952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21410</v>
      </c>
      <c r="F7" s="219">
        <v>21920</v>
      </c>
      <c r="G7" s="219">
        <v>90907328</v>
      </c>
      <c r="H7" s="219">
        <v>152089728</v>
      </c>
      <c r="I7" s="219">
        <v>67.3</v>
      </c>
      <c r="J7" s="219">
        <v>61182400</v>
      </c>
      <c r="K7" s="219">
        <v>28708712</v>
      </c>
      <c r="L7" s="219">
        <v>98291112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9930</v>
      </c>
      <c r="F8" s="219">
        <v>10210</v>
      </c>
      <c r="G8" s="219">
        <v>173659568</v>
      </c>
      <c r="H8" s="219">
        <v>151802280</v>
      </c>
      <c r="I8" s="219">
        <v>-12.59</v>
      </c>
      <c r="J8" s="219">
        <v>-21857288</v>
      </c>
      <c r="K8" s="219">
        <v>54390804</v>
      </c>
      <c r="L8" s="219">
        <v>34283516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7266</v>
      </c>
      <c r="F9" s="219">
        <v>7569</v>
      </c>
      <c r="G9" s="219">
        <v>125683168</v>
      </c>
      <c r="H9" s="219">
        <v>112535892</v>
      </c>
      <c r="I9" s="219">
        <v>-10.46</v>
      </c>
      <c r="J9" s="219">
        <v>-13147276</v>
      </c>
      <c r="K9" s="219">
        <v>1144847</v>
      </c>
      <c r="L9" s="219">
        <v>15957571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65210</v>
      </c>
      <c r="F10" s="219">
        <v>68241</v>
      </c>
      <c r="G10" s="219">
        <v>112014400</v>
      </c>
      <c r="H10" s="219">
        <v>109055888</v>
      </c>
      <c r="I10" s="219">
        <v>-2.64</v>
      </c>
      <c r="J10" s="219">
        <v>-2958512</v>
      </c>
      <c r="K10" s="219">
        <v>9227040</v>
      </c>
      <c r="L10" s="219">
        <v>6268528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22230</v>
      </c>
      <c r="F12" s="219">
        <v>23140</v>
      </c>
      <c r="G12" s="219">
        <v>48753060</v>
      </c>
      <c r="H12" s="219">
        <v>45872736</v>
      </c>
      <c r="I12" s="219">
        <v>-5.91</v>
      </c>
      <c r="J12" s="219">
        <v>-2880324</v>
      </c>
      <c r="K12" s="219">
        <v>15159361</v>
      </c>
      <c r="L12" s="219">
        <v>13329037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8420</v>
      </c>
      <c r="F14" s="219">
        <v>8810</v>
      </c>
      <c r="G14" s="219">
        <v>8470021</v>
      </c>
      <c r="H14" s="219">
        <v>34929888</v>
      </c>
      <c r="I14" s="219">
        <v>312.39</v>
      </c>
      <c r="J14" s="219">
        <v>26459867</v>
      </c>
      <c r="K14" s="219">
        <v>90905312</v>
      </c>
      <c r="L14" s="219">
        <v>117365179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12800</v>
      </c>
      <c r="F15" s="219">
        <v>13164</v>
      </c>
      <c r="G15" s="219">
        <v>20398844</v>
      </c>
      <c r="H15" s="219">
        <v>26096314</v>
      </c>
      <c r="I15" s="219">
        <v>27.93</v>
      </c>
      <c r="J15" s="219">
        <v>5697470</v>
      </c>
      <c r="K15" s="219">
        <v>21518240</v>
      </c>
      <c r="L15" s="219">
        <v>28715710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9120</v>
      </c>
      <c r="F16" s="219">
        <v>9123</v>
      </c>
      <c r="G16" s="219">
        <v>920033</v>
      </c>
      <c r="H16" s="219">
        <v>3617087</v>
      </c>
      <c r="I16" s="219">
        <v>293.14999999999998</v>
      </c>
      <c r="J16" s="219">
        <v>2697054</v>
      </c>
      <c r="K16" s="219">
        <v>30419074</v>
      </c>
      <c r="L16" s="219">
        <v>33116128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858</v>
      </c>
      <c r="E17" s="218" t="s">
        <v>37</v>
      </c>
      <c r="F17" s="219" t="s">
        <v>859</v>
      </c>
      <c r="G17" s="218" t="s">
        <v>39</v>
      </c>
      <c r="H17" s="219">
        <f>SUM(H2:H16)</f>
        <v>2558802573</v>
      </c>
      <c r="I17" s="218" t="s">
        <v>40</v>
      </c>
      <c r="J17" s="219" t="s">
        <v>860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2627052949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68250376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2699604009</v>
      </c>
      <c r="H41" s="11">
        <f>G41-B43</f>
        <v>211770563</v>
      </c>
      <c r="I41" s="5">
        <f>H41/B43</f>
        <v>8.5122484119863381E-2</v>
      </c>
      <c r="J41" s="13">
        <f>G41+J40</f>
        <v>2699604009</v>
      </c>
      <c r="K41" s="11">
        <f>H41+J40</f>
        <v>211770563</v>
      </c>
      <c r="L41" s="5">
        <f>K41/B43</f>
        <v>8.5122484119863381E-2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4439604009</v>
      </c>
      <c r="H42" s="12">
        <f>G42-B43</f>
        <v>1951770563</v>
      </c>
      <c r="I42" s="8">
        <f>H42/B43</f>
        <v>0.78452621743553808</v>
      </c>
      <c r="J42" s="13">
        <f>G42+J40</f>
        <v>4439604009</v>
      </c>
      <c r="K42" s="12">
        <f>H42+J40</f>
        <v>1951770563</v>
      </c>
      <c r="L42" s="8">
        <f>K42/B43</f>
        <v>0.78452621743553808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8.2376597535351662E-3</v>
      </c>
      <c r="J43" s="6"/>
      <c r="K43" s="4" t="s">
        <v>50</v>
      </c>
      <c r="L43" s="5">
        <f ca="1">K41/VLOOKUP(MID(CELL("filename",A$1),FIND("]",CELL("filename",A$1))+1,255),Base!A:H,8,FALSE)*30</f>
        <v>8.2376597535351662E-3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7.5921892009890773E-2</v>
      </c>
      <c r="J44" s="6"/>
      <c r="K44" s="7"/>
      <c r="L44" s="8">
        <f ca="1">K42/VLOOKUP(MID(CELL("filename",A$1),FIND("]",CELL("filename",A$1))+1,255),Base!A:H,8,FALSE)*30</f>
        <v>7.5921892009890773E-2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CDA5-DABD-447A-B21D-A423B96E4D12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8390</v>
      </c>
      <c r="F2" s="219">
        <v>7961</v>
      </c>
      <c r="G2" s="219">
        <v>195959680</v>
      </c>
      <c r="H2" s="219">
        <v>552366024</v>
      </c>
      <c r="I2" s="219">
        <v>181.88</v>
      </c>
      <c r="J2" s="219">
        <v>356406344</v>
      </c>
      <c r="K2" s="219">
        <v>887401408</v>
      </c>
      <c r="L2" s="219">
        <v>1290407752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54477</v>
      </c>
      <c r="F3" s="219">
        <v>53875</v>
      </c>
      <c r="G3" s="219">
        <v>195353872</v>
      </c>
      <c r="H3" s="219">
        <v>534009000</v>
      </c>
      <c r="I3" s="219">
        <v>173.35</v>
      </c>
      <c r="J3" s="219">
        <v>338655128</v>
      </c>
      <c r="K3" s="219">
        <v>0</v>
      </c>
      <c r="L3" s="219">
        <v>338655128</v>
      </c>
    </row>
    <row r="4" spans="1:12" ht="18.75" x14ac:dyDescent="0.3">
      <c r="A4" s="218" t="s">
        <v>226</v>
      </c>
      <c r="B4" s="219">
        <v>1800</v>
      </c>
      <c r="C4" s="219">
        <v>194073</v>
      </c>
      <c r="D4" s="219">
        <v>194304</v>
      </c>
      <c r="E4" s="219">
        <v>155780</v>
      </c>
      <c r="F4" s="219">
        <v>150310</v>
      </c>
      <c r="G4" s="219">
        <v>349331872</v>
      </c>
      <c r="H4" s="219">
        <v>270236577</v>
      </c>
      <c r="I4" s="219">
        <v>-22.64</v>
      </c>
      <c r="J4" s="219">
        <v>-79095295</v>
      </c>
      <c r="K4" s="219">
        <v>-55423680</v>
      </c>
      <c r="L4" s="219">
        <v>-134518975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12450</v>
      </c>
      <c r="F5" s="219">
        <v>12430</v>
      </c>
      <c r="G5" s="219">
        <v>86582136</v>
      </c>
      <c r="H5" s="219">
        <v>246412320</v>
      </c>
      <c r="I5" s="219">
        <v>184.6</v>
      </c>
      <c r="J5" s="219">
        <v>159830184</v>
      </c>
      <c r="K5" s="219">
        <v>272035488</v>
      </c>
      <c r="L5" s="219">
        <v>432815672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4845</v>
      </c>
      <c r="F6" s="219">
        <v>4891</v>
      </c>
      <c r="G6" s="219">
        <v>99938792</v>
      </c>
      <c r="H6" s="219">
        <v>242397960</v>
      </c>
      <c r="I6" s="219">
        <v>142.55000000000001</v>
      </c>
      <c r="J6" s="219">
        <v>142459168</v>
      </c>
      <c r="K6" s="219">
        <v>440100384</v>
      </c>
      <c r="L6" s="219">
        <v>582559552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22650</v>
      </c>
      <c r="F7" s="219">
        <v>22600</v>
      </c>
      <c r="G7" s="219">
        <v>90907328</v>
      </c>
      <c r="H7" s="219">
        <v>156807840</v>
      </c>
      <c r="I7" s="219">
        <v>72.489999999999995</v>
      </c>
      <c r="J7" s="219">
        <v>65900512</v>
      </c>
      <c r="K7" s="219">
        <v>28708712</v>
      </c>
      <c r="L7" s="219">
        <v>103009224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10700</v>
      </c>
      <c r="F8" s="219">
        <v>10540</v>
      </c>
      <c r="G8" s="219">
        <v>173659568</v>
      </c>
      <c r="H8" s="219">
        <v>156708720</v>
      </c>
      <c r="I8" s="219">
        <v>-9.76</v>
      </c>
      <c r="J8" s="219">
        <v>-16950848</v>
      </c>
      <c r="K8" s="219">
        <v>54390804</v>
      </c>
      <c r="L8" s="219">
        <v>39189956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7430</v>
      </c>
      <c r="F9" s="219">
        <v>7527</v>
      </c>
      <c r="G9" s="219">
        <v>125683168</v>
      </c>
      <c r="H9" s="219">
        <v>111911436</v>
      </c>
      <c r="I9" s="219">
        <v>-10.96</v>
      </c>
      <c r="J9" s="219">
        <v>-13771732</v>
      </c>
      <c r="K9" s="219">
        <v>1144847</v>
      </c>
      <c r="L9" s="219">
        <v>15333115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66300</v>
      </c>
      <c r="F10" s="219">
        <v>67186</v>
      </c>
      <c r="G10" s="219">
        <v>112014400</v>
      </c>
      <c r="H10" s="219">
        <v>107369893</v>
      </c>
      <c r="I10" s="219">
        <v>-4.1500000000000004</v>
      </c>
      <c r="J10" s="219">
        <v>-4644507</v>
      </c>
      <c r="K10" s="219">
        <v>9227040</v>
      </c>
      <c r="L10" s="219">
        <v>4582533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21990</v>
      </c>
      <c r="F12" s="219">
        <v>22100</v>
      </c>
      <c r="G12" s="219">
        <v>48753060</v>
      </c>
      <c r="H12" s="219">
        <v>43811040</v>
      </c>
      <c r="I12" s="219">
        <v>-10.14</v>
      </c>
      <c r="J12" s="219">
        <v>-4942020</v>
      </c>
      <c r="K12" s="219">
        <v>15159361</v>
      </c>
      <c r="L12" s="219">
        <v>11267341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8370</v>
      </c>
      <c r="F14" s="219">
        <v>8460</v>
      </c>
      <c r="G14" s="219">
        <v>8470021</v>
      </c>
      <c r="H14" s="219">
        <v>33542208</v>
      </c>
      <c r="I14" s="219">
        <v>296.01</v>
      </c>
      <c r="J14" s="219">
        <v>25072187</v>
      </c>
      <c r="K14" s="219">
        <v>90905312</v>
      </c>
      <c r="L14" s="219">
        <v>115977499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13320</v>
      </c>
      <c r="F15" s="219">
        <v>13311</v>
      </c>
      <c r="G15" s="219">
        <v>20398844</v>
      </c>
      <c r="H15" s="219">
        <v>26387726</v>
      </c>
      <c r="I15" s="219">
        <v>29.36</v>
      </c>
      <c r="J15" s="219">
        <v>5988882</v>
      </c>
      <c r="K15" s="219">
        <v>21518240</v>
      </c>
      <c r="L15" s="219">
        <v>29007122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9396</v>
      </c>
      <c r="F16" s="219">
        <v>9377</v>
      </c>
      <c r="G16" s="219">
        <v>920033</v>
      </c>
      <c r="H16" s="219">
        <v>3717793</v>
      </c>
      <c r="I16" s="219">
        <v>304.08999999999997</v>
      </c>
      <c r="J16" s="219">
        <v>2797760</v>
      </c>
      <c r="K16" s="219">
        <v>30419074</v>
      </c>
      <c r="L16" s="219">
        <v>33216834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865</v>
      </c>
      <c r="E17" s="218" t="s">
        <v>37</v>
      </c>
      <c r="F17" s="219" t="s">
        <v>866</v>
      </c>
      <c r="G17" s="218" t="s">
        <v>39</v>
      </c>
      <c r="H17" s="219">
        <f>SUM(H2:H16)</f>
        <v>2574024193</v>
      </c>
      <c r="I17" s="218" t="s">
        <v>40</v>
      </c>
      <c r="J17" s="219" t="s">
        <v>867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2642274569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68250376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2714825629</v>
      </c>
      <c r="H41" s="11">
        <f>G41-B43</f>
        <v>226992183</v>
      </c>
      <c r="I41" s="5">
        <f>H41/B43</f>
        <v>9.1240908174525764E-2</v>
      </c>
      <c r="J41" s="13">
        <f>G41+J40</f>
        <v>2714825629</v>
      </c>
      <c r="K41" s="11">
        <f>H41+J40</f>
        <v>226992183</v>
      </c>
      <c r="L41" s="5">
        <f>K41/B43</f>
        <v>9.1240908174525764E-2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4454825629</v>
      </c>
      <c r="H42" s="12">
        <f>G42-B43</f>
        <v>1966992183</v>
      </c>
      <c r="I42" s="8">
        <f>H42/B43</f>
        <v>0.79064464149020042</v>
      </c>
      <c r="J42" s="13">
        <f>G42+J40</f>
        <v>4454825629</v>
      </c>
      <c r="K42" s="12">
        <f>H42+J40</f>
        <v>1966992183</v>
      </c>
      <c r="L42" s="8">
        <f>K42/B43</f>
        <v>0.79064464149020042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8.8013737788931613E-3</v>
      </c>
      <c r="J43" s="6"/>
      <c r="K43" s="4" t="s">
        <v>50</v>
      </c>
      <c r="L43" s="5">
        <f ca="1">K41/VLOOKUP(MID(CELL("filename",A$1),FIND("]",CELL("filename",A$1))+1,255),Base!A:H,8,FALSE)*30</f>
        <v>8.8013737788931613E-3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7.62679718479293E-2</v>
      </c>
      <c r="J44" s="6"/>
      <c r="K44" s="7"/>
      <c r="L44" s="8">
        <f ca="1">K42/VLOOKUP(MID(CELL("filename",A$1),FIND("]",CELL("filename",A$1))+1,255),Base!A:H,8,FALSE)*30</f>
        <v>7.62679718479293E-2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DB6E-8326-45DB-9FAA-1379AD21E1EC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8359</v>
      </c>
      <c r="F2" s="219">
        <v>8310</v>
      </c>
      <c r="G2" s="219">
        <v>195959680</v>
      </c>
      <c r="H2" s="219">
        <v>576581040</v>
      </c>
      <c r="I2" s="219">
        <v>194.23</v>
      </c>
      <c r="J2" s="219">
        <v>380621360</v>
      </c>
      <c r="K2" s="219">
        <v>887401408</v>
      </c>
      <c r="L2" s="219">
        <v>1314622768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52350</v>
      </c>
      <c r="F3" s="219">
        <v>54366</v>
      </c>
      <c r="G3" s="219">
        <v>195353872</v>
      </c>
      <c r="H3" s="219">
        <v>538875792</v>
      </c>
      <c r="I3" s="219">
        <v>175.85</v>
      </c>
      <c r="J3" s="219">
        <v>343521920</v>
      </c>
      <c r="K3" s="219">
        <v>0</v>
      </c>
      <c r="L3" s="219">
        <v>343521920</v>
      </c>
    </row>
    <row r="4" spans="1:12" ht="18.75" x14ac:dyDescent="0.3">
      <c r="A4" s="218" t="s">
        <v>226</v>
      </c>
      <c r="B4" s="219">
        <v>1800</v>
      </c>
      <c r="C4" s="219">
        <v>194073</v>
      </c>
      <c r="D4" s="219">
        <v>194304</v>
      </c>
      <c r="E4" s="219">
        <v>143600</v>
      </c>
      <c r="F4" s="219">
        <v>152030</v>
      </c>
      <c r="G4" s="219">
        <v>349331872</v>
      </c>
      <c r="H4" s="219">
        <v>273328899</v>
      </c>
      <c r="I4" s="219">
        <v>-21.76</v>
      </c>
      <c r="J4" s="219">
        <v>-76002973</v>
      </c>
      <c r="K4" s="219">
        <v>-55423680</v>
      </c>
      <c r="L4" s="219">
        <v>-131426653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11810</v>
      </c>
      <c r="F5" s="219">
        <v>12270</v>
      </c>
      <c r="G5" s="219">
        <v>86582136</v>
      </c>
      <c r="H5" s="219">
        <v>243240480</v>
      </c>
      <c r="I5" s="219">
        <v>180.94</v>
      </c>
      <c r="J5" s="219">
        <v>156658344</v>
      </c>
      <c r="K5" s="219">
        <v>272035488</v>
      </c>
      <c r="L5" s="219">
        <v>429643832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4647</v>
      </c>
      <c r="F6" s="219">
        <v>4686</v>
      </c>
      <c r="G6" s="219">
        <v>99938792</v>
      </c>
      <c r="H6" s="219">
        <v>232238160</v>
      </c>
      <c r="I6" s="219">
        <v>132.38</v>
      </c>
      <c r="J6" s="219">
        <v>132299368</v>
      </c>
      <c r="K6" s="219">
        <v>440100384</v>
      </c>
      <c r="L6" s="219">
        <v>572399752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10020</v>
      </c>
      <c r="F7" s="219">
        <v>10270</v>
      </c>
      <c r="G7" s="219">
        <v>173659568</v>
      </c>
      <c r="H7" s="219">
        <v>152694360</v>
      </c>
      <c r="I7" s="219">
        <v>-12.07</v>
      </c>
      <c r="J7" s="219">
        <v>-20965208</v>
      </c>
      <c r="K7" s="219">
        <v>54390804</v>
      </c>
      <c r="L7" s="219">
        <v>35175596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21470</v>
      </c>
      <c r="F8" s="219">
        <v>21960</v>
      </c>
      <c r="G8" s="219">
        <v>90907328</v>
      </c>
      <c r="H8" s="219">
        <v>152367264</v>
      </c>
      <c r="I8" s="219">
        <v>67.61</v>
      </c>
      <c r="J8" s="219">
        <v>61459936</v>
      </c>
      <c r="K8" s="219">
        <v>28708712</v>
      </c>
      <c r="L8" s="219">
        <v>98568648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7151</v>
      </c>
      <c r="F9" s="219">
        <v>7198</v>
      </c>
      <c r="G9" s="219">
        <v>125683168</v>
      </c>
      <c r="H9" s="219">
        <v>107019864</v>
      </c>
      <c r="I9" s="219">
        <v>-14.85</v>
      </c>
      <c r="J9" s="219">
        <v>-18663304</v>
      </c>
      <c r="K9" s="219">
        <v>1144847</v>
      </c>
      <c r="L9" s="219">
        <v>10441543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64050</v>
      </c>
      <c r="F10" s="219">
        <v>65565</v>
      </c>
      <c r="G10" s="219">
        <v>112014400</v>
      </c>
      <c r="H10" s="219">
        <v>104779374</v>
      </c>
      <c r="I10" s="219">
        <v>-6.46</v>
      </c>
      <c r="J10" s="219">
        <v>-7235026</v>
      </c>
      <c r="K10" s="219">
        <v>9227040</v>
      </c>
      <c r="L10" s="219">
        <v>1992014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21000</v>
      </c>
      <c r="F12" s="219">
        <v>21080</v>
      </c>
      <c r="G12" s="219">
        <v>48753060</v>
      </c>
      <c r="H12" s="219">
        <v>41788992</v>
      </c>
      <c r="I12" s="219">
        <v>-14.28</v>
      </c>
      <c r="J12" s="219">
        <v>-6964068</v>
      </c>
      <c r="K12" s="219">
        <v>15159361</v>
      </c>
      <c r="L12" s="219">
        <v>9245293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8040</v>
      </c>
      <c r="F14" s="219">
        <v>8100</v>
      </c>
      <c r="G14" s="219">
        <v>8470021</v>
      </c>
      <c r="H14" s="219">
        <v>32114880</v>
      </c>
      <c r="I14" s="219">
        <v>279.16000000000003</v>
      </c>
      <c r="J14" s="219">
        <v>23644859</v>
      </c>
      <c r="K14" s="219">
        <v>90905312</v>
      </c>
      <c r="L14" s="219">
        <v>114550171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12646</v>
      </c>
      <c r="F15" s="219">
        <v>12770</v>
      </c>
      <c r="G15" s="219">
        <v>20398844</v>
      </c>
      <c r="H15" s="219">
        <v>25315248</v>
      </c>
      <c r="I15" s="219">
        <v>24.1</v>
      </c>
      <c r="J15" s="219">
        <v>4916404</v>
      </c>
      <c r="K15" s="219">
        <v>21518240</v>
      </c>
      <c r="L15" s="219">
        <v>27934644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9658</v>
      </c>
      <c r="F16" s="219">
        <v>9638</v>
      </c>
      <c r="G16" s="219">
        <v>920033</v>
      </c>
      <c r="H16" s="219">
        <v>3821274</v>
      </c>
      <c r="I16" s="219">
        <v>315.33999999999997</v>
      </c>
      <c r="J16" s="219">
        <v>2901241</v>
      </c>
      <c r="K16" s="219">
        <v>30419074</v>
      </c>
      <c r="L16" s="219">
        <v>33320315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868</v>
      </c>
      <c r="E17" s="218" t="s">
        <v>37</v>
      </c>
      <c r="F17" s="219" t="s">
        <v>869</v>
      </c>
      <c r="G17" s="218" t="s">
        <v>39</v>
      </c>
      <c r="H17" s="219">
        <f>SUM(H2:H16)</f>
        <v>2572511283</v>
      </c>
      <c r="I17" s="218" t="s">
        <v>40</v>
      </c>
      <c r="J17" s="219" t="s">
        <v>870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2640761659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68250376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2713312719</v>
      </c>
      <c r="H41" s="11">
        <f>G41-B43</f>
        <v>225479273</v>
      </c>
      <c r="I41" s="5">
        <f>H41/B43</f>
        <v>9.0632784667531149E-2</v>
      </c>
      <c r="J41" s="13">
        <f>G41+J40</f>
        <v>2713312719</v>
      </c>
      <c r="K41" s="11">
        <f>H41+J40</f>
        <v>225479273</v>
      </c>
      <c r="L41" s="5">
        <f>K41/B43</f>
        <v>9.0632784667531149E-2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4453312719</v>
      </c>
      <c r="H42" s="12">
        <f>G42-B43</f>
        <v>1965479273</v>
      </c>
      <c r="I42" s="8">
        <f>H42/B43</f>
        <v>0.79003651798320584</v>
      </c>
      <c r="J42" s="13">
        <f>G42+J40</f>
        <v>4453312719</v>
      </c>
      <c r="K42" s="12">
        <f>H42+J40</f>
        <v>1965479273</v>
      </c>
      <c r="L42" s="8">
        <f>K42/B43</f>
        <v>0.79003651798320584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8.7146908334164563E-3</v>
      </c>
      <c r="J43" s="6"/>
      <c r="K43" s="4" t="s">
        <v>50</v>
      </c>
      <c r="L43" s="5">
        <f ca="1">K41/VLOOKUP(MID(CELL("filename",A$1),FIND("]",CELL("filename",A$1))+1,255),Base!A:H,8,FALSE)*30</f>
        <v>8.7146908334164563E-3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7.5965049806077489E-2</v>
      </c>
      <c r="J44" s="6"/>
      <c r="K44" s="7"/>
      <c r="L44" s="8">
        <f ca="1">K42/VLOOKUP(MID(CELL("filename",A$1),FIND("]",CELL("filename",A$1))+1,255),Base!A:H,8,FALSE)*30</f>
        <v>7.5965049806077489E-2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5D88-42DD-4348-81CF-40355297BE02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8653</v>
      </c>
      <c r="F2" s="219">
        <v>8435</v>
      </c>
      <c r="G2" s="219">
        <v>195959680</v>
      </c>
      <c r="H2" s="219">
        <v>585254040</v>
      </c>
      <c r="I2" s="219">
        <v>198.66</v>
      </c>
      <c r="J2" s="219">
        <v>389294360</v>
      </c>
      <c r="K2" s="219">
        <v>887401408</v>
      </c>
      <c r="L2" s="219">
        <v>1323295768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55450</v>
      </c>
      <c r="F3" s="219">
        <v>54938</v>
      </c>
      <c r="G3" s="219">
        <v>195353872</v>
      </c>
      <c r="H3" s="219">
        <v>544545456</v>
      </c>
      <c r="I3" s="219">
        <v>178.75</v>
      </c>
      <c r="J3" s="219">
        <v>349191584</v>
      </c>
      <c r="K3" s="219">
        <v>0</v>
      </c>
      <c r="L3" s="219">
        <v>349191584</v>
      </c>
    </row>
    <row r="4" spans="1:12" ht="18.75" x14ac:dyDescent="0.3">
      <c r="A4" s="218" t="s">
        <v>226</v>
      </c>
      <c r="B4" s="219">
        <v>1800</v>
      </c>
      <c r="C4" s="219">
        <v>194073</v>
      </c>
      <c r="D4" s="219">
        <v>194304</v>
      </c>
      <c r="E4" s="219">
        <v>150120</v>
      </c>
      <c r="F4" s="219">
        <v>151580</v>
      </c>
      <c r="G4" s="219">
        <v>349331872</v>
      </c>
      <c r="H4" s="219">
        <v>272519861</v>
      </c>
      <c r="I4" s="219">
        <v>-21.99</v>
      </c>
      <c r="J4" s="219">
        <v>-76812011</v>
      </c>
      <c r="K4" s="219">
        <v>-55423680</v>
      </c>
      <c r="L4" s="219">
        <v>-132235691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12490</v>
      </c>
      <c r="F5" s="219">
        <v>12290</v>
      </c>
      <c r="G5" s="219">
        <v>86582136</v>
      </c>
      <c r="H5" s="219">
        <v>243636960</v>
      </c>
      <c r="I5" s="219">
        <v>181.39</v>
      </c>
      <c r="J5" s="219">
        <v>157054824</v>
      </c>
      <c r="K5" s="219">
        <v>272035488</v>
      </c>
      <c r="L5" s="219">
        <v>430040312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4584</v>
      </c>
      <c r="F6" s="219">
        <v>4508</v>
      </c>
      <c r="G6" s="219">
        <v>99938792</v>
      </c>
      <c r="H6" s="219">
        <v>223416480</v>
      </c>
      <c r="I6" s="219">
        <v>123.55</v>
      </c>
      <c r="J6" s="219">
        <v>123477688</v>
      </c>
      <c r="K6" s="219">
        <v>440100384</v>
      </c>
      <c r="L6" s="219">
        <v>563578072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10460</v>
      </c>
      <c r="F7" s="219">
        <v>10280</v>
      </c>
      <c r="G7" s="219">
        <v>173659568</v>
      </c>
      <c r="H7" s="219">
        <v>152843040</v>
      </c>
      <c r="I7" s="219">
        <v>-11.99</v>
      </c>
      <c r="J7" s="219">
        <v>-20816528</v>
      </c>
      <c r="K7" s="219">
        <v>54390804</v>
      </c>
      <c r="L7" s="219">
        <v>35324276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22600</v>
      </c>
      <c r="F8" s="219">
        <v>21610</v>
      </c>
      <c r="G8" s="219">
        <v>90907328</v>
      </c>
      <c r="H8" s="219">
        <v>149938824</v>
      </c>
      <c r="I8" s="219">
        <v>64.94</v>
      </c>
      <c r="J8" s="219">
        <v>59031496</v>
      </c>
      <c r="K8" s="219">
        <v>28708712</v>
      </c>
      <c r="L8" s="219">
        <v>96140208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7180</v>
      </c>
      <c r="F9" s="219">
        <v>7093</v>
      </c>
      <c r="G9" s="219">
        <v>125683168</v>
      </c>
      <c r="H9" s="219">
        <v>105458724</v>
      </c>
      <c r="I9" s="219">
        <v>-16.09</v>
      </c>
      <c r="J9" s="219">
        <v>-20224444</v>
      </c>
      <c r="K9" s="219">
        <v>1144847</v>
      </c>
      <c r="L9" s="219">
        <v>8880403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66840</v>
      </c>
      <c r="F10" s="219">
        <v>65797</v>
      </c>
      <c r="G10" s="219">
        <v>112014400</v>
      </c>
      <c r="H10" s="219">
        <v>105150133</v>
      </c>
      <c r="I10" s="219">
        <v>-6.13</v>
      </c>
      <c r="J10" s="219">
        <v>-6864267</v>
      </c>
      <c r="K10" s="219">
        <v>9227040</v>
      </c>
      <c r="L10" s="219">
        <v>2362773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20030</v>
      </c>
      <c r="F12" s="219">
        <v>20150</v>
      </c>
      <c r="G12" s="219">
        <v>48753060</v>
      </c>
      <c r="H12" s="219">
        <v>39945360</v>
      </c>
      <c r="I12" s="219">
        <v>-18.07</v>
      </c>
      <c r="J12" s="219">
        <v>-8807700</v>
      </c>
      <c r="K12" s="219">
        <v>15159361</v>
      </c>
      <c r="L12" s="219">
        <v>7401661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7700</v>
      </c>
      <c r="F14" s="219">
        <v>7740</v>
      </c>
      <c r="G14" s="219">
        <v>8470021</v>
      </c>
      <c r="H14" s="219">
        <v>30687552</v>
      </c>
      <c r="I14" s="219">
        <v>262.31</v>
      </c>
      <c r="J14" s="219">
        <v>22217531</v>
      </c>
      <c r="K14" s="219">
        <v>90905312</v>
      </c>
      <c r="L14" s="219">
        <v>113122843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12890</v>
      </c>
      <c r="F15" s="219">
        <v>12730</v>
      </c>
      <c r="G15" s="219">
        <v>20398844</v>
      </c>
      <c r="H15" s="219">
        <v>25235952</v>
      </c>
      <c r="I15" s="219">
        <v>23.71</v>
      </c>
      <c r="J15" s="219">
        <v>4837108</v>
      </c>
      <c r="K15" s="219">
        <v>21518240</v>
      </c>
      <c r="L15" s="219">
        <v>27855348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9630</v>
      </c>
      <c r="F16" s="219">
        <v>9696</v>
      </c>
      <c r="G16" s="219">
        <v>920033</v>
      </c>
      <c r="H16" s="219">
        <v>3844270</v>
      </c>
      <c r="I16" s="219">
        <v>317.83999999999997</v>
      </c>
      <c r="J16" s="219">
        <v>2924237</v>
      </c>
      <c r="K16" s="219">
        <v>30419074</v>
      </c>
      <c r="L16" s="219">
        <v>33343311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871</v>
      </c>
      <c r="E17" s="218" t="s">
        <v>37</v>
      </c>
      <c r="F17" s="219" t="s">
        <v>872</v>
      </c>
      <c r="G17" s="218" t="s">
        <v>39</v>
      </c>
      <c r="H17" s="219">
        <f>SUM(H2:H16)</f>
        <v>2570822308</v>
      </c>
      <c r="I17" s="218" t="s">
        <v>40</v>
      </c>
      <c r="J17" s="219" t="s">
        <v>873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2639072684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68250376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2711623744</v>
      </c>
      <c r="H41" s="11">
        <f>G41-B43</f>
        <v>223790298</v>
      </c>
      <c r="I41" s="5">
        <f>H41/B43</f>
        <v>8.9953890747716883E-2</v>
      </c>
      <c r="J41" s="13">
        <f>G41+J40</f>
        <v>2711623744</v>
      </c>
      <c r="K41" s="11">
        <f>H41+J40</f>
        <v>223790298</v>
      </c>
      <c r="L41" s="5">
        <f>K41/B43</f>
        <v>8.9953890747716883E-2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4451623744</v>
      </c>
      <c r="H42" s="12">
        <f>G42-B43</f>
        <v>1963790298</v>
      </c>
      <c r="I42" s="8">
        <f>H42/B43</f>
        <v>0.78935762406339161</v>
      </c>
      <c r="J42" s="13">
        <f>G42+J40</f>
        <v>4451623744</v>
      </c>
      <c r="K42" s="12">
        <f>H42+J40</f>
        <v>1963790298</v>
      </c>
      <c r="L42" s="8">
        <f>K42/B43</f>
        <v>0.78935762406339161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8.6217786659153559E-3</v>
      </c>
      <c r="J43" s="6"/>
      <c r="K43" s="4" t="s">
        <v>50</v>
      </c>
      <c r="L43" s="5">
        <f ca="1">K41/VLOOKUP(MID(CELL("filename",A$1),FIND("]",CELL("filename",A$1))+1,255),Base!A:H,8,FALSE)*30</f>
        <v>8.6217786659153559E-3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7.5657280261666918E-2</v>
      </c>
      <c r="J44" s="6"/>
      <c r="K44" s="7"/>
      <c r="L44" s="8">
        <f ca="1">K42/VLOOKUP(MID(CELL("filename",A$1),FIND("]",CELL("filename",A$1))+1,255),Base!A:H,8,FALSE)*30</f>
        <v>7.5657280261666918E-2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44"/>
  <sheetViews>
    <sheetView rightToLeft="1" topLeftCell="A10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8832</v>
      </c>
      <c r="F2" s="46">
        <v>8762</v>
      </c>
      <c r="G2" s="46">
        <v>369116512</v>
      </c>
      <c r="H2" s="46">
        <v>1665901536</v>
      </c>
      <c r="I2" s="46">
        <v>351.32</v>
      </c>
      <c r="J2" s="46">
        <v>1296785024</v>
      </c>
      <c r="K2" s="46">
        <v>35150128</v>
      </c>
      <c r="L2" s="46">
        <v>1338935152</v>
      </c>
    </row>
    <row r="3" spans="1:12" ht="18.75" x14ac:dyDescent="0.3">
      <c r="A3" s="46" t="s">
        <v>13</v>
      </c>
      <c r="B3" s="46">
        <v>120000</v>
      </c>
      <c r="C3" s="46">
        <v>1999</v>
      </c>
      <c r="D3" s="46">
        <v>2019</v>
      </c>
      <c r="E3" s="46">
        <v>4029</v>
      </c>
      <c r="F3" s="46">
        <v>4010</v>
      </c>
      <c r="G3" s="46">
        <v>239853104</v>
      </c>
      <c r="H3" s="46">
        <v>476508300</v>
      </c>
      <c r="I3" s="46">
        <v>98.67</v>
      </c>
      <c r="J3" s="46">
        <v>236655196</v>
      </c>
      <c r="K3" s="46">
        <v>89965608</v>
      </c>
      <c r="L3" s="46">
        <v>326620804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23906</v>
      </c>
      <c r="F4" s="46">
        <v>23906</v>
      </c>
      <c r="G4" s="46">
        <v>195353872</v>
      </c>
      <c r="H4" s="46">
        <v>236729165</v>
      </c>
      <c r="I4" s="46">
        <v>21.18</v>
      </c>
      <c r="J4" s="46">
        <v>41375293</v>
      </c>
      <c r="K4" s="46">
        <v>0</v>
      </c>
      <c r="L4" s="46">
        <v>41375293</v>
      </c>
    </row>
    <row r="5" spans="1:12" ht="18.75" x14ac:dyDescent="0.3">
      <c r="A5" s="46" t="s">
        <v>15</v>
      </c>
      <c r="B5" s="46">
        <v>35000</v>
      </c>
      <c r="C5" s="46">
        <v>2528</v>
      </c>
      <c r="D5" s="46">
        <v>2553</v>
      </c>
      <c r="E5" s="46">
        <v>6448</v>
      </c>
      <c r="F5" s="46">
        <v>6377</v>
      </c>
      <c r="G5" s="46">
        <v>88495432</v>
      </c>
      <c r="H5" s="46">
        <v>221018849</v>
      </c>
      <c r="I5" s="46">
        <v>149.75</v>
      </c>
      <c r="J5" s="46">
        <v>132523417</v>
      </c>
      <c r="K5" s="46">
        <v>71343552</v>
      </c>
      <c r="L5" s="46">
        <v>203866969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10896</v>
      </c>
      <c r="F6" s="46">
        <v>10896</v>
      </c>
      <c r="G6" s="46">
        <v>73976144</v>
      </c>
      <c r="H6" s="46">
        <v>97107876</v>
      </c>
      <c r="I6" s="46">
        <v>31.27</v>
      </c>
      <c r="J6" s="46">
        <v>23131732</v>
      </c>
      <c r="K6" s="46">
        <v>3002441</v>
      </c>
      <c r="L6" s="46">
        <v>26134173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29227</v>
      </c>
      <c r="F7" s="46">
        <v>29227</v>
      </c>
      <c r="G7" s="46">
        <v>76127056</v>
      </c>
      <c r="H7" s="46">
        <v>86826110</v>
      </c>
      <c r="I7" s="46">
        <v>14.05</v>
      </c>
      <c r="J7" s="46">
        <v>10699054</v>
      </c>
      <c r="K7" s="46">
        <v>0</v>
      </c>
      <c r="L7" s="46">
        <v>10699054</v>
      </c>
    </row>
    <row r="8" spans="1:12" ht="18.75" x14ac:dyDescent="0.3">
      <c r="A8" s="46" t="s">
        <v>22</v>
      </c>
      <c r="B8" s="46">
        <v>5000</v>
      </c>
      <c r="C8" s="46">
        <v>10199</v>
      </c>
      <c r="D8" s="46">
        <v>10299</v>
      </c>
      <c r="E8" s="46">
        <v>13037</v>
      </c>
      <c r="F8" s="46">
        <v>13033</v>
      </c>
      <c r="G8" s="46">
        <v>50997108</v>
      </c>
      <c r="H8" s="46">
        <v>64529641</v>
      </c>
      <c r="I8" s="46">
        <v>26.54</v>
      </c>
      <c r="J8" s="46">
        <v>13532533</v>
      </c>
      <c r="K8" s="46">
        <v>2299025</v>
      </c>
      <c r="L8" s="46">
        <v>15831558</v>
      </c>
    </row>
    <row r="9" spans="1:12" ht="18.75" x14ac:dyDescent="0.3">
      <c r="A9" s="46" t="s">
        <v>17</v>
      </c>
      <c r="B9" s="46">
        <v>9000</v>
      </c>
      <c r="C9" s="46">
        <v>2118</v>
      </c>
      <c r="D9" s="46">
        <v>2139</v>
      </c>
      <c r="E9" s="46">
        <v>5899</v>
      </c>
      <c r="F9" s="46">
        <v>5858</v>
      </c>
      <c r="G9" s="46">
        <v>19057548</v>
      </c>
      <c r="H9" s="46">
        <v>52207961</v>
      </c>
      <c r="I9" s="46">
        <v>173.95</v>
      </c>
      <c r="J9" s="46">
        <v>33150413</v>
      </c>
      <c r="K9" s="46">
        <v>49876040</v>
      </c>
      <c r="L9" s="46">
        <v>83026453</v>
      </c>
    </row>
    <row r="10" spans="1:12" ht="18.75" x14ac:dyDescent="0.3">
      <c r="A10" s="46" t="s">
        <v>21</v>
      </c>
      <c r="B10" s="46">
        <v>2000</v>
      </c>
      <c r="C10" s="46">
        <v>16843</v>
      </c>
      <c r="D10" s="46">
        <v>17008</v>
      </c>
      <c r="E10" s="46">
        <v>25355</v>
      </c>
      <c r="F10" s="46">
        <v>25243</v>
      </c>
      <c r="G10" s="46">
        <v>33685576</v>
      </c>
      <c r="H10" s="46">
        <v>49993762</v>
      </c>
      <c r="I10" s="46">
        <v>48.41</v>
      </c>
      <c r="J10" s="46">
        <v>16308186</v>
      </c>
      <c r="K10" s="46">
        <v>160642</v>
      </c>
      <c r="L10" s="46">
        <v>16468828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16</v>
      </c>
      <c r="B12" s="46">
        <v>6000</v>
      </c>
      <c r="C12" s="46">
        <v>2958</v>
      </c>
      <c r="D12" s="46">
        <v>2987</v>
      </c>
      <c r="E12" s="46">
        <v>7298</v>
      </c>
      <c r="F12" s="46">
        <v>7298</v>
      </c>
      <c r="G12" s="46">
        <v>17748974</v>
      </c>
      <c r="H12" s="46">
        <v>43361067</v>
      </c>
      <c r="I12" s="46">
        <v>144.30000000000001</v>
      </c>
      <c r="J12" s="46">
        <v>25612093</v>
      </c>
      <c r="K12" s="46">
        <v>25975220</v>
      </c>
      <c r="L12" s="46">
        <v>51587313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10222</v>
      </c>
      <c r="F13" s="46">
        <v>10039</v>
      </c>
      <c r="G13" s="46">
        <v>31414688</v>
      </c>
      <c r="H13" s="46">
        <v>36145911</v>
      </c>
      <c r="I13" s="46">
        <v>15.06</v>
      </c>
      <c r="J13" s="46">
        <v>4731223</v>
      </c>
      <c r="K13" s="46">
        <v>0</v>
      </c>
      <c r="L13" s="46">
        <v>4731223</v>
      </c>
    </row>
    <row r="14" spans="1:12" ht="18.75" x14ac:dyDescent="0.3">
      <c r="A14" s="46" t="s">
        <v>26</v>
      </c>
      <c r="B14" s="46">
        <v>7000</v>
      </c>
      <c r="C14" s="46">
        <v>2103</v>
      </c>
      <c r="D14" s="46">
        <v>2124</v>
      </c>
      <c r="E14" s="46">
        <v>3194</v>
      </c>
      <c r="F14" s="46">
        <v>3194</v>
      </c>
      <c r="G14" s="46">
        <v>14720662</v>
      </c>
      <c r="H14" s="46">
        <v>22140010</v>
      </c>
      <c r="I14" s="46">
        <v>50.4</v>
      </c>
      <c r="J14" s="46">
        <v>7419348</v>
      </c>
      <c r="K14" s="46">
        <v>94924224</v>
      </c>
      <c r="L14" s="46">
        <v>102343572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6709</v>
      </c>
      <c r="F15" s="46">
        <v>6581</v>
      </c>
      <c r="G15" s="46">
        <v>15091829</v>
      </c>
      <c r="H15" s="46">
        <v>19550506</v>
      </c>
      <c r="I15" s="46">
        <v>29.54</v>
      </c>
      <c r="J15" s="46">
        <v>4458677</v>
      </c>
      <c r="K15" s="46">
        <v>-7422173</v>
      </c>
      <c r="L15" s="46">
        <v>-2613496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2891</v>
      </c>
      <c r="F16" s="46">
        <v>2813</v>
      </c>
      <c r="G16" s="46">
        <v>16100578</v>
      </c>
      <c r="H16" s="46">
        <v>19499013</v>
      </c>
      <c r="I16" s="46">
        <v>21.11</v>
      </c>
      <c r="J16" s="46">
        <v>3398435</v>
      </c>
      <c r="K16" s="46">
        <v>3855220</v>
      </c>
      <c r="L16" s="46">
        <v>7253655</v>
      </c>
    </row>
    <row r="17" spans="1:12" ht="18.75" x14ac:dyDescent="0.3">
      <c r="A17" s="46" t="s">
        <v>20</v>
      </c>
      <c r="B17" s="46">
        <v>300</v>
      </c>
      <c r="C17" s="46">
        <v>31876</v>
      </c>
      <c r="D17" s="46">
        <v>32187</v>
      </c>
      <c r="E17" s="46">
        <v>60666</v>
      </c>
      <c r="F17" s="46">
        <v>60481</v>
      </c>
      <c r="G17" s="46">
        <v>9562899</v>
      </c>
      <c r="H17" s="46">
        <v>17967393</v>
      </c>
      <c r="I17" s="46">
        <v>87.89</v>
      </c>
      <c r="J17" s="46">
        <v>8404494</v>
      </c>
      <c r="K17" s="46">
        <v>18419176</v>
      </c>
      <c r="L17" s="46">
        <v>26823670</v>
      </c>
    </row>
    <row r="18" spans="1:12" ht="18.75" x14ac:dyDescent="0.3">
      <c r="A18" s="46" t="s">
        <v>77</v>
      </c>
      <c r="B18" s="46">
        <v>811</v>
      </c>
      <c r="C18" s="46">
        <v>12054</v>
      </c>
      <c r="D18" s="46">
        <v>12172</v>
      </c>
      <c r="E18" s="46">
        <v>18118</v>
      </c>
      <c r="F18" s="46">
        <v>18118</v>
      </c>
      <c r="G18" s="46">
        <v>9776181</v>
      </c>
      <c r="H18" s="46">
        <v>14550434</v>
      </c>
      <c r="I18" s="46">
        <v>48.84</v>
      </c>
      <c r="J18" s="46">
        <v>4774253</v>
      </c>
      <c r="K18" s="46">
        <v>0</v>
      </c>
      <c r="L18" s="46">
        <v>4774253</v>
      </c>
    </row>
    <row r="19" spans="1:12" ht="18.75" x14ac:dyDescent="0.3">
      <c r="A19" s="46" t="s">
        <v>28</v>
      </c>
      <c r="B19" s="46">
        <v>2000</v>
      </c>
      <c r="C19" s="46">
        <v>2601</v>
      </c>
      <c r="D19" s="46">
        <v>2627</v>
      </c>
      <c r="E19" s="46">
        <v>5042</v>
      </c>
      <c r="F19" s="46">
        <v>5041</v>
      </c>
      <c r="G19" s="46">
        <v>5202503</v>
      </c>
      <c r="H19" s="46">
        <v>9983701</v>
      </c>
      <c r="I19" s="46">
        <v>91.9</v>
      </c>
      <c r="J19" s="46">
        <v>4781198</v>
      </c>
      <c r="K19" s="46">
        <v>337142</v>
      </c>
      <c r="L19" s="46">
        <v>5118340</v>
      </c>
    </row>
    <row r="20" spans="1:12" ht="18.75" x14ac:dyDescent="0.3">
      <c r="A20" s="46" t="s">
        <v>32</v>
      </c>
      <c r="B20" s="46">
        <v>37</v>
      </c>
      <c r="C20" s="46">
        <v>23607</v>
      </c>
      <c r="D20" s="46">
        <v>23838</v>
      </c>
      <c r="E20" s="46">
        <v>37617</v>
      </c>
      <c r="F20" s="46">
        <v>36319</v>
      </c>
      <c r="G20" s="46">
        <v>873445</v>
      </c>
      <c r="H20" s="46">
        <v>1330701</v>
      </c>
      <c r="I20" s="46">
        <v>52.35</v>
      </c>
      <c r="J20" s="46">
        <v>457256</v>
      </c>
      <c r="K20" s="46">
        <v>0</v>
      </c>
      <c r="L20" s="46">
        <v>457256</v>
      </c>
    </row>
    <row r="21" spans="1:12" ht="18.75" x14ac:dyDescent="0.3">
      <c r="A21" s="46" t="s">
        <v>33</v>
      </c>
      <c r="B21" s="46">
        <v>21</v>
      </c>
      <c r="C21" s="46">
        <v>19990</v>
      </c>
      <c r="D21" s="46">
        <v>20185</v>
      </c>
      <c r="E21" s="46">
        <v>26867</v>
      </c>
      <c r="F21" s="46">
        <v>25744</v>
      </c>
      <c r="G21" s="46">
        <v>419795</v>
      </c>
      <c r="H21" s="46">
        <v>535353</v>
      </c>
      <c r="I21" s="46">
        <v>27.53</v>
      </c>
      <c r="J21" s="46">
        <v>115558</v>
      </c>
      <c r="K21" s="46">
        <v>0</v>
      </c>
      <c r="L21" s="46">
        <v>115558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109</v>
      </c>
      <c r="E22" s="46" t="s">
        <v>37</v>
      </c>
      <c r="F22" s="46" t="s">
        <v>110</v>
      </c>
      <c r="G22" s="46" t="s">
        <v>39</v>
      </c>
      <c r="H22" s="46">
        <f>SUM(H2:H21)</f>
        <v>3185399789</v>
      </c>
      <c r="I22" s="46" t="s">
        <v>40</v>
      </c>
      <c r="J22" s="46" t="s">
        <v>111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3395739877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210340088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B41+H22+D41+F41</f>
        <v>3498690937</v>
      </c>
      <c r="H41" s="11">
        <f>G41-B43</f>
        <v>1010857491</v>
      </c>
      <c r="I41" s="5">
        <f>H41/B43</f>
        <v>0.40632040405489428</v>
      </c>
      <c r="J41" s="13">
        <f>G41+J40</f>
        <v>3498690937</v>
      </c>
      <c r="K41" s="11">
        <f>H41+J40</f>
        <v>1010857491</v>
      </c>
      <c r="L41" s="5">
        <f>K41/B43</f>
        <v>0.40632040405489428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3558690937</v>
      </c>
      <c r="H42" s="12">
        <f>G42-B43</f>
        <v>1070857491</v>
      </c>
      <c r="I42" s="8">
        <f>H42/B43</f>
        <v>0.4304377741692279</v>
      </c>
      <c r="J42" s="13">
        <f>G42+J40</f>
        <v>3558690937</v>
      </c>
      <c r="K42" s="12">
        <f>H42+J40</f>
        <v>1070857491</v>
      </c>
      <c r="L42" s="8">
        <f>K42/B43</f>
        <v>0.4304377741692279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0.31255415696530331</v>
      </c>
      <c r="J43" s="6"/>
      <c r="K43" s="4" t="s">
        <v>50</v>
      </c>
      <c r="L43" s="5">
        <f ca="1">K41/VLOOKUP(MID(CELL("filename",A$1),FIND("]",CELL("filename",A$1))+1,255),Base!A:H,8,FALSE)*30</f>
        <v>0.31255415696530331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0.33110598013017528</v>
      </c>
      <c r="J44" s="6"/>
      <c r="K44" s="7"/>
      <c r="L44" s="8">
        <f ca="1">K42/VLOOKUP(MID(CELL("filename",A$1),FIND("]",CELL("filename",A$1))+1,255),Base!A:H,8,FALSE)*30</f>
        <v>0.33110598013017528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4086-C7D1-48D1-BD41-F558D5FAFE0B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8856</v>
      </c>
      <c r="F2" s="219">
        <v>8817</v>
      </c>
      <c r="G2" s="219">
        <v>195959680</v>
      </c>
      <c r="H2" s="219">
        <v>611758728</v>
      </c>
      <c r="I2" s="219">
        <v>212.19</v>
      </c>
      <c r="J2" s="219">
        <v>415799048</v>
      </c>
      <c r="K2" s="219">
        <v>887401408</v>
      </c>
      <c r="L2" s="219">
        <v>1349800456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56549</v>
      </c>
      <c r="F3" s="219">
        <v>56433</v>
      </c>
      <c r="G3" s="219">
        <v>195353872</v>
      </c>
      <c r="H3" s="219">
        <v>559363896</v>
      </c>
      <c r="I3" s="219">
        <v>186.33</v>
      </c>
      <c r="J3" s="219">
        <v>364010024</v>
      </c>
      <c r="K3" s="219">
        <v>0</v>
      </c>
      <c r="L3" s="219">
        <v>364010024</v>
      </c>
    </row>
    <row r="4" spans="1:12" ht="18.75" x14ac:dyDescent="0.3">
      <c r="A4" s="218" t="s">
        <v>226</v>
      </c>
      <c r="B4" s="219">
        <v>1700</v>
      </c>
      <c r="C4" s="219">
        <v>194073</v>
      </c>
      <c r="D4" s="219">
        <v>194304</v>
      </c>
      <c r="E4" s="219">
        <v>166730</v>
      </c>
      <c r="F4" s="219">
        <v>161510</v>
      </c>
      <c r="G4" s="219">
        <v>329924544</v>
      </c>
      <c r="H4" s="219">
        <v>274240814</v>
      </c>
      <c r="I4" s="219">
        <v>-16.88</v>
      </c>
      <c r="J4" s="219">
        <v>-55683730</v>
      </c>
      <c r="K4" s="219">
        <v>-58986848</v>
      </c>
      <c r="L4" s="219">
        <v>-114670578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12700</v>
      </c>
      <c r="F5" s="219">
        <v>12620</v>
      </c>
      <c r="G5" s="219">
        <v>86582136</v>
      </c>
      <c r="H5" s="219">
        <v>250178880</v>
      </c>
      <c r="I5" s="219">
        <v>188.95</v>
      </c>
      <c r="J5" s="219">
        <v>163596744</v>
      </c>
      <c r="K5" s="219">
        <v>272035488</v>
      </c>
      <c r="L5" s="219">
        <v>436582232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4733</v>
      </c>
      <c r="F6" s="219">
        <v>4669</v>
      </c>
      <c r="G6" s="219">
        <v>99938792</v>
      </c>
      <c r="H6" s="219">
        <v>231395640</v>
      </c>
      <c r="I6" s="219">
        <v>131.54</v>
      </c>
      <c r="J6" s="219">
        <v>131456848</v>
      </c>
      <c r="K6" s="219">
        <v>440100384</v>
      </c>
      <c r="L6" s="219">
        <v>571557232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10790</v>
      </c>
      <c r="F7" s="219">
        <v>10750</v>
      </c>
      <c r="G7" s="219">
        <v>173659568</v>
      </c>
      <c r="H7" s="219">
        <v>159831000</v>
      </c>
      <c r="I7" s="219">
        <v>-7.96</v>
      </c>
      <c r="J7" s="219">
        <v>-13828568</v>
      </c>
      <c r="K7" s="219">
        <v>54390804</v>
      </c>
      <c r="L7" s="219">
        <v>42312236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22690</v>
      </c>
      <c r="F8" s="219">
        <v>22690</v>
      </c>
      <c r="G8" s="219">
        <v>90907328</v>
      </c>
      <c r="H8" s="219">
        <v>157432296</v>
      </c>
      <c r="I8" s="219">
        <v>73.180000000000007</v>
      </c>
      <c r="J8" s="219">
        <v>66524968</v>
      </c>
      <c r="K8" s="219">
        <v>28708712</v>
      </c>
      <c r="L8" s="219">
        <v>103633680</v>
      </c>
    </row>
    <row r="9" spans="1:12" ht="18.75" x14ac:dyDescent="0.3">
      <c r="A9" s="218" t="s">
        <v>231</v>
      </c>
      <c r="B9" s="219">
        <v>1600</v>
      </c>
      <c r="C9" s="219">
        <v>70009</v>
      </c>
      <c r="D9" s="219">
        <v>70093</v>
      </c>
      <c r="E9" s="219">
        <v>71300</v>
      </c>
      <c r="F9" s="219">
        <v>70350</v>
      </c>
      <c r="G9" s="219">
        <v>112014400</v>
      </c>
      <c r="H9" s="219">
        <v>112426279</v>
      </c>
      <c r="I9" s="219">
        <v>0.37</v>
      </c>
      <c r="J9" s="219">
        <v>411879</v>
      </c>
      <c r="K9" s="219">
        <v>9227040</v>
      </c>
      <c r="L9" s="219">
        <v>9638919</v>
      </c>
    </row>
    <row r="10" spans="1:12" ht="18.75" x14ac:dyDescent="0.3">
      <c r="A10" s="218" t="s">
        <v>77</v>
      </c>
      <c r="B10" s="219">
        <v>15000</v>
      </c>
      <c r="C10" s="219">
        <v>8379</v>
      </c>
      <c r="D10" s="219">
        <v>8453</v>
      </c>
      <c r="E10" s="219">
        <v>7447</v>
      </c>
      <c r="F10" s="219">
        <v>7446</v>
      </c>
      <c r="G10" s="219">
        <v>125683168</v>
      </c>
      <c r="H10" s="219">
        <v>110707128</v>
      </c>
      <c r="I10" s="219">
        <v>-11.92</v>
      </c>
      <c r="J10" s="219">
        <v>-14976040</v>
      </c>
      <c r="K10" s="219">
        <v>1144847</v>
      </c>
      <c r="L10" s="219">
        <v>14128807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21150</v>
      </c>
      <c r="F12" s="219">
        <v>21000</v>
      </c>
      <c r="G12" s="219">
        <v>48753060</v>
      </c>
      <c r="H12" s="219">
        <v>41630400</v>
      </c>
      <c r="I12" s="219">
        <v>-14.61</v>
      </c>
      <c r="J12" s="219">
        <v>-7122660</v>
      </c>
      <c r="K12" s="219">
        <v>15159361</v>
      </c>
      <c r="L12" s="219">
        <v>9086701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8120</v>
      </c>
      <c r="F14" s="219">
        <v>8100</v>
      </c>
      <c r="G14" s="219">
        <v>8470021</v>
      </c>
      <c r="H14" s="219">
        <v>32114880</v>
      </c>
      <c r="I14" s="219">
        <v>279.16000000000003</v>
      </c>
      <c r="J14" s="219">
        <v>23644859</v>
      </c>
      <c r="K14" s="219">
        <v>90905312</v>
      </c>
      <c r="L14" s="219">
        <v>114550171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13366</v>
      </c>
      <c r="F15" s="219">
        <v>13366</v>
      </c>
      <c r="G15" s="219">
        <v>20398844</v>
      </c>
      <c r="H15" s="219">
        <v>26496758</v>
      </c>
      <c r="I15" s="219">
        <v>29.89</v>
      </c>
      <c r="J15" s="219">
        <v>6097914</v>
      </c>
      <c r="K15" s="219">
        <v>21518240</v>
      </c>
      <c r="L15" s="219">
        <v>29116154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9986</v>
      </c>
      <c r="F16" s="219">
        <v>9730</v>
      </c>
      <c r="G16" s="219">
        <v>920033</v>
      </c>
      <c r="H16" s="219">
        <v>3857750</v>
      </c>
      <c r="I16" s="219">
        <v>319.31</v>
      </c>
      <c r="J16" s="219">
        <v>2937717</v>
      </c>
      <c r="K16" s="219">
        <v>30419074</v>
      </c>
      <c r="L16" s="219">
        <v>33356791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874</v>
      </c>
      <c r="E17" s="218" t="s">
        <v>37</v>
      </c>
      <c r="F17" s="219" t="s">
        <v>875</v>
      </c>
      <c r="G17" s="218" t="s">
        <v>39</v>
      </c>
      <c r="H17" s="219">
        <f>SUM(H2:H16)</f>
        <v>2659780105</v>
      </c>
      <c r="I17" s="218" t="s">
        <v>40</v>
      </c>
      <c r="J17" s="219" t="s">
        <v>876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2743874639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84094534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2816425699</v>
      </c>
      <c r="H41" s="11">
        <f>G41-B43</f>
        <v>328592253</v>
      </c>
      <c r="I41" s="5">
        <f>H41/B43</f>
        <v>0.13207968303839582</v>
      </c>
      <c r="J41" s="13">
        <f>G41+J40</f>
        <v>2816425699</v>
      </c>
      <c r="K41" s="11">
        <f>H41+J40</f>
        <v>328592253</v>
      </c>
      <c r="L41" s="5">
        <f>K41/B43</f>
        <v>0.13207968303839582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4556425699</v>
      </c>
      <c r="H42" s="12">
        <f>G42-B43</f>
        <v>2068592253</v>
      </c>
      <c r="I42" s="8">
        <f>H42/B43</f>
        <v>0.83148341635407053</v>
      </c>
      <c r="J42" s="13">
        <f>G42+J40</f>
        <v>4556425699</v>
      </c>
      <c r="K42" s="12">
        <f>H42+J40</f>
        <v>2068592253</v>
      </c>
      <c r="L42" s="8">
        <f>K42/B43</f>
        <v>0.83148341635407053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1.2539210415037576E-2</v>
      </c>
      <c r="J43" s="6"/>
      <c r="K43" s="4" t="s">
        <v>50</v>
      </c>
      <c r="L43" s="5">
        <f ca="1">K41/VLOOKUP(MID(CELL("filename",A$1),FIND("]",CELL("filename",A$1))+1,255),Base!A:H,8,FALSE)*30</f>
        <v>1.2539210415037576E-2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7.893829902095606E-2</v>
      </c>
      <c r="J44" s="6"/>
      <c r="K44" s="7"/>
      <c r="L44" s="8">
        <f ca="1">K42/VLOOKUP(MID(CELL("filename",A$1),FIND("]",CELL("filename",A$1))+1,255),Base!A:H,8,FALSE)*30</f>
        <v>7.893829902095606E-2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DEAA-FCE3-4B95-9532-0F8AEA35691B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8377</v>
      </c>
      <c r="F2" s="219">
        <v>8464</v>
      </c>
      <c r="G2" s="219">
        <v>195959680</v>
      </c>
      <c r="H2" s="219">
        <v>587266176</v>
      </c>
      <c r="I2" s="219">
        <v>199.69</v>
      </c>
      <c r="J2" s="219">
        <v>391306496</v>
      </c>
      <c r="K2" s="219">
        <v>887401408</v>
      </c>
      <c r="L2" s="219">
        <v>1325307904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56549</v>
      </c>
      <c r="F3" s="219">
        <v>56433</v>
      </c>
      <c r="G3" s="219">
        <v>195353872</v>
      </c>
      <c r="H3" s="219">
        <v>559363896</v>
      </c>
      <c r="I3" s="219">
        <v>186.33</v>
      </c>
      <c r="J3" s="219">
        <v>364010024</v>
      </c>
      <c r="K3" s="219">
        <v>0</v>
      </c>
      <c r="L3" s="219">
        <v>364010024</v>
      </c>
    </row>
    <row r="4" spans="1:12" ht="18.75" x14ac:dyDescent="0.3">
      <c r="A4" s="218" t="s">
        <v>226</v>
      </c>
      <c r="B4" s="219">
        <v>1700</v>
      </c>
      <c r="C4" s="219">
        <v>194073</v>
      </c>
      <c r="D4" s="219">
        <v>194304</v>
      </c>
      <c r="E4" s="219">
        <v>157000</v>
      </c>
      <c r="F4" s="219">
        <v>164000</v>
      </c>
      <c r="G4" s="219">
        <v>329924544</v>
      </c>
      <c r="H4" s="219">
        <v>278468786</v>
      </c>
      <c r="I4" s="219">
        <v>-15.6</v>
      </c>
      <c r="J4" s="219">
        <v>-51455758</v>
      </c>
      <c r="K4" s="219">
        <v>-58986848</v>
      </c>
      <c r="L4" s="219">
        <v>-110442606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12720</v>
      </c>
      <c r="F5" s="219">
        <v>12750</v>
      </c>
      <c r="G5" s="219">
        <v>86582136</v>
      </c>
      <c r="H5" s="219">
        <v>252756000</v>
      </c>
      <c r="I5" s="219">
        <v>191.93</v>
      </c>
      <c r="J5" s="219">
        <v>166173864</v>
      </c>
      <c r="K5" s="219">
        <v>272035488</v>
      </c>
      <c r="L5" s="219">
        <v>439159352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4440</v>
      </c>
      <c r="F6" s="219">
        <v>4574</v>
      </c>
      <c r="G6" s="219">
        <v>99938792</v>
      </c>
      <c r="H6" s="219">
        <v>226687440</v>
      </c>
      <c r="I6" s="219">
        <v>126.83</v>
      </c>
      <c r="J6" s="219">
        <v>126748648</v>
      </c>
      <c r="K6" s="219">
        <v>440100384</v>
      </c>
      <c r="L6" s="219">
        <v>566849032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23600</v>
      </c>
      <c r="F7" s="219">
        <v>23790</v>
      </c>
      <c r="G7" s="219">
        <v>90907328</v>
      </c>
      <c r="H7" s="219">
        <v>165064536</v>
      </c>
      <c r="I7" s="219">
        <v>81.569999999999993</v>
      </c>
      <c r="J7" s="219">
        <v>74157208</v>
      </c>
      <c r="K7" s="219">
        <v>28708712</v>
      </c>
      <c r="L7" s="219">
        <v>111265920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10220</v>
      </c>
      <c r="F8" s="219">
        <v>10570</v>
      </c>
      <c r="G8" s="219">
        <v>173659568</v>
      </c>
      <c r="H8" s="219">
        <v>157154760</v>
      </c>
      <c r="I8" s="219">
        <v>-9.5</v>
      </c>
      <c r="J8" s="219">
        <v>-16504808</v>
      </c>
      <c r="K8" s="219">
        <v>54390804</v>
      </c>
      <c r="L8" s="219">
        <v>39635996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7818</v>
      </c>
      <c r="F9" s="219">
        <v>7801</v>
      </c>
      <c r="G9" s="219">
        <v>125683168</v>
      </c>
      <c r="H9" s="219">
        <v>115985268</v>
      </c>
      <c r="I9" s="219">
        <v>-7.72</v>
      </c>
      <c r="J9" s="219">
        <v>-9697900</v>
      </c>
      <c r="K9" s="219">
        <v>1144847</v>
      </c>
      <c r="L9" s="219">
        <v>19406947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66800</v>
      </c>
      <c r="F10" s="219">
        <v>68985</v>
      </c>
      <c r="G10" s="219">
        <v>112014400</v>
      </c>
      <c r="H10" s="219">
        <v>110244873</v>
      </c>
      <c r="I10" s="219">
        <v>-1.58</v>
      </c>
      <c r="J10" s="219">
        <v>-1769527</v>
      </c>
      <c r="K10" s="219">
        <v>9227040</v>
      </c>
      <c r="L10" s="219">
        <v>7457513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20400</v>
      </c>
      <c r="F12" s="219">
        <v>20810</v>
      </c>
      <c r="G12" s="219">
        <v>48753060</v>
      </c>
      <c r="H12" s="219">
        <v>41253744</v>
      </c>
      <c r="I12" s="219">
        <v>-15.38</v>
      </c>
      <c r="J12" s="219">
        <v>-7499316</v>
      </c>
      <c r="K12" s="219">
        <v>15159361</v>
      </c>
      <c r="L12" s="219">
        <v>8710045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7780</v>
      </c>
      <c r="F14" s="219">
        <v>8120</v>
      </c>
      <c r="G14" s="219">
        <v>8470021</v>
      </c>
      <c r="H14" s="219">
        <v>32194176</v>
      </c>
      <c r="I14" s="219">
        <v>280.10000000000002</v>
      </c>
      <c r="J14" s="219">
        <v>23724155</v>
      </c>
      <c r="K14" s="219">
        <v>90905312</v>
      </c>
      <c r="L14" s="219">
        <v>114629467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13000</v>
      </c>
      <c r="F15" s="219">
        <v>13273</v>
      </c>
      <c r="G15" s="219">
        <v>20398844</v>
      </c>
      <c r="H15" s="219">
        <v>26312395</v>
      </c>
      <c r="I15" s="219">
        <v>28.99</v>
      </c>
      <c r="J15" s="219">
        <v>5913551</v>
      </c>
      <c r="K15" s="219">
        <v>21518240</v>
      </c>
      <c r="L15" s="219">
        <v>28931791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9986</v>
      </c>
      <c r="F16" s="219">
        <v>9696</v>
      </c>
      <c r="G16" s="219">
        <v>920033</v>
      </c>
      <c r="H16" s="219">
        <v>3844270</v>
      </c>
      <c r="I16" s="219">
        <v>317.83999999999997</v>
      </c>
      <c r="J16" s="219">
        <v>2924237</v>
      </c>
      <c r="K16" s="219">
        <v>30419074</v>
      </c>
      <c r="L16" s="219">
        <v>33343311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882</v>
      </c>
      <c r="E17" s="218" t="s">
        <v>37</v>
      </c>
      <c r="F17" s="219" t="s">
        <v>883</v>
      </c>
      <c r="G17" s="218" t="s">
        <v>39</v>
      </c>
      <c r="H17" s="219">
        <f>SUM(H2:H16)</f>
        <v>2644941976</v>
      </c>
      <c r="I17" s="218" t="s">
        <v>40</v>
      </c>
      <c r="J17" s="219" t="s">
        <v>884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2729036510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84094534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2801587570</v>
      </c>
      <c r="H41" s="11">
        <f>G41-B43</f>
        <v>313754124</v>
      </c>
      <c r="I41" s="5">
        <f>H41/B43</f>
        <v>0.12611540555677536</v>
      </c>
      <c r="J41" s="13">
        <f>G41+J40</f>
        <v>2801587570</v>
      </c>
      <c r="K41" s="11">
        <f>H41+J40</f>
        <v>313754124</v>
      </c>
      <c r="L41" s="5">
        <f>K41/B43</f>
        <v>0.12611540555677536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4541587570</v>
      </c>
      <c r="H42" s="12">
        <f>G42-B43</f>
        <v>2053754124</v>
      </c>
      <c r="I42" s="8">
        <f>H42/B43</f>
        <v>0.8255191388724501</v>
      </c>
      <c r="J42" s="13">
        <f>G42+J40</f>
        <v>4541587570</v>
      </c>
      <c r="K42" s="12">
        <f>H42+J40</f>
        <v>2053754124</v>
      </c>
      <c r="L42" s="8">
        <f>K42/B43</f>
        <v>0.8255191388724501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1.1935211882344672E-2</v>
      </c>
      <c r="J43" s="6"/>
      <c r="K43" s="4" t="s">
        <v>50</v>
      </c>
      <c r="L43" s="5">
        <f ca="1">K41/VLOOKUP(MID(CELL("filename",A$1),FIND("]",CELL("filename",A$1))+1,255),Base!A:H,8,FALSE)*30</f>
        <v>1.1935211882344672E-2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7.8124839640925883E-2</v>
      </c>
      <c r="J44" s="6"/>
      <c r="K44" s="7"/>
      <c r="L44" s="8">
        <f ca="1">K42/VLOOKUP(MID(CELL("filename",A$1),FIND("]",CELL("filename",A$1))+1,255),Base!A:H,8,FALSE)*30</f>
        <v>7.8124839640925883E-2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D7E1-A45C-4183-9138-1944B162CF44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8041</v>
      </c>
      <c r="F2" s="219">
        <v>8177</v>
      </c>
      <c r="G2" s="219">
        <v>195959680</v>
      </c>
      <c r="H2" s="219">
        <v>567352968</v>
      </c>
      <c r="I2" s="219">
        <v>189.53</v>
      </c>
      <c r="J2" s="219">
        <v>371393288</v>
      </c>
      <c r="K2" s="219">
        <v>887401408</v>
      </c>
      <c r="L2" s="219">
        <v>1305394696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56549</v>
      </c>
      <c r="F3" s="219">
        <v>56433</v>
      </c>
      <c r="G3" s="219">
        <v>195353872</v>
      </c>
      <c r="H3" s="219">
        <v>559363896</v>
      </c>
      <c r="I3" s="219">
        <v>186.33</v>
      </c>
      <c r="J3" s="219">
        <v>364010024</v>
      </c>
      <c r="K3" s="219">
        <v>0</v>
      </c>
      <c r="L3" s="219">
        <v>364010024</v>
      </c>
    </row>
    <row r="4" spans="1:12" ht="18.75" x14ac:dyDescent="0.3">
      <c r="A4" s="218" t="s">
        <v>226</v>
      </c>
      <c r="B4" s="219">
        <v>1700</v>
      </c>
      <c r="C4" s="219">
        <v>194073</v>
      </c>
      <c r="D4" s="219">
        <v>194304</v>
      </c>
      <c r="E4" s="219">
        <v>150640</v>
      </c>
      <c r="F4" s="219">
        <v>157560</v>
      </c>
      <c r="G4" s="219">
        <v>329924544</v>
      </c>
      <c r="H4" s="219">
        <v>267533792</v>
      </c>
      <c r="I4" s="219">
        <v>-18.91</v>
      </c>
      <c r="J4" s="219">
        <v>-62390752</v>
      </c>
      <c r="K4" s="219">
        <v>-58986848</v>
      </c>
      <c r="L4" s="219">
        <v>-121377600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12450</v>
      </c>
      <c r="F5" s="219">
        <v>12330</v>
      </c>
      <c r="G5" s="219">
        <v>86582136</v>
      </c>
      <c r="H5" s="219">
        <v>244429920</v>
      </c>
      <c r="I5" s="219">
        <v>182.31</v>
      </c>
      <c r="J5" s="219">
        <v>157847784</v>
      </c>
      <c r="K5" s="219">
        <v>272035488</v>
      </c>
      <c r="L5" s="219">
        <v>430833272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4346</v>
      </c>
      <c r="F6" s="219">
        <v>4431</v>
      </c>
      <c r="G6" s="219">
        <v>99938792</v>
      </c>
      <c r="H6" s="219">
        <v>219600360</v>
      </c>
      <c r="I6" s="219">
        <v>119.73</v>
      </c>
      <c r="J6" s="219">
        <v>119661568</v>
      </c>
      <c r="K6" s="219">
        <v>440100384</v>
      </c>
      <c r="L6" s="219">
        <v>559761952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23200</v>
      </c>
      <c r="F7" s="219">
        <v>23790</v>
      </c>
      <c r="G7" s="219">
        <v>90907328</v>
      </c>
      <c r="H7" s="219">
        <v>165064536</v>
      </c>
      <c r="I7" s="219">
        <v>81.569999999999993</v>
      </c>
      <c r="J7" s="219">
        <v>74157208</v>
      </c>
      <c r="K7" s="219">
        <v>28708712</v>
      </c>
      <c r="L7" s="219">
        <v>111265920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10050</v>
      </c>
      <c r="F8" s="219">
        <v>10150</v>
      </c>
      <c r="G8" s="219">
        <v>173659568</v>
      </c>
      <c r="H8" s="219">
        <v>150910200</v>
      </c>
      <c r="I8" s="219">
        <v>-13.1</v>
      </c>
      <c r="J8" s="219">
        <v>-22749368</v>
      </c>
      <c r="K8" s="219">
        <v>54390804</v>
      </c>
      <c r="L8" s="219">
        <v>33391436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8191</v>
      </c>
      <c r="F9" s="219">
        <v>8159</v>
      </c>
      <c r="G9" s="219">
        <v>125683168</v>
      </c>
      <c r="H9" s="219">
        <v>121308012</v>
      </c>
      <c r="I9" s="219">
        <v>-3.48</v>
      </c>
      <c r="J9" s="219">
        <v>-4375156</v>
      </c>
      <c r="K9" s="219">
        <v>1144847</v>
      </c>
      <c r="L9" s="219">
        <v>24729691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66000</v>
      </c>
      <c r="F10" s="219">
        <v>67142</v>
      </c>
      <c r="G10" s="219">
        <v>112014400</v>
      </c>
      <c r="H10" s="219">
        <v>107299576</v>
      </c>
      <c r="I10" s="219">
        <v>-4.21</v>
      </c>
      <c r="J10" s="219">
        <v>-4714824</v>
      </c>
      <c r="K10" s="219">
        <v>9227040</v>
      </c>
      <c r="L10" s="219">
        <v>4512216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21850</v>
      </c>
      <c r="F12" s="219">
        <v>21500</v>
      </c>
      <c r="G12" s="219">
        <v>48753060</v>
      </c>
      <c r="H12" s="219">
        <v>42621600</v>
      </c>
      <c r="I12" s="219">
        <v>-12.58</v>
      </c>
      <c r="J12" s="219">
        <v>-6131460</v>
      </c>
      <c r="K12" s="219">
        <v>15159361</v>
      </c>
      <c r="L12" s="219">
        <v>10077901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7720</v>
      </c>
      <c r="F14" s="219">
        <v>7780</v>
      </c>
      <c r="G14" s="219">
        <v>8470021</v>
      </c>
      <c r="H14" s="219">
        <v>30846144</v>
      </c>
      <c r="I14" s="219">
        <v>264.18</v>
      </c>
      <c r="J14" s="219">
        <v>22376123</v>
      </c>
      <c r="K14" s="219">
        <v>90905312</v>
      </c>
      <c r="L14" s="219">
        <v>113281435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12850</v>
      </c>
      <c r="F15" s="219">
        <v>13002</v>
      </c>
      <c r="G15" s="219">
        <v>20398844</v>
      </c>
      <c r="H15" s="219">
        <v>25775165</v>
      </c>
      <c r="I15" s="219">
        <v>26.36</v>
      </c>
      <c r="J15" s="219">
        <v>5376321</v>
      </c>
      <c r="K15" s="219">
        <v>21518240</v>
      </c>
      <c r="L15" s="219">
        <v>28394561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9630</v>
      </c>
      <c r="F16" s="219">
        <v>9696</v>
      </c>
      <c r="G16" s="219">
        <v>920033</v>
      </c>
      <c r="H16" s="219">
        <v>3844270</v>
      </c>
      <c r="I16" s="219">
        <v>317.83999999999997</v>
      </c>
      <c r="J16" s="219">
        <v>2924237</v>
      </c>
      <c r="K16" s="219">
        <v>30419074</v>
      </c>
      <c r="L16" s="219">
        <v>33343311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885</v>
      </c>
      <c r="E17" s="218" t="s">
        <v>37</v>
      </c>
      <c r="F17" s="219" t="s">
        <v>886</v>
      </c>
      <c r="G17" s="218" t="s">
        <v>39</v>
      </c>
      <c r="H17" s="219">
        <f>SUM(H2:H16)</f>
        <v>2594296095</v>
      </c>
      <c r="I17" s="218" t="s">
        <v>40</v>
      </c>
      <c r="J17" s="219" t="s">
        <v>887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2678390629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84094534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2750941689</v>
      </c>
      <c r="H41" s="11">
        <f>G41-B43</f>
        <v>263108243</v>
      </c>
      <c r="I41" s="5">
        <f>H41/B43</f>
        <v>0.10575798127605042</v>
      </c>
      <c r="J41" s="13">
        <f>G41+J40</f>
        <v>2750941689</v>
      </c>
      <c r="K41" s="11">
        <f>H41+J40</f>
        <v>263108243</v>
      </c>
      <c r="L41" s="5">
        <f>K41/B43</f>
        <v>0.10575798127605042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4490941689</v>
      </c>
      <c r="H42" s="12">
        <f>G42-B43</f>
        <v>2003108243</v>
      </c>
      <c r="I42" s="8">
        <f>H42/B43</f>
        <v>0.80516171459172514</v>
      </c>
      <c r="J42" s="13">
        <f>G42+J40</f>
        <v>4490941689</v>
      </c>
      <c r="K42" s="12">
        <f>H42+J40</f>
        <v>2003108243</v>
      </c>
      <c r="L42" s="8">
        <f>K42/B43</f>
        <v>0.80516171459172514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9.9771680449104172E-3</v>
      </c>
      <c r="J43" s="6"/>
      <c r="K43" s="4" t="s">
        <v>50</v>
      </c>
      <c r="L43" s="5">
        <f ca="1">K41/VLOOKUP(MID(CELL("filename",A$1),FIND("]",CELL("filename",A$1))+1,255),Base!A:H,8,FALSE)*30</f>
        <v>9.9771680449104172E-3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7.5958652319974063E-2</v>
      </c>
      <c r="J44" s="6"/>
      <c r="K44" s="7"/>
      <c r="L44" s="8">
        <f ca="1">K42/VLOOKUP(MID(CELL("filename",A$1),FIND("]",CELL("filename",A$1))+1,255),Base!A:H,8,FALSE)*30</f>
        <v>7.5958652319974063E-2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3AC7-C79F-41DC-9030-B5EDD5388FBA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14</v>
      </c>
      <c r="B2" s="219">
        <v>10000</v>
      </c>
      <c r="C2" s="219">
        <v>19535</v>
      </c>
      <c r="D2" s="219">
        <v>19707</v>
      </c>
      <c r="E2" s="219">
        <v>56549</v>
      </c>
      <c r="F2" s="219">
        <v>56433</v>
      </c>
      <c r="G2" s="219">
        <v>195353872</v>
      </c>
      <c r="H2" s="219">
        <v>559363896</v>
      </c>
      <c r="I2" s="219">
        <v>186.33</v>
      </c>
      <c r="J2" s="219">
        <v>364010024</v>
      </c>
      <c r="K2" s="219">
        <v>0</v>
      </c>
      <c r="L2" s="219">
        <v>364010024</v>
      </c>
    </row>
    <row r="3" spans="1:12" ht="18.75" x14ac:dyDescent="0.3">
      <c r="A3" s="218" t="s">
        <v>12</v>
      </c>
      <c r="B3" s="219">
        <v>70000</v>
      </c>
      <c r="C3" s="219">
        <v>2799</v>
      </c>
      <c r="D3" s="219">
        <v>2824</v>
      </c>
      <c r="E3" s="219">
        <v>7900</v>
      </c>
      <c r="F3" s="219">
        <v>7913</v>
      </c>
      <c r="G3" s="219">
        <v>195959680</v>
      </c>
      <c r="H3" s="219">
        <v>549035592</v>
      </c>
      <c r="I3" s="219">
        <v>180.18</v>
      </c>
      <c r="J3" s="219">
        <v>353075912</v>
      </c>
      <c r="K3" s="219">
        <v>887401408</v>
      </c>
      <c r="L3" s="219">
        <v>1287077320</v>
      </c>
    </row>
    <row r="4" spans="1:12" ht="18.75" x14ac:dyDescent="0.3">
      <c r="A4" s="218" t="s">
        <v>226</v>
      </c>
      <c r="B4" s="219">
        <v>1700</v>
      </c>
      <c r="C4" s="219">
        <v>194073</v>
      </c>
      <c r="D4" s="219">
        <v>194304</v>
      </c>
      <c r="E4" s="219">
        <v>141820</v>
      </c>
      <c r="F4" s="219">
        <v>145190</v>
      </c>
      <c r="G4" s="219">
        <v>329924544</v>
      </c>
      <c r="H4" s="219">
        <v>246529774</v>
      </c>
      <c r="I4" s="219">
        <v>-25.28</v>
      </c>
      <c r="J4" s="219">
        <v>-83394770</v>
      </c>
      <c r="K4" s="219">
        <v>-58986848</v>
      </c>
      <c r="L4" s="219">
        <v>-142381618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11720</v>
      </c>
      <c r="F5" s="219">
        <v>11750</v>
      </c>
      <c r="G5" s="219">
        <v>86582136</v>
      </c>
      <c r="H5" s="219">
        <v>232932000</v>
      </c>
      <c r="I5" s="219">
        <v>169.03</v>
      </c>
      <c r="J5" s="219">
        <v>146349864</v>
      </c>
      <c r="K5" s="219">
        <v>272035488</v>
      </c>
      <c r="L5" s="219">
        <v>419335352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4210</v>
      </c>
      <c r="F6" s="219">
        <v>4225</v>
      </c>
      <c r="G6" s="219">
        <v>99938792</v>
      </c>
      <c r="H6" s="219">
        <v>209391000</v>
      </c>
      <c r="I6" s="219">
        <v>109.52</v>
      </c>
      <c r="J6" s="219">
        <v>109452208</v>
      </c>
      <c r="K6" s="219">
        <v>440100384</v>
      </c>
      <c r="L6" s="219">
        <v>549552592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22610</v>
      </c>
      <c r="F7" s="219">
        <v>22740</v>
      </c>
      <c r="G7" s="219">
        <v>90907328</v>
      </c>
      <c r="H7" s="219">
        <v>157779216</v>
      </c>
      <c r="I7" s="219">
        <v>73.56</v>
      </c>
      <c r="J7" s="219">
        <v>66871888</v>
      </c>
      <c r="K7" s="219">
        <v>28708712</v>
      </c>
      <c r="L7" s="219">
        <v>103980600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9650</v>
      </c>
      <c r="F8" s="219">
        <v>9710</v>
      </c>
      <c r="G8" s="219">
        <v>173659568</v>
      </c>
      <c r="H8" s="219">
        <v>144368280</v>
      </c>
      <c r="I8" s="219">
        <v>-16.87</v>
      </c>
      <c r="J8" s="219">
        <v>-29291288</v>
      </c>
      <c r="K8" s="219">
        <v>54390804</v>
      </c>
      <c r="L8" s="219">
        <v>26849516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7880</v>
      </c>
      <c r="F9" s="219">
        <v>7945</v>
      </c>
      <c r="G9" s="219">
        <v>125683168</v>
      </c>
      <c r="H9" s="219">
        <v>118126260</v>
      </c>
      <c r="I9" s="219">
        <v>-6.01</v>
      </c>
      <c r="J9" s="219">
        <v>-7556908</v>
      </c>
      <c r="K9" s="219">
        <v>1144847</v>
      </c>
      <c r="L9" s="219">
        <v>21547939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66400</v>
      </c>
      <c r="F10" s="219">
        <v>65960</v>
      </c>
      <c r="G10" s="219">
        <v>112014400</v>
      </c>
      <c r="H10" s="219">
        <v>105410623</v>
      </c>
      <c r="I10" s="219">
        <v>-5.9</v>
      </c>
      <c r="J10" s="219">
        <v>-6603777</v>
      </c>
      <c r="K10" s="219">
        <v>9227040</v>
      </c>
      <c r="L10" s="219">
        <v>2623263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22570</v>
      </c>
      <c r="F12" s="219">
        <v>22500</v>
      </c>
      <c r="G12" s="219">
        <v>48753060</v>
      </c>
      <c r="H12" s="219">
        <v>44604000</v>
      </c>
      <c r="I12" s="219">
        <v>-8.51</v>
      </c>
      <c r="J12" s="219">
        <v>-4149060</v>
      </c>
      <c r="K12" s="219">
        <v>15159361</v>
      </c>
      <c r="L12" s="219">
        <v>12060301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8160</v>
      </c>
      <c r="F14" s="219">
        <v>7900</v>
      </c>
      <c r="G14" s="219">
        <v>8470021</v>
      </c>
      <c r="H14" s="219">
        <v>31321920</v>
      </c>
      <c r="I14" s="219">
        <v>269.8</v>
      </c>
      <c r="J14" s="219">
        <v>22851899</v>
      </c>
      <c r="K14" s="219">
        <v>90905312</v>
      </c>
      <c r="L14" s="219">
        <v>113757211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12722</v>
      </c>
      <c r="F15" s="219">
        <v>12764</v>
      </c>
      <c r="G15" s="219">
        <v>20398844</v>
      </c>
      <c r="H15" s="219">
        <v>25303354</v>
      </c>
      <c r="I15" s="219">
        <v>24.04</v>
      </c>
      <c r="J15" s="219">
        <v>4904510</v>
      </c>
      <c r="K15" s="219">
        <v>21518240</v>
      </c>
      <c r="L15" s="219">
        <v>27922750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9986</v>
      </c>
      <c r="F16" s="219">
        <v>9696</v>
      </c>
      <c r="G16" s="219">
        <v>920033</v>
      </c>
      <c r="H16" s="219">
        <v>3844270</v>
      </c>
      <c r="I16" s="219">
        <v>317.83999999999997</v>
      </c>
      <c r="J16" s="219">
        <v>2924237</v>
      </c>
      <c r="K16" s="219">
        <v>30419074</v>
      </c>
      <c r="L16" s="219">
        <v>33343311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888</v>
      </c>
      <c r="E17" s="218" t="s">
        <v>37</v>
      </c>
      <c r="F17" s="219" t="s">
        <v>889</v>
      </c>
      <c r="G17" s="218" t="s">
        <v>39</v>
      </c>
      <c r="H17" s="219">
        <f>SUM(H2:H16)</f>
        <v>2516355841</v>
      </c>
      <c r="I17" s="218" t="s">
        <v>40</v>
      </c>
      <c r="J17" s="219" t="s">
        <v>890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2600450375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84094534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2673001435</v>
      </c>
      <c r="H41" s="11">
        <f>G41-B43</f>
        <v>185167989</v>
      </c>
      <c r="I41" s="5">
        <f>H41/B43</f>
        <v>7.4429415400664251E-2</v>
      </c>
      <c r="J41" s="13">
        <f>G41+J40</f>
        <v>2673001435</v>
      </c>
      <c r="K41" s="11">
        <f>H41+J40</f>
        <v>185167989</v>
      </c>
      <c r="L41" s="5">
        <f>K41/B43</f>
        <v>7.4429415400664251E-2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4413001435</v>
      </c>
      <c r="H42" s="12">
        <f>G42-B43</f>
        <v>1925167989</v>
      </c>
      <c r="I42" s="8">
        <f>H42/B43</f>
        <v>0.7738331487163389</v>
      </c>
      <c r="J42" s="13">
        <f>G42+J40</f>
        <v>4413001435</v>
      </c>
      <c r="K42" s="12">
        <f>H42+J40</f>
        <v>1925167989</v>
      </c>
      <c r="L42" s="8">
        <f>K42/B43</f>
        <v>0.7738331487163389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6.9996315423822173E-3</v>
      </c>
      <c r="J43" s="6"/>
      <c r="K43" s="4" t="s">
        <v>50</v>
      </c>
      <c r="L43" s="5">
        <f ca="1">K41/VLOOKUP(MID(CELL("filename",A$1),FIND("]",CELL("filename",A$1))+1,255),Base!A:H,8,FALSE)*30</f>
        <v>6.9996315423822173E-3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7.277427730874661E-2</v>
      </c>
      <c r="J44" s="6"/>
      <c r="K44" s="7"/>
      <c r="L44" s="8">
        <f ca="1">K42/VLOOKUP(MID(CELL("filename",A$1),FIND("]",CELL("filename",A$1))+1,255),Base!A:H,8,FALSE)*30</f>
        <v>7.277427730874661E-2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BAFD-3FF4-448B-B2DD-B175BDEF9F8B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14</v>
      </c>
      <c r="B2" s="219">
        <v>10000</v>
      </c>
      <c r="C2" s="219">
        <v>19535</v>
      </c>
      <c r="D2" s="219">
        <v>19707</v>
      </c>
      <c r="E2" s="219">
        <v>56549</v>
      </c>
      <c r="F2" s="219">
        <v>56433</v>
      </c>
      <c r="G2" s="219">
        <v>195353872</v>
      </c>
      <c r="H2" s="219">
        <v>559363896</v>
      </c>
      <c r="I2" s="219">
        <v>186.33</v>
      </c>
      <c r="J2" s="219">
        <v>364010024</v>
      </c>
      <c r="K2" s="219">
        <v>0</v>
      </c>
      <c r="L2" s="219">
        <v>364010024</v>
      </c>
    </row>
    <row r="3" spans="1:12" ht="18.75" x14ac:dyDescent="0.3">
      <c r="A3" s="218" t="s">
        <v>12</v>
      </c>
      <c r="B3" s="219">
        <v>70000</v>
      </c>
      <c r="C3" s="219">
        <v>2799</v>
      </c>
      <c r="D3" s="219">
        <v>2824</v>
      </c>
      <c r="E3" s="219">
        <v>7518</v>
      </c>
      <c r="F3" s="219">
        <v>7670</v>
      </c>
      <c r="G3" s="219">
        <v>195959680</v>
      </c>
      <c r="H3" s="219">
        <v>532175280</v>
      </c>
      <c r="I3" s="219">
        <v>171.57</v>
      </c>
      <c r="J3" s="219">
        <v>336215600</v>
      </c>
      <c r="K3" s="219">
        <v>887401408</v>
      </c>
      <c r="L3" s="219">
        <v>1270217008</v>
      </c>
    </row>
    <row r="4" spans="1:12" ht="18.75" x14ac:dyDescent="0.3">
      <c r="A4" s="218" t="s">
        <v>226</v>
      </c>
      <c r="B4" s="219">
        <v>1700</v>
      </c>
      <c r="C4" s="219">
        <v>194073</v>
      </c>
      <c r="D4" s="219">
        <v>194304</v>
      </c>
      <c r="E4" s="219">
        <v>134310</v>
      </c>
      <c r="F4" s="219">
        <v>139120</v>
      </c>
      <c r="G4" s="219">
        <v>329924544</v>
      </c>
      <c r="H4" s="219">
        <v>236223033</v>
      </c>
      <c r="I4" s="219">
        <v>-28.4</v>
      </c>
      <c r="J4" s="219">
        <v>-93701511</v>
      </c>
      <c r="K4" s="219">
        <v>-58986848</v>
      </c>
      <c r="L4" s="219">
        <v>-152688359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11170</v>
      </c>
      <c r="F5" s="219">
        <v>11480</v>
      </c>
      <c r="G5" s="219">
        <v>86582136</v>
      </c>
      <c r="H5" s="219">
        <v>227579520</v>
      </c>
      <c r="I5" s="219">
        <v>162.85</v>
      </c>
      <c r="J5" s="219">
        <v>140997384</v>
      </c>
      <c r="K5" s="219">
        <v>272035488</v>
      </c>
      <c r="L5" s="219">
        <v>413982872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4014</v>
      </c>
      <c r="F6" s="219">
        <v>4051</v>
      </c>
      <c r="G6" s="219">
        <v>99938792</v>
      </c>
      <c r="H6" s="219">
        <v>200767560</v>
      </c>
      <c r="I6" s="219">
        <v>100.89</v>
      </c>
      <c r="J6" s="219">
        <v>100828768</v>
      </c>
      <c r="K6" s="219">
        <v>440100384</v>
      </c>
      <c r="L6" s="219">
        <v>540929152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21610</v>
      </c>
      <c r="F7" s="219">
        <v>21830</v>
      </c>
      <c r="G7" s="219">
        <v>90907328</v>
      </c>
      <c r="H7" s="219">
        <v>151465272</v>
      </c>
      <c r="I7" s="219">
        <v>66.62</v>
      </c>
      <c r="J7" s="219">
        <v>60557944</v>
      </c>
      <c r="K7" s="219">
        <v>28708712</v>
      </c>
      <c r="L7" s="219">
        <v>97666656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9230</v>
      </c>
      <c r="F8" s="219">
        <v>9320</v>
      </c>
      <c r="G8" s="219">
        <v>173659568</v>
      </c>
      <c r="H8" s="219">
        <v>138569760</v>
      </c>
      <c r="I8" s="219">
        <v>-20.21</v>
      </c>
      <c r="J8" s="219">
        <v>-35089808</v>
      </c>
      <c r="K8" s="219">
        <v>54390804</v>
      </c>
      <c r="L8" s="219">
        <v>21050996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7548</v>
      </c>
      <c r="F9" s="219">
        <v>7630</v>
      </c>
      <c r="G9" s="219">
        <v>125683168</v>
      </c>
      <c r="H9" s="219">
        <v>113442840</v>
      </c>
      <c r="I9" s="219">
        <v>-9.74</v>
      </c>
      <c r="J9" s="219">
        <v>-12240328</v>
      </c>
      <c r="K9" s="219">
        <v>1144847</v>
      </c>
      <c r="L9" s="219">
        <v>16864519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64001</v>
      </c>
      <c r="F10" s="219">
        <v>65382</v>
      </c>
      <c r="G10" s="219">
        <v>112014400</v>
      </c>
      <c r="H10" s="219">
        <v>104486922</v>
      </c>
      <c r="I10" s="219">
        <v>-6.72</v>
      </c>
      <c r="J10" s="219">
        <v>-7527478</v>
      </c>
      <c r="K10" s="219">
        <v>9227040</v>
      </c>
      <c r="L10" s="219">
        <v>1699562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21770</v>
      </c>
      <c r="F12" s="219">
        <v>22240</v>
      </c>
      <c r="G12" s="219">
        <v>48753060</v>
      </c>
      <c r="H12" s="219">
        <v>44088576</v>
      </c>
      <c r="I12" s="219">
        <v>-9.57</v>
      </c>
      <c r="J12" s="219">
        <v>-4664484</v>
      </c>
      <c r="K12" s="219">
        <v>15159361</v>
      </c>
      <c r="L12" s="219">
        <v>11544877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8040</v>
      </c>
      <c r="F14" s="219">
        <v>8150</v>
      </c>
      <c r="G14" s="219">
        <v>8470021</v>
      </c>
      <c r="H14" s="219">
        <v>32313120</v>
      </c>
      <c r="I14" s="219">
        <v>281.5</v>
      </c>
      <c r="J14" s="219">
        <v>23843099</v>
      </c>
      <c r="K14" s="219">
        <v>90905312</v>
      </c>
      <c r="L14" s="219">
        <v>114748411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12350</v>
      </c>
      <c r="F15" s="219">
        <v>12379</v>
      </c>
      <c r="G15" s="219">
        <v>20398844</v>
      </c>
      <c r="H15" s="219">
        <v>24540130</v>
      </c>
      <c r="I15" s="219">
        <v>20.3</v>
      </c>
      <c r="J15" s="219">
        <v>4141286</v>
      </c>
      <c r="K15" s="219">
        <v>21518240</v>
      </c>
      <c r="L15" s="219">
        <v>27159526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9630</v>
      </c>
      <c r="F16" s="219">
        <v>9696</v>
      </c>
      <c r="G16" s="219">
        <v>920033</v>
      </c>
      <c r="H16" s="219">
        <v>3844270</v>
      </c>
      <c r="I16" s="219">
        <v>317.83999999999997</v>
      </c>
      <c r="J16" s="219">
        <v>2924237</v>
      </c>
      <c r="K16" s="219">
        <v>30419074</v>
      </c>
      <c r="L16" s="219">
        <v>33343311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891</v>
      </c>
      <c r="E17" s="218" t="s">
        <v>37</v>
      </c>
      <c r="F17" s="219" t="s">
        <v>892</v>
      </c>
      <c r="G17" s="218" t="s">
        <v>39</v>
      </c>
      <c r="H17" s="219">
        <f>SUM(H2:H16)</f>
        <v>2457205835</v>
      </c>
      <c r="I17" s="218" t="s">
        <v>40</v>
      </c>
      <c r="J17" s="219" t="s">
        <v>893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2541300369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84094534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2613851429</v>
      </c>
      <c r="H41" s="11">
        <f>G41-B43</f>
        <v>126017983</v>
      </c>
      <c r="I41" s="5">
        <f>H41/B43</f>
        <v>5.0653705617880018E-2</v>
      </c>
      <c r="J41" s="13">
        <f>G41+J40</f>
        <v>2613851429</v>
      </c>
      <c r="K41" s="11">
        <f>H41+J40</f>
        <v>126017983</v>
      </c>
      <c r="L41" s="5">
        <f>K41/B43</f>
        <v>5.0653705617880018E-2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4353851429</v>
      </c>
      <c r="H42" s="12">
        <f>G42-B43</f>
        <v>1866017983</v>
      </c>
      <c r="I42" s="8">
        <f>H42/B43</f>
        <v>0.7500574389335547</v>
      </c>
      <c r="J42" s="13">
        <f>G42+J40</f>
        <v>4353851429</v>
      </c>
      <c r="K42" s="12">
        <f>H42+J40</f>
        <v>1866017983</v>
      </c>
      <c r="L42" s="8">
        <f>K42/B43</f>
        <v>0.7500574389335547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4.7487849016762517E-3</v>
      </c>
      <c r="J43" s="6"/>
      <c r="K43" s="4" t="s">
        <v>50</v>
      </c>
      <c r="L43" s="5">
        <f ca="1">K41/VLOOKUP(MID(CELL("filename",A$1),FIND("]",CELL("filename",A$1))+1,255),Base!A:H,8,FALSE)*30</f>
        <v>4.7487849016762517E-3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7.031788490002075E-2</v>
      </c>
      <c r="J44" s="6"/>
      <c r="K44" s="7"/>
      <c r="L44" s="8">
        <f ca="1">K42/VLOOKUP(MID(CELL("filename",A$1),FIND("]",CELL("filename",A$1))+1,255),Base!A:H,8,FALSE)*30</f>
        <v>7.031788490002075E-2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9FFD-2DDA-475A-8BC5-6D5450038F90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14</v>
      </c>
      <c r="B2" s="219">
        <v>10000</v>
      </c>
      <c r="C2" s="219">
        <v>19535</v>
      </c>
      <c r="D2" s="219">
        <v>19707</v>
      </c>
      <c r="E2" s="219">
        <v>56549</v>
      </c>
      <c r="F2" s="219">
        <v>56433</v>
      </c>
      <c r="G2" s="219">
        <v>195353872</v>
      </c>
      <c r="H2" s="219">
        <v>559363896</v>
      </c>
      <c r="I2" s="219">
        <v>186.33</v>
      </c>
      <c r="J2" s="219">
        <v>364010024</v>
      </c>
      <c r="K2" s="219">
        <v>0</v>
      </c>
      <c r="L2" s="219">
        <v>364010024</v>
      </c>
    </row>
    <row r="3" spans="1:12" ht="18.75" x14ac:dyDescent="0.3">
      <c r="A3" s="218" t="s">
        <v>12</v>
      </c>
      <c r="B3" s="219">
        <v>70000</v>
      </c>
      <c r="C3" s="219">
        <v>2799</v>
      </c>
      <c r="D3" s="219">
        <v>2824</v>
      </c>
      <c r="E3" s="219">
        <v>7287</v>
      </c>
      <c r="F3" s="219">
        <v>7529</v>
      </c>
      <c r="G3" s="219">
        <v>195959680</v>
      </c>
      <c r="H3" s="219">
        <v>522392136</v>
      </c>
      <c r="I3" s="219">
        <v>166.58</v>
      </c>
      <c r="J3" s="219">
        <v>326432456</v>
      </c>
      <c r="K3" s="219">
        <v>887401408</v>
      </c>
      <c r="L3" s="219">
        <v>1260433864</v>
      </c>
    </row>
    <row r="4" spans="1:12" ht="18.75" x14ac:dyDescent="0.3">
      <c r="A4" s="218" t="s">
        <v>15</v>
      </c>
      <c r="B4" s="219">
        <v>20000</v>
      </c>
      <c r="C4" s="219">
        <v>4329</v>
      </c>
      <c r="D4" s="219">
        <v>4368</v>
      </c>
      <c r="E4" s="219">
        <v>11490</v>
      </c>
      <c r="F4" s="219">
        <v>11480</v>
      </c>
      <c r="G4" s="219">
        <v>86582136</v>
      </c>
      <c r="H4" s="219">
        <v>227579520</v>
      </c>
      <c r="I4" s="219">
        <v>162.85</v>
      </c>
      <c r="J4" s="219">
        <v>140997384</v>
      </c>
      <c r="K4" s="219">
        <v>272035488</v>
      </c>
      <c r="L4" s="219">
        <v>413982872</v>
      </c>
    </row>
    <row r="5" spans="1:12" ht="18.75" x14ac:dyDescent="0.3">
      <c r="A5" s="218" t="s">
        <v>226</v>
      </c>
      <c r="B5" s="219">
        <v>1700</v>
      </c>
      <c r="C5" s="219">
        <v>194073</v>
      </c>
      <c r="D5" s="219">
        <v>194304</v>
      </c>
      <c r="E5" s="219">
        <v>125210</v>
      </c>
      <c r="F5" s="219">
        <v>127500</v>
      </c>
      <c r="G5" s="219">
        <v>329924544</v>
      </c>
      <c r="H5" s="219">
        <v>216492501</v>
      </c>
      <c r="I5" s="219">
        <v>-34.380000000000003</v>
      </c>
      <c r="J5" s="219">
        <v>-113432043</v>
      </c>
      <c r="K5" s="219">
        <v>-58986848</v>
      </c>
      <c r="L5" s="219">
        <v>-172418891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3849</v>
      </c>
      <c r="F6" s="219">
        <v>3859</v>
      </c>
      <c r="G6" s="219">
        <v>99938792</v>
      </c>
      <c r="H6" s="219">
        <v>191252040</v>
      </c>
      <c r="I6" s="219">
        <v>91.37</v>
      </c>
      <c r="J6" s="219">
        <v>91313248</v>
      </c>
      <c r="K6" s="219">
        <v>440100384</v>
      </c>
      <c r="L6" s="219">
        <v>531413632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20740</v>
      </c>
      <c r="F7" s="219">
        <v>20770</v>
      </c>
      <c r="G7" s="219">
        <v>90907328</v>
      </c>
      <c r="H7" s="219">
        <v>144110568</v>
      </c>
      <c r="I7" s="219">
        <v>58.52</v>
      </c>
      <c r="J7" s="219">
        <v>53203240</v>
      </c>
      <c r="K7" s="219">
        <v>28708712</v>
      </c>
      <c r="L7" s="219">
        <v>90311952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9230</v>
      </c>
      <c r="F8" s="219">
        <v>9320</v>
      </c>
      <c r="G8" s="219">
        <v>173659568</v>
      </c>
      <c r="H8" s="219">
        <v>138569760</v>
      </c>
      <c r="I8" s="219">
        <v>-20.21</v>
      </c>
      <c r="J8" s="219">
        <v>-35089808</v>
      </c>
      <c r="K8" s="219">
        <v>54390804</v>
      </c>
      <c r="L8" s="219">
        <v>21050996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7249</v>
      </c>
      <c r="F9" s="219">
        <v>7351</v>
      </c>
      <c r="G9" s="219">
        <v>125683168</v>
      </c>
      <c r="H9" s="219">
        <v>109294668</v>
      </c>
      <c r="I9" s="219">
        <v>-13.04</v>
      </c>
      <c r="J9" s="219">
        <v>-16388500</v>
      </c>
      <c r="K9" s="219">
        <v>1144847</v>
      </c>
      <c r="L9" s="219">
        <v>12716347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61600</v>
      </c>
      <c r="F10" s="219">
        <v>62679</v>
      </c>
      <c r="G10" s="219">
        <v>112014400</v>
      </c>
      <c r="H10" s="219">
        <v>100167260</v>
      </c>
      <c r="I10" s="219">
        <v>-10.58</v>
      </c>
      <c r="J10" s="219">
        <v>-11847140</v>
      </c>
      <c r="K10" s="219">
        <v>9227040</v>
      </c>
      <c r="L10" s="219">
        <v>-2620100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21130</v>
      </c>
      <c r="F12" s="219">
        <v>21330</v>
      </c>
      <c r="G12" s="219">
        <v>48753060</v>
      </c>
      <c r="H12" s="219">
        <v>42284592</v>
      </c>
      <c r="I12" s="219">
        <v>-13.27</v>
      </c>
      <c r="J12" s="219">
        <v>-6468468</v>
      </c>
      <c r="K12" s="219">
        <v>15159361</v>
      </c>
      <c r="L12" s="219">
        <v>9740893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7750</v>
      </c>
      <c r="F14" s="219">
        <v>7780</v>
      </c>
      <c r="G14" s="219">
        <v>8470021</v>
      </c>
      <c r="H14" s="219">
        <v>30846144</v>
      </c>
      <c r="I14" s="219">
        <v>264.18</v>
      </c>
      <c r="J14" s="219">
        <v>22376123</v>
      </c>
      <c r="K14" s="219">
        <v>90905312</v>
      </c>
      <c r="L14" s="219">
        <v>113281435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11902</v>
      </c>
      <c r="F15" s="219">
        <v>12010</v>
      </c>
      <c r="G15" s="219">
        <v>20398844</v>
      </c>
      <c r="H15" s="219">
        <v>23808624</v>
      </c>
      <c r="I15" s="219">
        <v>16.72</v>
      </c>
      <c r="J15" s="219">
        <v>3409780</v>
      </c>
      <c r="K15" s="219">
        <v>21518240</v>
      </c>
      <c r="L15" s="219">
        <v>26428020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9986</v>
      </c>
      <c r="F16" s="219">
        <v>9696</v>
      </c>
      <c r="G16" s="219">
        <v>920033</v>
      </c>
      <c r="H16" s="219">
        <v>3844270</v>
      </c>
      <c r="I16" s="219">
        <v>317.83999999999997</v>
      </c>
      <c r="J16" s="219">
        <v>2924237</v>
      </c>
      <c r="K16" s="219">
        <v>30419074</v>
      </c>
      <c r="L16" s="219">
        <v>33343311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894</v>
      </c>
      <c r="E17" s="218" t="s">
        <v>37</v>
      </c>
      <c r="F17" s="219" t="s">
        <v>895</v>
      </c>
      <c r="G17" s="218" t="s">
        <v>39</v>
      </c>
      <c r="H17" s="219">
        <f>SUM(H2:H16)</f>
        <v>2398351635</v>
      </c>
      <c r="I17" s="218" t="s">
        <v>40</v>
      </c>
      <c r="J17" s="219" t="s">
        <v>896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2482446169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84094534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2554997229</v>
      </c>
      <c r="H41" s="11">
        <f>G41-B43</f>
        <v>67163783</v>
      </c>
      <c r="I41" s="5">
        <f>H41/B43</f>
        <v>2.6996896881496462E-2</v>
      </c>
      <c r="J41" s="13">
        <f>G41+J40</f>
        <v>2554997229</v>
      </c>
      <c r="K41" s="11">
        <f>H41+J40</f>
        <v>67163783</v>
      </c>
      <c r="L41" s="5">
        <f>K41/B43</f>
        <v>2.6996896881496462E-2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4294997229</v>
      </c>
      <c r="H42" s="12">
        <f>G42-B43</f>
        <v>1807163783</v>
      </c>
      <c r="I42" s="8">
        <f>H42/B43</f>
        <v>0.72640063019717116</v>
      </c>
      <c r="J42" s="13">
        <f>G42+J40</f>
        <v>4294997229</v>
      </c>
      <c r="K42" s="12">
        <f>H42+J40</f>
        <v>1807163783</v>
      </c>
      <c r="L42" s="8">
        <f>K42/B43</f>
        <v>0.72640063019717116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2.5074517227396094E-3</v>
      </c>
      <c r="J43" s="6"/>
      <c r="K43" s="4" t="s">
        <v>50</v>
      </c>
      <c r="L43" s="5">
        <f ca="1">K41/VLOOKUP(MID(CELL("filename",A$1),FIND("]",CELL("filename",A$1))+1,255),Base!A:H,8,FALSE)*30</f>
        <v>2.5074517227396094E-3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6.7467550792306916E-2</v>
      </c>
      <c r="J44" s="6"/>
      <c r="K44" s="7"/>
      <c r="L44" s="8">
        <f ca="1">K42/VLOOKUP(MID(CELL("filename",A$1),FIND("]",CELL("filename",A$1))+1,255),Base!A:H,8,FALSE)*30</f>
        <v>6.7467550792306916E-2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D4FF-9725-4BB1-9D56-E97FB9B7807F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14</v>
      </c>
      <c r="B2" s="219">
        <v>10000</v>
      </c>
      <c r="C2" s="219">
        <v>19535</v>
      </c>
      <c r="D2" s="219">
        <v>19707</v>
      </c>
      <c r="E2" s="219">
        <v>56549</v>
      </c>
      <c r="F2" s="219">
        <v>56433</v>
      </c>
      <c r="G2" s="219">
        <v>195353872</v>
      </c>
      <c r="H2" s="219">
        <v>559363896</v>
      </c>
      <c r="I2" s="219">
        <v>186.33</v>
      </c>
      <c r="J2" s="219">
        <v>364010024</v>
      </c>
      <c r="K2" s="219">
        <v>0</v>
      </c>
      <c r="L2" s="219">
        <v>364010024</v>
      </c>
    </row>
    <row r="3" spans="1:12" ht="18.75" x14ac:dyDescent="0.3">
      <c r="A3" s="218" t="s">
        <v>12</v>
      </c>
      <c r="B3" s="219">
        <v>70000</v>
      </c>
      <c r="C3" s="219">
        <v>2799</v>
      </c>
      <c r="D3" s="219">
        <v>2824</v>
      </c>
      <c r="E3" s="219">
        <v>7905</v>
      </c>
      <c r="F3" s="219">
        <v>7752</v>
      </c>
      <c r="G3" s="219">
        <v>195959680</v>
      </c>
      <c r="H3" s="219">
        <v>537864768</v>
      </c>
      <c r="I3" s="219">
        <v>174.48</v>
      </c>
      <c r="J3" s="219">
        <v>341905088</v>
      </c>
      <c r="K3" s="219">
        <v>887401408</v>
      </c>
      <c r="L3" s="219">
        <v>1275906496</v>
      </c>
    </row>
    <row r="4" spans="1:12" ht="18.75" x14ac:dyDescent="0.3">
      <c r="A4" s="218" t="s">
        <v>15</v>
      </c>
      <c r="B4" s="219">
        <v>20000</v>
      </c>
      <c r="C4" s="219">
        <v>4329</v>
      </c>
      <c r="D4" s="219">
        <v>4368</v>
      </c>
      <c r="E4" s="219">
        <v>12020</v>
      </c>
      <c r="F4" s="219">
        <v>11950</v>
      </c>
      <c r="G4" s="219">
        <v>86582136</v>
      </c>
      <c r="H4" s="219">
        <v>236896800</v>
      </c>
      <c r="I4" s="219">
        <v>173.61</v>
      </c>
      <c r="J4" s="219">
        <v>150314664</v>
      </c>
      <c r="K4" s="219">
        <v>272035488</v>
      </c>
      <c r="L4" s="219">
        <v>423300152</v>
      </c>
    </row>
    <row r="5" spans="1:12" ht="18.75" x14ac:dyDescent="0.3">
      <c r="A5" s="218" t="s">
        <v>226</v>
      </c>
      <c r="B5" s="219">
        <v>1700</v>
      </c>
      <c r="C5" s="219">
        <v>194073</v>
      </c>
      <c r="D5" s="219">
        <v>194304</v>
      </c>
      <c r="E5" s="219">
        <v>140250</v>
      </c>
      <c r="F5" s="219">
        <v>139970</v>
      </c>
      <c r="G5" s="219">
        <v>329924544</v>
      </c>
      <c r="H5" s="219">
        <v>237666317</v>
      </c>
      <c r="I5" s="219">
        <v>-27.96</v>
      </c>
      <c r="J5" s="219">
        <v>-92258227</v>
      </c>
      <c r="K5" s="219">
        <v>-58986848</v>
      </c>
      <c r="L5" s="219">
        <v>-151245075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4051</v>
      </c>
      <c r="F6" s="219">
        <v>4037</v>
      </c>
      <c r="G6" s="219">
        <v>99938792</v>
      </c>
      <c r="H6" s="219">
        <v>200073720</v>
      </c>
      <c r="I6" s="219">
        <v>100.2</v>
      </c>
      <c r="J6" s="219">
        <v>100134928</v>
      </c>
      <c r="K6" s="219">
        <v>440100384</v>
      </c>
      <c r="L6" s="219">
        <v>540235312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21800</v>
      </c>
      <c r="F7" s="219">
        <v>21620</v>
      </c>
      <c r="G7" s="219">
        <v>90907328</v>
      </c>
      <c r="H7" s="219">
        <v>150008208</v>
      </c>
      <c r="I7" s="219">
        <v>65.010000000000005</v>
      </c>
      <c r="J7" s="219">
        <v>59100880</v>
      </c>
      <c r="K7" s="219">
        <v>28708712</v>
      </c>
      <c r="L7" s="219">
        <v>96209592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9230</v>
      </c>
      <c r="F8" s="219">
        <v>9320</v>
      </c>
      <c r="G8" s="219">
        <v>173659568</v>
      </c>
      <c r="H8" s="219">
        <v>138569760</v>
      </c>
      <c r="I8" s="219">
        <v>-20.21</v>
      </c>
      <c r="J8" s="219">
        <v>-35089808</v>
      </c>
      <c r="K8" s="219">
        <v>54390804</v>
      </c>
      <c r="L8" s="219">
        <v>21050996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7718</v>
      </c>
      <c r="F9" s="219">
        <v>7695</v>
      </c>
      <c r="G9" s="219">
        <v>125683168</v>
      </c>
      <c r="H9" s="219">
        <v>114409260</v>
      </c>
      <c r="I9" s="219">
        <v>-8.9700000000000006</v>
      </c>
      <c r="J9" s="219">
        <v>-11273908</v>
      </c>
      <c r="K9" s="219">
        <v>1144847</v>
      </c>
      <c r="L9" s="219">
        <v>17830939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68500</v>
      </c>
      <c r="F10" s="219">
        <v>68107</v>
      </c>
      <c r="G10" s="219">
        <v>112014400</v>
      </c>
      <c r="H10" s="219">
        <v>108841742</v>
      </c>
      <c r="I10" s="219">
        <v>-2.83</v>
      </c>
      <c r="J10" s="219">
        <v>-3172658</v>
      </c>
      <c r="K10" s="219">
        <v>9227040</v>
      </c>
      <c r="L10" s="219">
        <v>6054382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22390</v>
      </c>
      <c r="F12" s="219">
        <v>22060</v>
      </c>
      <c r="G12" s="219">
        <v>48753060</v>
      </c>
      <c r="H12" s="219">
        <v>43731744</v>
      </c>
      <c r="I12" s="219">
        <v>-10.3</v>
      </c>
      <c r="J12" s="219">
        <v>-5021316</v>
      </c>
      <c r="K12" s="219">
        <v>15159361</v>
      </c>
      <c r="L12" s="219">
        <v>11188045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8160</v>
      </c>
      <c r="F14" s="219">
        <v>8130</v>
      </c>
      <c r="G14" s="219">
        <v>8470021</v>
      </c>
      <c r="H14" s="219">
        <v>32233824</v>
      </c>
      <c r="I14" s="219">
        <v>280.56</v>
      </c>
      <c r="J14" s="219">
        <v>23763803</v>
      </c>
      <c r="K14" s="219">
        <v>90905312</v>
      </c>
      <c r="L14" s="219">
        <v>114669115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12610</v>
      </c>
      <c r="F15" s="219">
        <v>12599</v>
      </c>
      <c r="G15" s="219">
        <v>20398844</v>
      </c>
      <c r="H15" s="219">
        <v>24976258</v>
      </c>
      <c r="I15" s="219">
        <v>22.44</v>
      </c>
      <c r="J15" s="219">
        <v>4577414</v>
      </c>
      <c r="K15" s="219">
        <v>21518240</v>
      </c>
      <c r="L15" s="219">
        <v>27595654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9630</v>
      </c>
      <c r="F16" s="219">
        <v>9696</v>
      </c>
      <c r="G16" s="219">
        <v>920033</v>
      </c>
      <c r="H16" s="219">
        <v>3844270</v>
      </c>
      <c r="I16" s="219">
        <v>317.83999999999997</v>
      </c>
      <c r="J16" s="219">
        <v>2924237</v>
      </c>
      <c r="K16" s="219">
        <v>30419074</v>
      </c>
      <c r="L16" s="219">
        <v>33343311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898</v>
      </c>
      <c r="E17" s="218" t="s">
        <v>37</v>
      </c>
      <c r="F17" s="219" t="s">
        <v>899</v>
      </c>
      <c r="G17" s="218" t="s">
        <v>39</v>
      </c>
      <c r="H17" s="219">
        <f>SUM(H2:H16)</f>
        <v>2476826223</v>
      </c>
      <c r="I17" s="218" t="s">
        <v>40</v>
      </c>
      <c r="J17" s="219" t="s">
        <v>900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2560920757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84094534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2633471817</v>
      </c>
      <c r="H41" s="11">
        <f>G41-B43</f>
        <v>145638371</v>
      </c>
      <c r="I41" s="5">
        <f>H41/B43</f>
        <v>5.8540241604260509E-2</v>
      </c>
      <c r="J41" s="13">
        <f>G41+J40</f>
        <v>2633471817</v>
      </c>
      <c r="K41" s="11">
        <f>H41+J40</f>
        <v>145638371</v>
      </c>
      <c r="L41" s="5">
        <f>K41/B43</f>
        <v>5.8540241604260509E-2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4373471817</v>
      </c>
      <c r="H42" s="12">
        <f>G42-B43</f>
        <v>1885638371</v>
      </c>
      <c r="I42" s="8">
        <f>H42/B43</f>
        <v>0.75794397491993526</v>
      </c>
      <c r="J42" s="13">
        <f>G42+J40</f>
        <v>4373471817</v>
      </c>
      <c r="K42" s="12">
        <f>H42+J40</f>
        <v>1885638371</v>
      </c>
      <c r="L42" s="8">
        <f>K42/B43</f>
        <v>0.75794397491993526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5.4203927411352326E-3</v>
      </c>
      <c r="J43" s="6"/>
      <c r="K43" s="4" t="s">
        <v>50</v>
      </c>
      <c r="L43" s="5">
        <f ca="1">K41/VLOOKUP(MID(CELL("filename",A$1),FIND("]",CELL("filename",A$1))+1,255),Base!A:H,8,FALSE)*30</f>
        <v>5.4203927411352326E-3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7.0179997677771777E-2</v>
      </c>
      <c r="J44" s="6"/>
      <c r="K44" s="7"/>
      <c r="L44" s="8">
        <f ca="1">K42/VLOOKUP(MID(CELL("filename",A$1),FIND("]",CELL("filename",A$1))+1,255),Base!A:H,8,FALSE)*30</f>
        <v>7.0179997677771777E-2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205-C272-4936-AFC6-E30758F4EDD4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9.28515625" bestFit="1" customWidth="1"/>
    <col min="3" max="3" width="12.28515625" bestFit="1" customWidth="1"/>
    <col min="4" max="4" width="19.42578125" bestFit="1" customWidth="1"/>
    <col min="5" max="5" width="13.42578125" bestFit="1" customWidth="1"/>
    <col min="6" max="6" width="17.5703125" bestFit="1" customWidth="1"/>
    <col min="7" max="7" width="15.28515625" bestFit="1" customWidth="1"/>
    <col min="8" max="8" width="19.42578125" bestFit="1" customWidth="1"/>
    <col min="9" max="9" width="20" bestFit="1" customWidth="1"/>
    <col min="10" max="10" width="19.42578125" bestFit="1" customWidth="1"/>
    <col min="11" max="11" width="16.140625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14</v>
      </c>
      <c r="B2" s="219">
        <v>10000</v>
      </c>
      <c r="C2" s="219">
        <v>19535</v>
      </c>
      <c r="D2" s="219">
        <v>19707</v>
      </c>
      <c r="E2" s="219">
        <v>56549</v>
      </c>
      <c r="F2" s="219">
        <v>56433</v>
      </c>
      <c r="G2" s="219">
        <v>195353872</v>
      </c>
      <c r="H2" s="219">
        <v>559363896</v>
      </c>
      <c r="I2" s="219">
        <v>186.33</v>
      </c>
      <c r="J2" s="219">
        <v>364010024</v>
      </c>
      <c r="K2" s="219">
        <v>0</v>
      </c>
      <c r="L2" s="219">
        <v>364010024</v>
      </c>
    </row>
    <row r="3" spans="1:12" ht="18.75" x14ac:dyDescent="0.3">
      <c r="A3" s="218" t="s">
        <v>12</v>
      </c>
      <c r="B3" s="219">
        <v>70000</v>
      </c>
      <c r="C3" s="219">
        <v>2799</v>
      </c>
      <c r="D3" s="219">
        <v>2824</v>
      </c>
      <c r="E3" s="219">
        <v>7365</v>
      </c>
      <c r="F3" s="219">
        <v>7509</v>
      </c>
      <c r="G3" s="219">
        <v>195959680</v>
      </c>
      <c r="H3" s="219">
        <v>521004456</v>
      </c>
      <c r="I3" s="219">
        <v>165.87</v>
      </c>
      <c r="J3" s="219">
        <v>325044776</v>
      </c>
      <c r="K3" s="219">
        <v>887401408</v>
      </c>
      <c r="L3" s="219">
        <v>1259046184</v>
      </c>
    </row>
    <row r="4" spans="1:12" ht="18.75" x14ac:dyDescent="0.3">
      <c r="A4" s="218" t="s">
        <v>226</v>
      </c>
      <c r="B4" s="219">
        <v>1700</v>
      </c>
      <c r="C4" s="219">
        <v>194073</v>
      </c>
      <c r="D4" s="219">
        <v>194304</v>
      </c>
      <c r="E4" s="219">
        <v>153960</v>
      </c>
      <c r="F4" s="219">
        <v>150710</v>
      </c>
      <c r="G4" s="219">
        <v>329924544</v>
      </c>
      <c r="H4" s="219">
        <v>255902626</v>
      </c>
      <c r="I4" s="219">
        <v>-22.44</v>
      </c>
      <c r="J4" s="219">
        <v>-74021918</v>
      </c>
      <c r="K4" s="219">
        <v>-58986848</v>
      </c>
      <c r="L4" s="219">
        <v>-133008766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12140</v>
      </c>
      <c r="F5" s="219">
        <v>12030</v>
      </c>
      <c r="G5" s="219">
        <v>86582136</v>
      </c>
      <c r="H5" s="219">
        <v>238482720</v>
      </c>
      <c r="I5" s="219">
        <v>175.44</v>
      </c>
      <c r="J5" s="219">
        <v>151900584</v>
      </c>
      <c r="K5" s="219">
        <v>272035488</v>
      </c>
      <c r="L5" s="219">
        <v>424886072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4212</v>
      </c>
      <c r="F6" s="219">
        <v>4171</v>
      </c>
      <c r="G6" s="219">
        <v>99938792</v>
      </c>
      <c r="H6" s="219">
        <v>206714760</v>
      </c>
      <c r="I6" s="219">
        <v>106.84</v>
      </c>
      <c r="J6" s="219">
        <v>106775968</v>
      </c>
      <c r="K6" s="219">
        <v>440100384</v>
      </c>
      <c r="L6" s="219">
        <v>546876352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22280</v>
      </c>
      <c r="F7" s="219">
        <v>22270</v>
      </c>
      <c r="G7" s="219">
        <v>90907328</v>
      </c>
      <c r="H7" s="219">
        <v>154518168</v>
      </c>
      <c r="I7" s="219">
        <v>69.97</v>
      </c>
      <c r="J7" s="219">
        <v>63610840</v>
      </c>
      <c r="K7" s="219">
        <v>28708712</v>
      </c>
      <c r="L7" s="219">
        <v>100719552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9640</v>
      </c>
      <c r="F8" s="219">
        <v>9730</v>
      </c>
      <c r="G8" s="219">
        <v>173659568</v>
      </c>
      <c r="H8" s="219">
        <v>144665640</v>
      </c>
      <c r="I8" s="219">
        <v>-16.7</v>
      </c>
      <c r="J8" s="219">
        <v>-28993928</v>
      </c>
      <c r="K8" s="219">
        <v>54390804</v>
      </c>
      <c r="L8" s="219">
        <v>27146876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7655</v>
      </c>
      <c r="F9" s="219">
        <v>7702</v>
      </c>
      <c r="G9" s="219">
        <v>125683168</v>
      </c>
      <c r="H9" s="219">
        <v>114513336</v>
      </c>
      <c r="I9" s="219">
        <v>-8.89</v>
      </c>
      <c r="J9" s="219">
        <v>-11169832</v>
      </c>
      <c r="K9" s="219">
        <v>1144847</v>
      </c>
      <c r="L9" s="219">
        <v>17935015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65000</v>
      </c>
      <c r="F10" s="219">
        <v>65629</v>
      </c>
      <c r="G10" s="219">
        <v>112014400</v>
      </c>
      <c r="H10" s="219">
        <v>104881652</v>
      </c>
      <c r="I10" s="219">
        <v>-6.37</v>
      </c>
      <c r="J10" s="219">
        <v>-7132748</v>
      </c>
      <c r="K10" s="219">
        <v>9227040</v>
      </c>
      <c r="L10" s="219">
        <v>2094292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21000</v>
      </c>
      <c r="F12" s="219">
        <v>21120</v>
      </c>
      <c r="G12" s="219">
        <v>48753060</v>
      </c>
      <c r="H12" s="219">
        <v>41868288</v>
      </c>
      <c r="I12" s="219">
        <v>-14.12</v>
      </c>
      <c r="J12" s="219">
        <v>-6884772</v>
      </c>
      <c r="K12" s="219">
        <v>15159361</v>
      </c>
      <c r="L12" s="219">
        <v>9324589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8120</v>
      </c>
      <c r="F14" s="219">
        <v>8140</v>
      </c>
      <c r="G14" s="219">
        <v>8470021</v>
      </c>
      <c r="H14" s="219">
        <v>32273472</v>
      </c>
      <c r="I14" s="219">
        <v>281.02999999999997</v>
      </c>
      <c r="J14" s="219">
        <v>23803451</v>
      </c>
      <c r="K14" s="219">
        <v>90905312</v>
      </c>
      <c r="L14" s="219">
        <v>114708763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13000</v>
      </c>
      <c r="F15" s="219">
        <v>12693</v>
      </c>
      <c r="G15" s="219">
        <v>20398844</v>
      </c>
      <c r="H15" s="219">
        <v>25162603</v>
      </c>
      <c r="I15" s="219">
        <v>23.35</v>
      </c>
      <c r="J15" s="219">
        <v>4763759</v>
      </c>
      <c r="K15" s="219">
        <v>21518240</v>
      </c>
      <c r="L15" s="219">
        <v>27781999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9630</v>
      </c>
      <c r="F16" s="219">
        <v>9696</v>
      </c>
      <c r="G16" s="219">
        <v>920033</v>
      </c>
      <c r="H16" s="219">
        <v>3844270</v>
      </c>
      <c r="I16" s="219">
        <v>317.83999999999997</v>
      </c>
      <c r="J16" s="219">
        <v>2924237</v>
      </c>
      <c r="K16" s="219">
        <v>30419074</v>
      </c>
      <c r="L16" s="219">
        <v>33343311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902</v>
      </c>
      <c r="E17" s="218" t="s">
        <v>37</v>
      </c>
      <c r="F17" s="219" t="s">
        <v>903</v>
      </c>
      <c r="G17" s="218" t="s">
        <v>39</v>
      </c>
      <c r="H17" s="219">
        <f>SUM(H2:H16)</f>
        <v>2491541543</v>
      </c>
      <c r="I17" s="218" t="s">
        <v>40</v>
      </c>
      <c r="J17" s="219" t="s">
        <v>904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2575636077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84094534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2648187137</v>
      </c>
      <c r="H41" s="11">
        <f>G41-B43</f>
        <v>160353691</v>
      </c>
      <c r="I41" s="5">
        <f>H41/B43</f>
        <v>6.4455155250774776E-2</v>
      </c>
      <c r="J41" s="13">
        <f>G41+J40</f>
        <v>2648187137</v>
      </c>
      <c r="K41" s="11">
        <f>H41+J40</f>
        <v>160353691</v>
      </c>
      <c r="L41" s="5">
        <f>K41/B43</f>
        <v>6.4455155250774776E-2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4388187137</v>
      </c>
      <c r="H42" s="12">
        <f>G42-B43</f>
        <v>1900353691</v>
      </c>
      <c r="I42" s="8">
        <f>H42/B43</f>
        <v>0.76385888856644946</v>
      </c>
      <c r="J42" s="13">
        <f>G42+J40</f>
        <v>4388187137</v>
      </c>
      <c r="K42" s="12">
        <f>H42+J40</f>
        <v>1900353691</v>
      </c>
      <c r="L42" s="8">
        <f>K42/B43</f>
        <v>0.76385888856644946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5.9497066385330562E-3</v>
      </c>
      <c r="J43" s="6"/>
      <c r="K43" s="4" t="s">
        <v>50</v>
      </c>
      <c r="L43" s="5">
        <f ca="1">K41/VLOOKUP(MID(CELL("filename",A$1),FIND("]",CELL("filename",A$1))+1,255),Base!A:H,8,FALSE)*30</f>
        <v>5.9497066385330562E-3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7.0510051252287639E-2</v>
      </c>
      <c r="J44" s="6"/>
      <c r="K44" s="7"/>
      <c r="L44" s="8">
        <f ca="1">K42/VLOOKUP(MID(CELL("filename",A$1),FIND("]",CELL("filename",A$1))+1,255),Base!A:H,8,FALSE)*30</f>
        <v>7.0510051252287639E-2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FFFF-7F49-4098-8C8F-C9169BEDD653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14</v>
      </c>
      <c r="B2" s="219">
        <v>10000</v>
      </c>
      <c r="C2" s="219">
        <v>19535</v>
      </c>
      <c r="D2" s="219">
        <v>19707</v>
      </c>
      <c r="E2" s="219">
        <v>56549</v>
      </c>
      <c r="F2" s="219">
        <v>56433</v>
      </c>
      <c r="G2" s="219">
        <v>195353872</v>
      </c>
      <c r="H2" s="219">
        <v>559363896</v>
      </c>
      <c r="I2" s="219">
        <v>186.33</v>
      </c>
      <c r="J2" s="219">
        <v>364010024</v>
      </c>
      <c r="K2" s="219">
        <v>0</v>
      </c>
      <c r="L2" s="219">
        <v>364010024</v>
      </c>
    </row>
    <row r="3" spans="1:12" ht="18.75" x14ac:dyDescent="0.3">
      <c r="A3" s="218" t="s">
        <v>12</v>
      </c>
      <c r="B3" s="219">
        <v>70000</v>
      </c>
      <c r="C3" s="219">
        <v>2799</v>
      </c>
      <c r="D3" s="219">
        <v>2824</v>
      </c>
      <c r="E3" s="219">
        <v>7365</v>
      </c>
      <c r="F3" s="219">
        <v>7323</v>
      </c>
      <c r="G3" s="219">
        <v>195959680</v>
      </c>
      <c r="H3" s="219">
        <v>508099032</v>
      </c>
      <c r="I3" s="219">
        <v>159.29</v>
      </c>
      <c r="J3" s="219">
        <v>312139352</v>
      </c>
      <c r="K3" s="219">
        <v>887401408</v>
      </c>
      <c r="L3" s="219">
        <v>1246140760</v>
      </c>
    </row>
    <row r="4" spans="1:12" ht="18.75" x14ac:dyDescent="0.3">
      <c r="A4" s="218" t="s">
        <v>226</v>
      </c>
      <c r="B4" s="219">
        <v>1600</v>
      </c>
      <c r="C4" s="219">
        <v>194073</v>
      </c>
      <c r="D4" s="219">
        <v>194304</v>
      </c>
      <c r="E4" s="219">
        <v>162450</v>
      </c>
      <c r="F4" s="219">
        <v>159910</v>
      </c>
      <c r="G4" s="219">
        <v>310517216</v>
      </c>
      <c r="H4" s="219">
        <v>255552043</v>
      </c>
      <c r="I4" s="219">
        <v>-17.7</v>
      </c>
      <c r="J4" s="219">
        <v>-54965173</v>
      </c>
      <c r="K4" s="219">
        <v>-62137504</v>
      </c>
      <c r="L4" s="219">
        <v>-117102677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12200</v>
      </c>
      <c r="F5" s="219">
        <v>12150</v>
      </c>
      <c r="G5" s="219">
        <v>86582136</v>
      </c>
      <c r="H5" s="219">
        <v>240861600</v>
      </c>
      <c r="I5" s="219">
        <v>178.19</v>
      </c>
      <c r="J5" s="219">
        <v>154279464</v>
      </c>
      <c r="K5" s="219">
        <v>272035488</v>
      </c>
      <c r="L5" s="219">
        <v>427264952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4379</v>
      </c>
      <c r="F6" s="219">
        <v>4344</v>
      </c>
      <c r="G6" s="219">
        <v>99938792</v>
      </c>
      <c r="H6" s="219">
        <v>215288640</v>
      </c>
      <c r="I6" s="219">
        <v>115.42</v>
      </c>
      <c r="J6" s="219">
        <v>115349848</v>
      </c>
      <c r="K6" s="219">
        <v>440100384</v>
      </c>
      <c r="L6" s="219">
        <v>555450232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22790</v>
      </c>
      <c r="F7" s="219">
        <v>22640</v>
      </c>
      <c r="G7" s="219">
        <v>90907328</v>
      </c>
      <c r="H7" s="219">
        <v>157085376</v>
      </c>
      <c r="I7" s="219">
        <v>72.8</v>
      </c>
      <c r="J7" s="219">
        <v>66178048</v>
      </c>
      <c r="K7" s="219">
        <v>28708712</v>
      </c>
      <c r="L7" s="219">
        <v>103286760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10210</v>
      </c>
      <c r="F8" s="219">
        <v>10110</v>
      </c>
      <c r="G8" s="219">
        <v>173659568</v>
      </c>
      <c r="H8" s="219">
        <v>150315480</v>
      </c>
      <c r="I8" s="219">
        <v>-13.44</v>
      </c>
      <c r="J8" s="219">
        <v>-23344088</v>
      </c>
      <c r="K8" s="219">
        <v>54390804</v>
      </c>
      <c r="L8" s="219">
        <v>32796716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7799</v>
      </c>
      <c r="F9" s="219">
        <v>7752</v>
      </c>
      <c r="G9" s="219">
        <v>125683168</v>
      </c>
      <c r="H9" s="219">
        <v>115256736</v>
      </c>
      <c r="I9" s="219">
        <v>-8.3000000000000007</v>
      </c>
      <c r="J9" s="219">
        <v>-10426432</v>
      </c>
      <c r="K9" s="219">
        <v>1144847</v>
      </c>
      <c r="L9" s="219">
        <v>18678415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65800</v>
      </c>
      <c r="F10" s="219">
        <v>65672</v>
      </c>
      <c r="G10" s="219">
        <v>112014400</v>
      </c>
      <c r="H10" s="219">
        <v>104950371</v>
      </c>
      <c r="I10" s="219">
        <v>-6.31</v>
      </c>
      <c r="J10" s="219">
        <v>-7064029</v>
      </c>
      <c r="K10" s="219">
        <v>9227040</v>
      </c>
      <c r="L10" s="219">
        <v>2163011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21440</v>
      </c>
      <c r="F12" s="219">
        <v>21230</v>
      </c>
      <c r="G12" s="219">
        <v>48753060</v>
      </c>
      <c r="H12" s="219">
        <v>42086352</v>
      </c>
      <c r="I12" s="219">
        <v>-13.67</v>
      </c>
      <c r="J12" s="219">
        <v>-6666708</v>
      </c>
      <c r="K12" s="219">
        <v>15159361</v>
      </c>
      <c r="L12" s="219">
        <v>9542653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5586</v>
      </c>
      <c r="F13" s="219">
        <v>5590</v>
      </c>
      <c r="G13" s="219">
        <v>14720662</v>
      </c>
      <c r="H13" s="219">
        <v>38785656</v>
      </c>
      <c r="I13" s="219">
        <v>163.47999999999999</v>
      </c>
      <c r="J13" s="219">
        <v>24064994</v>
      </c>
      <c r="K13" s="219">
        <v>94924224</v>
      </c>
      <c r="L13" s="219">
        <v>118989218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8540</v>
      </c>
      <c r="F14" s="219">
        <v>8480</v>
      </c>
      <c r="G14" s="219">
        <v>8470021</v>
      </c>
      <c r="H14" s="219">
        <v>33621504</v>
      </c>
      <c r="I14" s="219">
        <v>296.95</v>
      </c>
      <c r="J14" s="219">
        <v>25151483</v>
      </c>
      <c r="K14" s="219">
        <v>90905312</v>
      </c>
      <c r="L14" s="219">
        <v>116056795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13327</v>
      </c>
      <c r="F15" s="219">
        <v>13205</v>
      </c>
      <c r="G15" s="219">
        <v>20398844</v>
      </c>
      <c r="H15" s="219">
        <v>26177592</v>
      </c>
      <c r="I15" s="219">
        <v>28.33</v>
      </c>
      <c r="J15" s="219">
        <v>5778748</v>
      </c>
      <c r="K15" s="219">
        <v>21518240</v>
      </c>
      <c r="L15" s="219">
        <v>28796988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9986</v>
      </c>
      <c r="F16" s="219">
        <v>9696</v>
      </c>
      <c r="G16" s="219">
        <v>920033</v>
      </c>
      <c r="H16" s="219">
        <v>3844270</v>
      </c>
      <c r="I16" s="219">
        <v>317.83999999999997</v>
      </c>
      <c r="J16" s="219">
        <v>2924237</v>
      </c>
      <c r="K16" s="219">
        <v>30419074</v>
      </c>
      <c r="L16" s="219">
        <v>33343311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907</v>
      </c>
      <c r="E17" s="218" t="s">
        <v>37</v>
      </c>
      <c r="F17" s="219" t="s">
        <v>908</v>
      </c>
      <c r="G17" s="218" t="s">
        <v>39</v>
      </c>
      <c r="H17" s="219">
        <f>SUM(H2:H16)</f>
        <v>2500848548</v>
      </c>
      <c r="I17" s="218" t="s">
        <v>40</v>
      </c>
      <c r="J17" s="219" t="s">
        <v>909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2601199757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100351209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2673750817</v>
      </c>
      <c r="H41" s="11">
        <f>G41-B43</f>
        <v>185917371</v>
      </c>
      <c r="I41" s="5">
        <f>H41/B43</f>
        <v>7.4730634118181233E-2</v>
      </c>
      <c r="J41" s="13">
        <f>G41+J40</f>
        <v>2673750817</v>
      </c>
      <c r="K41" s="11">
        <f>H41+J40</f>
        <v>185917371</v>
      </c>
      <c r="L41" s="5">
        <f>K41/B43</f>
        <v>7.4730634118181233E-2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4413750817</v>
      </c>
      <c r="H42" s="12">
        <f>G42-B43</f>
        <v>1925917371</v>
      </c>
      <c r="I42" s="8">
        <f>H42/B43</f>
        <v>0.77413436743385589</v>
      </c>
      <c r="J42" s="13">
        <f>G42+J40</f>
        <v>4413750817</v>
      </c>
      <c r="K42" s="12">
        <f>H42+J40</f>
        <v>1925917371</v>
      </c>
      <c r="L42" s="8">
        <f>K42/B43</f>
        <v>0.77413436743385589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6.8770522194645306E-3</v>
      </c>
      <c r="J43" s="6"/>
      <c r="K43" s="4" t="s">
        <v>50</v>
      </c>
      <c r="L43" s="5">
        <f ca="1">K41/VLOOKUP(MID(CELL("filename",A$1),FIND("]",CELL("filename",A$1))+1,255),Base!A:H,8,FALSE)*30</f>
        <v>6.8770522194645306E-3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7.123935896630576E-2</v>
      </c>
      <c r="J44" s="6"/>
      <c r="K44" s="7"/>
      <c r="L44" s="8">
        <f ca="1">K42/VLOOKUP(MID(CELL("filename",A$1),FIND("]",CELL("filename",A$1))+1,255),Base!A:H,8,FALSE)*30</f>
        <v>7.123935896630576E-2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9F95-DAA5-41F0-9348-56AD7027E8EB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28515625" bestFit="1" customWidth="1"/>
    <col min="4" max="4" width="19.42578125" bestFit="1" customWidth="1"/>
    <col min="5" max="5" width="13.42578125" bestFit="1" customWidth="1"/>
    <col min="6" max="6" width="19.42578125" bestFit="1" customWidth="1"/>
    <col min="7" max="7" width="18" bestFit="1" customWidth="1"/>
    <col min="8" max="8" width="19.42578125" bestFit="1" customWidth="1"/>
    <col min="9" max="9" width="20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14</v>
      </c>
      <c r="B2" s="219">
        <v>10000</v>
      </c>
      <c r="C2" s="219">
        <v>19535</v>
      </c>
      <c r="D2" s="219">
        <v>19707</v>
      </c>
      <c r="E2" s="219">
        <v>56549</v>
      </c>
      <c r="F2" s="219">
        <v>56433</v>
      </c>
      <c r="G2" s="219">
        <v>195353872</v>
      </c>
      <c r="H2" s="219">
        <v>559363896</v>
      </c>
      <c r="I2" s="219">
        <v>186.33</v>
      </c>
      <c r="J2" s="219">
        <v>364010024</v>
      </c>
      <c r="K2" s="219">
        <v>0</v>
      </c>
      <c r="L2" s="219">
        <v>364010024</v>
      </c>
    </row>
    <row r="3" spans="1:12" ht="18.75" x14ac:dyDescent="0.3">
      <c r="A3" s="218" t="s">
        <v>12</v>
      </c>
      <c r="B3" s="219">
        <v>70000</v>
      </c>
      <c r="C3" s="219">
        <v>2799</v>
      </c>
      <c r="D3" s="219">
        <v>2824</v>
      </c>
      <c r="E3" s="219">
        <v>7762</v>
      </c>
      <c r="F3" s="219">
        <v>7660</v>
      </c>
      <c r="G3" s="219">
        <v>195959680</v>
      </c>
      <c r="H3" s="219">
        <v>531481440</v>
      </c>
      <c r="I3" s="219">
        <v>171.22</v>
      </c>
      <c r="J3" s="219">
        <v>335521760</v>
      </c>
      <c r="K3" s="219">
        <v>887401408</v>
      </c>
      <c r="L3" s="219">
        <v>1269523168</v>
      </c>
    </row>
    <row r="4" spans="1:12" ht="18.75" x14ac:dyDescent="0.3">
      <c r="A4" s="218" t="s">
        <v>15</v>
      </c>
      <c r="B4" s="219">
        <v>20000</v>
      </c>
      <c r="C4" s="219">
        <v>4329</v>
      </c>
      <c r="D4" s="219">
        <v>4368</v>
      </c>
      <c r="E4" s="219">
        <v>12620</v>
      </c>
      <c r="F4" s="219">
        <v>12480</v>
      </c>
      <c r="G4" s="219">
        <v>86582136</v>
      </c>
      <c r="H4" s="219">
        <v>247403520</v>
      </c>
      <c r="I4" s="219">
        <v>185.74</v>
      </c>
      <c r="J4" s="219">
        <v>160821384</v>
      </c>
      <c r="K4" s="219">
        <v>272035488</v>
      </c>
      <c r="L4" s="219">
        <v>433806872</v>
      </c>
    </row>
    <row r="5" spans="1:12" ht="18.75" x14ac:dyDescent="0.3">
      <c r="A5" s="218" t="s">
        <v>226</v>
      </c>
      <c r="B5" s="219">
        <v>1400</v>
      </c>
      <c r="C5" s="219">
        <v>194073</v>
      </c>
      <c r="D5" s="219">
        <v>194304</v>
      </c>
      <c r="E5" s="219">
        <v>175900</v>
      </c>
      <c r="F5" s="219">
        <v>172190</v>
      </c>
      <c r="G5" s="219">
        <v>271702560</v>
      </c>
      <c r="H5" s="219">
        <v>240779614</v>
      </c>
      <c r="I5" s="219">
        <v>-11.38</v>
      </c>
      <c r="J5" s="219">
        <v>-30922946</v>
      </c>
      <c r="K5" s="219">
        <v>-65813952</v>
      </c>
      <c r="L5" s="219">
        <v>-96736898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4604</v>
      </c>
      <c r="F6" s="219">
        <v>4566</v>
      </c>
      <c r="G6" s="219">
        <v>99938792</v>
      </c>
      <c r="H6" s="219">
        <v>226290960</v>
      </c>
      <c r="I6" s="219">
        <v>126.43</v>
      </c>
      <c r="J6" s="219">
        <v>126352168</v>
      </c>
      <c r="K6" s="219">
        <v>440100384</v>
      </c>
      <c r="L6" s="219">
        <v>566452552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23990</v>
      </c>
      <c r="F7" s="219">
        <v>23680</v>
      </c>
      <c r="G7" s="219">
        <v>90907328</v>
      </c>
      <c r="H7" s="219">
        <v>164301312</v>
      </c>
      <c r="I7" s="219">
        <v>80.73</v>
      </c>
      <c r="J7" s="219">
        <v>73393984</v>
      </c>
      <c r="K7" s="219">
        <v>28708712</v>
      </c>
      <c r="L7" s="219">
        <v>110502696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10710</v>
      </c>
      <c r="F8" s="219">
        <v>10610</v>
      </c>
      <c r="G8" s="219">
        <v>173659568</v>
      </c>
      <c r="H8" s="219">
        <v>157749480</v>
      </c>
      <c r="I8" s="219">
        <v>-9.16</v>
      </c>
      <c r="J8" s="219">
        <v>-15910088</v>
      </c>
      <c r="K8" s="219">
        <v>54390804</v>
      </c>
      <c r="L8" s="219">
        <v>40230716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8199</v>
      </c>
      <c r="F9" s="219">
        <v>8046</v>
      </c>
      <c r="G9" s="219">
        <v>125683168</v>
      </c>
      <c r="H9" s="219">
        <v>119627928</v>
      </c>
      <c r="I9" s="219">
        <v>-4.82</v>
      </c>
      <c r="J9" s="219">
        <v>-6055240</v>
      </c>
      <c r="K9" s="219">
        <v>1144847</v>
      </c>
      <c r="L9" s="219">
        <v>23049607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69699</v>
      </c>
      <c r="F10" s="219">
        <v>68767</v>
      </c>
      <c r="G10" s="219">
        <v>112014400</v>
      </c>
      <c r="H10" s="219">
        <v>109896488</v>
      </c>
      <c r="I10" s="219">
        <v>-1.89</v>
      </c>
      <c r="J10" s="219">
        <v>-2117912</v>
      </c>
      <c r="K10" s="219">
        <v>9227040</v>
      </c>
      <c r="L10" s="219">
        <v>7109128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22500</v>
      </c>
      <c r="F12" s="219">
        <v>22240</v>
      </c>
      <c r="G12" s="219">
        <v>48753060</v>
      </c>
      <c r="H12" s="219">
        <v>44088576</v>
      </c>
      <c r="I12" s="219">
        <v>-9.57</v>
      </c>
      <c r="J12" s="219">
        <v>-4664484</v>
      </c>
      <c r="K12" s="219">
        <v>15159361</v>
      </c>
      <c r="L12" s="219">
        <v>11544877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5479</v>
      </c>
      <c r="F13" s="219">
        <v>5552</v>
      </c>
      <c r="G13" s="219">
        <v>14720662</v>
      </c>
      <c r="H13" s="219">
        <v>38521997</v>
      </c>
      <c r="I13" s="219">
        <v>161.69</v>
      </c>
      <c r="J13" s="219">
        <v>23801335</v>
      </c>
      <c r="K13" s="219">
        <v>94924224</v>
      </c>
      <c r="L13" s="219">
        <v>118725559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8980</v>
      </c>
      <c r="F14" s="219">
        <v>8970</v>
      </c>
      <c r="G14" s="219">
        <v>8470021</v>
      </c>
      <c r="H14" s="219">
        <v>35564256</v>
      </c>
      <c r="I14" s="219">
        <v>319.88</v>
      </c>
      <c r="J14" s="219">
        <v>27094235</v>
      </c>
      <c r="K14" s="219">
        <v>90905312</v>
      </c>
      <c r="L14" s="219">
        <v>117999547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13997</v>
      </c>
      <c r="F15" s="219">
        <v>13961</v>
      </c>
      <c r="G15" s="219">
        <v>20398844</v>
      </c>
      <c r="H15" s="219">
        <v>27676286</v>
      </c>
      <c r="I15" s="219">
        <v>35.68</v>
      </c>
      <c r="J15" s="219">
        <v>7277442</v>
      </c>
      <c r="K15" s="219">
        <v>21518240</v>
      </c>
      <c r="L15" s="219">
        <v>30295682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9630</v>
      </c>
      <c r="F16" s="219">
        <v>9696</v>
      </c>
      <c r="G16" s="219">
        <v>920033</v>
      </c>
      <c r="H16" s="219">
        <v>3844270</v>
      </c>
      <c r="I16" s="219">
        <v>317.83999999999997</v>
      </c>
      <c r="J16" s="219">
        <v>2924237</v>
      </c>
      <c r="K16" s="219">
        <v>30419074</v>
      </c>
      <c r="L16" s="219">
        <v>33343311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910</v>
      </c>
      <c r="E17" s="218" t="s">
        <v>37</v>
      </c>
      <c r="F17" s="219" t="s">
        <v>911</v>
      </c>
      <c r="G17" s="218" t="s">
        <v>39</v>
      </c>
      <c r="H17" s="219">
        <f>SUM(H2:H16)</f>
        <v>2556150023</v>
      </c>
      <c r="I17" s="218" t="s">
        <v>40</v>
      </c>
      <c r="J17" s="219" t="s">
        <v>912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2691639448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135489425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2764190508</v>
      </c>
      <c r="H41" s="11">
        <f>G41-B43</f>
        <v>276357062</v>
      </c>
      <c r="I41" s="5">
        <f>H41/B43</f>
        <v>0.11108342579939734</v>
      </c>
      <c r="J41" s="13">
        <f>G41+J40</f>
        <v>2764190508</v>
      </c>
      <c r="K41" s="11">
        <f>H41+J40</f>
        <v>276357062</v>
      </c>
      <c r="L41" s="5">
        <f>K41/B43</f>
        <v>0.11108342579939734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4504190508</v>
      </c>
      <c r="H42" s="12">
        <f>G42-B43</f>
        <v>2016357062</v>
      </c>
      <c r="I42" s="8">
        <f>H42/B43</f>
        <v>0.81048715911507208</v>
      </c>
      <c r="J42" s="13">
        <f>G42+J40</f>
        <v>4504190508</v>
      </c>
      <c r="K42" s="12">
        <f>H42+J40</f>
        <v>2016357062</v>
      </c>
      <c r="L42" s="8">
        <f>K42/B43</f>
        <v>0.81048715911507208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1.0098493254490668E-2</v>
      </c>
      <c r="J43" s="6"/>
      <c r="K43" s="4" t="s">
        <v>50</v>
      </c>
      <c r="L43" s="5">
        <f ca="1">K41/VLOOKUP(MID(CELL("filename",A$1),FIND("]",CELL("filename",A$1))+1,255),Base!A:H,8,FALSE)*30</f>
        <v>1.0098493254490668E-2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7.3680650828642918E-2</v>
      </c>
      <c r="J44" s="6"/>
      <c r="K44" s="7"/>
      <c r="L44" s="8">
        <f ca="1">K42/VLOOKUP(MID(CELL("filename",A$1),FIND("]",CELL("filename",A$1))+1,255),Base!A:H,8,FALSE)*30</f>
        <v>7.3680650828642918E-2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44"/>
  <sheetViews>
    <sheetView rightToLeft="1" topLeftCell="A5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12.710937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8700</v>
      </c>
      <c r="F2" s="46">
        <v>8855</v>
      </c>
      <c r="G2" s="46">
        <v>369116512</v>
      </c>
      <c r="H2" s="46">
        <v>1683583440</v>
      </c>
      <c r="I2" s="46">
        <v>356.11</v>
      </c>
      <c r="J2" s="46">
        <v>1314466928</v>
      </c>
      <c r="K2" s="46">
        <v>35150128</v>
      </c>
      <c r="L2" s="46">
        <v>1356617056</v>
      </c>
    </row>
    <row r="3" spans="1:12" ht="18.75" x14ac:dyDescent="0.3">
      <c r="A3" s="46" t="s">
        <v>13</v>
      </c>
      <c r="B3" s="46">
        <v>120000</v>
      </c>
      <c r="C3" s="46">
        <v>1999</v>
      </c>
      <c r="D3" s="46">
        <v>2019</v>
      </c>
      <c r="E3" s="46">
        <v>4210</v>
      </c>
      <c r="F3" s="46">
        <v>4185</v>
      </c>
      <c r="G3" s="46">
        <v>239853104</v>
      </c>
      <c r="H3" s="46">
        <v>497303550</v>
      </c>
      <c r="I3" s="46">
        <v>107.34</v>
      </c>
      <c r="J3" s="46">
        <v>257450446</v>
      </c>
      <c r="K3" s="46">
        <v>89965608</v>
      </c>
      <c r="L3" s="46">
        <v>347416054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24862</v>
      </c>
      <c r="F4" s="46">
        <v>24862</v>
      </c>
      <c r="G4" s="46">
        <v>195353872</v>
      </c>
      <c r="H4" s="46">
        <v>246195955</v>
      </c>
      <c r="I4" s="46">
        <v>26.03</v>
      </c>
      <c r="J4" s="46">
        <v>50842083</v>
      </c>
      <c r="K4" s="46">
        <v>0</v>
      </c>
      <c r="L4" s="46">
        <v>50842083</v>
      </c>
    </row>
    <row r="5" spans="1:12" ht="18.75" x14ac:dyDescent="0.3">
      <c r="A5" s="46" t="s">
        <v>15</v>
      </c>
      <c r="B5" s="46">
        <v>35000</v>
      </c>
      <c r="C5" s="46">
        <v>2528</v>
      </c>
      <c r="D5" s="46">
        <v>2553</v>
      </c>
      <c r="E5" s="46">
        <v>6448</v>
      </c>
      <c r="F5" s="46">
        <v>6377</v>
      </c>
      <c r="G5" s="46">
        <v>88495432</v>
      </c>
      <c r="H5" s="46">
        <v>221018849</v>
      </c>
      <c r="I5" s="46">
        <v>149.75</v>
      </c>
      <c r="J5" s="46">
        <v>132523417</v>
      </c>
      <c r="K5" s="46">
        <v>71343552</v>
      </c>
      <c r="L5" s="46">
        <v>203866969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11900</v>
      </c>
      <c r="F6" s="46">
        <v>11986</v>
      </c>
      <c r="G6" s="46">
        <v>73976144</v>
      </c>
      <c r="H6" s="46">
        <v>106822229</v>
      </c>
      <c r="I6" s="46">
        <v>44.4</v>
      </c>
      <c r="J6" s="46">
        <v>32846085</v>
      </c>
      <c r="K6" s="46">
        <v>3002441</v>
      </c>
      <c r="L6" s="46">
        <v>35848526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30688</v>
      </c>
      <c r="F7" s="46">
        <v>30688</v>
      </c>
      <c r="G7" s="46">
        <v>76127056</v>
      </c>
      <c r="H7" s="46">
        <v>91166376</v>
      </c>
      <c r="I7" s="46">
        <v>19.760000000000002</v>
      </c>
      <c r="J7" s="46">
        <v>15039320</v>
      </c>
      <c r="K7" s="46">
        <v>0</v>
      </c>
      <c r="L7" s="46">
        <v>15039320</v>
      </c>
    </row>
    <row r="8" spans="1:12" ht="18.75" x14ac:dyDescent="0.3">
      <c r="A8" s="46" t="s">
        <v>17</v>
      </c>
      <c r="B8" s="46">
        <v>9000</v>
      </c>
      <c r="C8" s="46">
        <v>2118</v>
      </c>
      <c r="D8" s="46">
        <v>2139</v>
      </c>
      <c r="E8" s="46">
        <v>6150</v>
      </c>
      <c r="F8" s="46">
        <v>6135</v>
      </c>
      <c r="G8" s="46">
        <v>19057548</v>
      </c>
      <c r="H8" s="46">
        <v>54676654</v>
      </c>
      <c r="I8" s="46">
        <v>186.9</v>
      </c>
      <c r="J8" s="46">
        <v>35619106</v>
      </c>
      <c r="K8" s="46">
        <v>49876040</v>
      </c>
      <c r="L8" s="46">
        <v>85495146</v>
      </c>
    </row>
    <row r="9" spans="1:12" ht="18.75" x14ac:dyDescent="0.3">
      <c r="A9" s="46" t="s">
        <v>22</v>
      </c>
      <c r="B9" s="46">
        <v>4000</v>
      </c>
      <c r="C9" s="46">
        <v>10199</v>
      </c>
      <c r="D9" s="46">
        <v>10299</v>
      </c>
      <c r="E9" s="46">
        <v>13670</v>
      </c>
      <c r="F9" s="46">
        <v>13413</v>
      </c>
      <c r="G9" s="46">
        <v>40797684</v>
      </c>
      <c r="H9" s="46">
        <v>53128893</v>
      </c>
      <c r="I9" s="46">
        <v>30.23</v>
      </c>
      <c r="J9" s="46">
        <v>12331209</v>
      </c>
      <c r="K9" s="46">
        <v>5650188</v>
      </c>
      <c r="L9" s="46">
        <v>17981397</v>
      </c>
    </row>
    <row r="10" spans="1:12" ht="18.75" x14ac:dyDescent="0.3">
      <c r="A10" s="46" t="s">
        <v>21</v>
      </c>
      <c r="B10" s="46">
        <v>2000</v>
      </c>
      <c r="C10" s="46">
        <v>16843</v>
      </c>
      <c r="D10" s="46">
        <v>17008</v>
      </c>
      <c r="E10" s="46">
        <v>26505</v>
      </c>
      <c r="F10" s="46">
        <v>26403</v>
      </c>
      <c r="G10" s="46">
        <v>33685576</v>
      </c>
      <c r="H10" s="46">
        <v>52291142</v>
      </c>
      <c r="I10" s="46">
        <v>55.23</v>
      </c>
      <c r="J10" s="46">
        <v>18605566</v>
      </c>
      <c r="K10" s="46">
        <v>160642</v>
      </c>
      <c r="L10" s="46">
        <v>18766208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16</v>
      </c>
      <c r="B12" s="46">
        <v>6000</v>
      </c>
      <c r="C12" s="46">
        <v>2958</v>
      </c>
      <c r="D12" s="46">
        <v>2987</v>
      </c>
      <c r="E12" s="46">
        <v>7662</v>
      </c>
      <c r="F12" s="46">
        <v>7636</v>
      </c>
      <c r="G12" s="46">
        <v>17748974</v>
      </c>
      <c r="H12" s="46">
        <v>45369294</v>
      </c>
      <c r="I12" s="46">
        <v>155.62</v>
      </c>
      <c r="J12" s="46">
        <v>27620320</v>
      </c>
      <c r="K12" s="46">
        <v>25975220</v>
      </c>
      <c r="L12" s="46">
        <v>53595540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10528</v>
      </c>
      <c r="F13" s="46">
        <v>10528</v>
      </c>
      <c r="G13" s="46">
        <v>31414688</v>
      </c>
      <c r="H13" s="46">
        <v>37906580</v>
      </c>
      <c r="I13" s="46">
        <v>20.67</v>
      </c>
      <c r="J13" s="46">
        <v>6491892</v>
      </c>
      <c r="K13" s="46">
        <v>0</v>
      </c>
      <c r="L13" s="46">
        <v>6491892</v>
      </c>
    </row>
    <row r="14" spans="1:12" ht="18.75" x14ac:dyDescent="0.3">
      <c r="A14" s="46" t="s">
        <v>26</v>
      </c>
      <c r="B14" s="46">
        <v>7000</v>
      </c>
      <c r="C14" s="46">
        <v>2103</v>
      </c>
      <c r="D14" s="46">
        <v>2124</v>
      </c>
      <c r="E14" s="46">
        <v>3289</v>
      </c>
      <c r="F14" s="46">
        <v>3262</v>
      </c>
      <c r="G14" s="46">
        <v>14720662</v>
      </c>
      <c r="H14" s="46">
        <v>22611369</v>
      </c>
      <c r="I14" s="46">
        <v>53.6</v>
      </c>
      <c r="J14" s="46">
        <v>7890707</v>
      </c>
      <c r="K14" s="46">
        <v>94924224</v>
      </c>
      <c r="L14" s="46">
        <v>102814931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6875</v>
      </c>
      <c r="F15" s="46">
        <v>6843</v>
      </c>
      <c r="G15" s="46">
        <v>15091829</v>
      </c>
      <c r="H15" s="46">
        <v>20328842</v>
      </c>
      <c r="I15" s="46">
        <v>34.700000000000003</v>
      </c>
      <c r="J15" s="46">
        <v>5237013</v>
      </c>
      <c r="K15" s="46">
        <v>-7422173</v>
      </c>
      <c r="L15" s="46">
        <v>-1835160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2869</v>
      </c>
      <c r="F16" s="46">
        <v>2833</v>
      </c>
      <c r="G16" s="46">
        <v>16100578</v>
      </c>
      <c r="H16" s="46">
        <v>19637648</v>
      </c>
      <c r="I16" s="46">
        <v>21.97</v>
      </c>
      <c r="J16" s="46">
        <v>3537070</v>
      </c>
      <c r="K16" s="46">
        <v>3855220</v>
      </c>
      <c r="L16" s="46">
        <v>7392290</v>
      </c>
    </row>
    <row r="17" spans="1:12" ht="18.75" x14ac:dyDescent="0.3">
      <c r="A17" s="46" t="s">
        <v>20</v>
      </c>
      <c r="B17" s="46">
        <v>300</v>
      </c>
      <c r="C17" s="46">
        <v>31876</v>
      </c>
      <c r="D17" s="46">
        <v>32187</v>
      </c>
      <c r="E17" s="46">
        <v>63505</v>
      </c>
      <c r="F17" s="46">
        <v>62806</v>
      </c>
      <c r="G17" s="46">
        <v>9562899</v>
      </c>
      <c r="H17" s="46">
        <v>18658092</v>
      </c>
      <c r="I17" s="46">
        <v>95.11</v>
      </c>
      <c r="J17" s="46">
        <v>9095193</v>
      </c>
      <c r="K17" s="46">
        <v>18419176</v>
      </c>
      <c r="L17" s="46">
        <v>27514369</v>
      </c>
    </row>
    <row r="18" spans="1:12" ht="18.75" x14ac:dyDescent="0.3">
      <c r="A18" s="46" t="s">
        <v>77</v>
      </c>
      <c r="B18" s="46">
        <v>811</v>
      </c>
      <c r="C18" s="46">
        <v>12054</v>
      </c>
      <c r="D18" s="46">
        <v>12172</v>
      </c>
      <c r="E18" s="46">
        <v>19974</v>
      </c>
      <c r="F18" s="46">
        <v>19920</v>
      </c>
      <c r="G18" s="46">
        <v>9776181</v>
      </c>
      <c r="H18" s="46">
        <v>15997608</v>
      </c>
      <c r="I18" s="46">
        <v>63.64</v>
      </c>
      <c r="J18" s="46">
        <v>6221427</v>
      </c>
      <c r="K18" s="46">
        <v>0</v>
      </c>
      <c r="L18" s="46">
        <v>6221427</v>
      </c>
    </row>
    <row r="19" spans="1:12" ht="18.75" x14ac:dyDescent="0.3">
      <c r="A19" s="46" t="s">
        <v>28</v>
      </c>
      <c r="B19" s="46">
        <v>2000</v>
      </c>
      <c r="C19" s="46">
        <v>2601</v>
      </c>
      <c r="D19" s="46">
        <v>2627</v>
      </c>
      <c r="E19" s="46">
        <v>5156</v>
      </c>
      <c r="F19" s="46">
        <v>5176</v>
      </c>
      <c r="G19" s="46">
        <v>5202503</v>
      </c>
      <c r="H19" s="46">
        <v>10251068</v>
      </c>
      <c r="I19" s="46">
        <v>97.04</v>
      </c>
      <c r="J19" s="46">
        <v>5048565</v>
      </c>
      <c r="K19" s="46">
        <v>337142</v>
      </c>
      <c r="L19" s="46">
        <v>5385707</v>
      </c>
    </row>
    <row r="20" spans="1:12" ht="18.75" x14ac:dyDescent="0.3">
      <c r="A20" s="46" t="s">
        <v>32</v>
      </c>
      <c r="B20" s="46">
        <v>37</v>
      </c>
      <c r="C20" s="46">
        <v>23607</v>
      </c>
      <c r="D20" s="46">
        <v>23838</v>
      </c>
      <c r="E20" s="46">
        <v>38134</v>
      </c>
      <c r="F20" s="46">
        <v>37057</v>
      </c>
      <c r="G20" s="46">
        <v>873445</v>
      </c>
      <c r="H20" s="46">
        <v>1357741</v>
      </c>
      <c r="I20" s="46">
        <v>55.45</v>
      </c>
      <c r="J20" s="46">
        <v>484296</v>
      </c>
      <c r="K20" s="46">
        <v>0</v>
      </c>
      <c r="L20" s="46">
        <v>484296</v>
      </c>
    </row>
    <row r="21" spans="1:12" ht="18.75" x14ac:dyDescent="0.3">
      <c r="A21" s="46" t="s">
        <v>33</v>
      </c>
      <c r="B21" s="46">
        <v>21</v>
      </c>
      <c r="C21" s="46">
        <v>19990</v>
      </c>
      <c r="D21" s="46">
        <v>20185</v>
      </c>
      <c r="E21" s="46">
        <v>27031</v>
      </c>
      <c r="F21" s="46">
        <v>25961</v>
      </c>
      <c r="G21" s="46">
        <v>419795</v>
      </c>
      <c r="H21" s="46">
        <v>539865</v>
      </c>
      <c r="I21" s="46">
        <v>28.6</v>
      </c>
      <c r="J21" s="46">
        <v>120070</v>
      </c>
      <c r="K21" s="46">
        <v>0</v>
      </c>
      <c r="L21" s="46">
        <v>120070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51</v>
      </c>
      <c r="E22" s="46" t="s">
        <v>37</v>
      </c>
      <c r="F22" s="46" t="s">
        <v>112</v>
      </c>
      <c r="G22" s="46" t="s">
        <v>39</v>
      </c>
      <c r="H22" s="46">
        <f>SUM(H2:H21)</f>
        <v>3248357695</v>
      </c>
      <c r="I22" s="46" t="s">
        <v>40</v>
      </c>
      <c r="J22" s="46" t="s">
        <v>113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3472248372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223890677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B41+H22+D41+F41</f>
        <v>3575199432</v>
      </c>
      <c r="H41" s="11">
        <f>G41-B43</f>
        <v>1087365986</v>
      </c>
      <c r="I41" s="5">
        <f>H41/B43</f>
        <v>0.43707346556832166</v>
      </c>
      <c r="J41" s="13">
        <f>G41+J40</f>
        <v>3575199432</v>
      </c>
      <c r="K41" s="11">
        <f>H41+J40</f>
        <v>1087365986</v>
      </c>
      <c r="L41" s="5">
        <f>K41/B43</f>
        <v>0.43707346556832166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3635199432</v>
      </c>
      <c r="H42" s="12">
        <f>G42-B43</f>
        <v>1147365986</v>
      </c>
      <c r="I42" s="8">
        <f>H42/B43</f>
        <v>0.46119083568265529</v>
      </c>
      <c r="J42" s="13">
        <f>G42+J40</f>
        <v>3635199432</v>
      </c>
      <c r="K42" s="12">
        <f>H42+J40</f>
        <v>1147365986</v>
      </c>
      <c r="L42" s="8">
        <f>K42/B43</f>
        <v>0.46119083568265529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0.32780509917624123</v>
      </c>
      <c r="J43" s="6"/>
      <c r="K43" s="4" t="s">
        <v>50</v>
      </c>
      <c r="L43" s="5">
        <f ca="1">K41/VLOOKUP(MID(CELL("filename",A$1),FIND("]",CELL("filename",A$1))+1,255),Base!A:H,8,FALSE)*30</f>
        <v>0.32780509917624123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0.34589312676199141</v>
      </c>
      <c r="J44" s="6"/>
      <c r="K44" s="7"/>
      <c r="L44" s="8">
        <f ca="1">K42/VLOOKUP(MID(CELL("filename",A$1),FIND("]",CELL("filename",A$1))+1,255),Base!A:H,8,FALSE)*30</f>
        <v>0.34589312676199141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D332-6FCD-498F-9E9E-90EC923CCD68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8119</v>
      </c>
      <c r="F2" s="219">
        <v>8096</v>
      </c>
      <c r="G2" s="219">
        <v>195959680</v>
      </c>
      <c r="H2" s="219">
        <v>561732864</v>
      </c>
      <c r="I2" s="219">
        <v>186.66</v>
      </c>
      <c r="J2" s="219">
        <v>365773184</v>
      </c>
      <c r="K2" s="219">
        <v>887401408</v>
      </c>
      <c r="L2" s="219">
        <v>1299774592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56549</v>
      </c>
      <c r="F3" s="219">
        <v>56433</v>
      </c>
      <c r="G3" s="219">
        <v>195353872</v>
      </c>
      <c r="H3" s="219">
        <v>559363896</v>
      </c>
      <c r="I3" s="219">
        <v>186.33</v>
      </c>
      <c r="J3" s="219">
        <v>364010024</v>
      </c>
      <c r="K3" s="219">
        <v>0</v>
      </c>
      <c r="L3" s="219">
        <v>364010024</v>
      </c>
    </row>
    <row r="4" spans="1:12" ht="18.75" x14ac:dyDescent="0.3">
      <c r="A4" s="218" t="s">
        <v>15</v>
      </c>
      <c r="B4" s="219">
        <v>20000</v>
      </c>
      <c r="C4" s="219">
        <v>4329</v>
      </c>
      <c r="D4" s="219">
        <v>4368</v>
      </c>
      <c r="E4" s="219">
        <v>12620</v>
      </c>
      <c r="F4" s="219">
        <v>12480</v>
      </c>
      <c r="G4" s="219">
        <v>86582136</v>
      </c>
      <c r="H4" s="219">
        <v>247403520</v>
      </c>
      <c r="I4" s="219">
        <v>185.74</v>
      </c>
      <c r="J4" s="219">
        <v>160821384</v>
      </c>
      <c r="K4" s="219">
        <v>272035488</v>
      </c>
      <c r="L4" s="219">
        <v>433806872</v>
      </c>
    </row>
    <row r="5" spans="1:12" ht="18.75" x14ac:dyDescent="0.3">
      <c r="A5" s="218" t="s">
        <v>226</v>
      </c>
      <c r="B5" s="219">
        <v>1400</v>
      </c>
      <c r="C5" s="219">
        <v>194073</v>
      </c>
      <c r="D5" s="219">
        <v>194304</v>
      </c>
      <c r="E5" s="219">
        <v>165310</v>
      </c>
      <c r="F5" s="219">
        <v>170180</v>
      </c>
      <c r="G5" s="219">
        <v>271702560</v>
      </c>
      <c r="H5" s="219">
        <v>237968957</v>
      </c>
      <c r="I5" s="219">
        <v>-12.42</v>
      </c>
      <c r="J5" s="219">
        <v>-33733603</v>
      </c>
      <c r="K5" s="219">
        <v>-65813952</v>
      </c>
      <c r="L5" s="219">
        <v>-99547555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4475</v>
      </c>
      <c r="F6" s="219">
        <v>4498</v>
      </c>
      <c r="G6" s="219">
        <v>99938792</v>
      </c>
      <c r="H6" s="219">
        <v>222920880</v>
      </c>
      <c r="I6" s="219">
        <v>123.06</v>
      </c>
      <c r="J6" s="219">
        <v>122982088</v>
      </c>
      <c r="K6" s="219">
        <v>440100384</v>
      </c>
      <c r="L6" s="219">
        <v>563082472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23210</v>
      </c>
      <c r="F7" s="219">
        <v>23400</v>
      </c>
      <c r="G7" s="219">
        <v>90907328</v>
      </c>
      <c r="H7" s="219">
        <v>162358560</v>
      </c>
      <c r="I7" s="219">
        <v>78.599999999999994</v>
      </c>
      <c r="J7" s="219">
        <v>71451232</v>
      </c>
      <c r="K7" s="219">
        <v>28708712</v>
      </c>
      <c r="L7" s="219">
        <v>108559944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10400</v>
      </c>
      <c r="F8" s="219">
        <v>10550</v>
      </c>
      <c r="G8" s="219">
        <v>173659568</v>
      </c>
      <c r="H8" s="219">
        <v>156857400</v>
      </c>
      <c r="I8" s="219">
        <v>-9.68</v>
      </c>
      <c r="J8" s="219">
        <v>-16802168</v>
      </c>
      <c r="K8" s="219">
        <v>54390804</v>
      </c>
      <c r="L8" s="219">
        <v>39338636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7886</v>
      </c>
      <c r="F9" s="219">
        <v>7956</v>
      </c>
      <c r="G9" s="219">
        <v>125683168</v>
      </c>
      <c r="H9" s="219">
        <v>118289808</v>
      </c>
      <c r="I9" s="219">
        <v>-5.88</v>
      </c>
      <c r="J9" s="219">
        <v>-7393360</v>
      </c>
      <c r="K9" s="219">
        <v>1144847</v>
      </c>
      <c r="L9" s="219">
        <v>21711487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66300</v>
      </c>
      <c r="F10" s="219">
        <v>67168</v>
      </c>
      <c r="G10" s="219">
        <v>112014400</v>
      </c>
      <c r="H10" s="219">
        <v>107341127</v>
      </c>
      <c r="I10" s="219">
        <v>-4.17</v>
      </c>
      <c r="J10" s="219">
        <v>-4673273</v>
      </c>
      <c r="K10" s="219">
        <v>9227040</v>
      </c>
      <c r="L10" s="219">
        <v>4553767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21800</v>
      </c>
      <c r="F12" s="219">
        <v>21960</v>
      </c>
      <c r="G12" s="219">
        <v>48753060</v>
      </c>
      <c r="H12" s="219">
        <v>43533504</v>
      </c>
      <c r="I12" s="219">
        <v>-10.71</v>
      </c>
      <c r="J12" s="219">
        <v>-5219556</v>
      </c>
      <c r="K12" s="219">
        <v>15159361</v>
      </c>
      <c r="L12" s="219">
        <v>10989805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5441</v>
      </c>
      <c r="F13" s="219">
        <v>5541</v>
      </c>
      <c r="G13" s="219">
        <v>14720662</v>
      </c>
      <c r="H13" s="219">
        <v>38445674</v>
      </c>
      <c r="I13" s="219">
        <v>161.16999999999999</v>
      </c>
      <c r="J13" s="219">
        <v>23725012</v>
      </c>
      <c r="K13" s="219">
        <v>94924224</v>
      </c>
      <c r="L13" s="219">
        <v>118649236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8810</v>
      </c>
      <c r="F14" s="219">
        <v>9050</v>
      </c>
      <c r="G14" s="219">
        <v>8470021</v>
      </c>
      <c r="H14" s="219">
        <v>35881440</v>
      </c>
      <c r="I14" s="219">
        <v>323.63</v>
      </c>
      <c r="J14" s="219">
        <v>27411419</v>
      </c>
      <c r="K14" s="219">
        <v>90905312</v>
      </c>
      <c r="L14" s="219">
        <v>118316731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13682</v>
      </c>
      <c r="F15" s="219">
        <v>13817</v>
      </c>
      <c r="G15" s="219">
        <v>20398844</v>
      </c>
      <c r="H15" s="219">
        <v>27390821</v>
      </c>
      <c r="I15" s="219">
        <v>34.28</v>
      </c>
      <c r="J15" s="219">
        <v>6991977</v>
      </c>
      <c r="K15" s="219">
        <v>21518240</v>
      </c>
      <c r="L15" s="219">
        <v>30010217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9630</v>
      </c>
      <c r="F16" s="219">
        <v>9696</v>
      </c>
      <c r="G16" s="219">
        <v>920033</v>
      </c>
      <c r="H16" s="219">
        <v>3844270</v>
      </c>
      <c r="I16" s="219">
        <v>317.83999999999997</v>
      </c>
      <c r="J16" s="219">
        <v>2924237</v>
      </c>
      <c r="K16" s="219">
        <v>30419074</v>
      </c>
      <c r="L16" s="219">
        <v>33343311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914</v>
      </c>
      <c r="E17" s="218" t="s">
        <v>37</v>
      </c>
      <c r="F17" s="219" t="s">
        <v>915</v>
      </c>
      <c r="G17" s="218" t="s">
        <v>39</v>
      </c>
      <c r="H17" s="219">
        <f>SUM(H2:H16)</f>
        <v>2572892721</v>
      </c>
      <c r="I17" s="218" t="s">
        <v>40</v>
      </c>
      <c r="J17" s="219" t="s">
        <v>916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2708382146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135489425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2780933206</v>
      </c>
      <c r="H41" s="11">
        <f>G41-B43</f>
        <v>293099760</v>
      </c>
      <c r="I41" s="5">
        <f>H41/B43</f>
        <v>0.11781325653903924</v>
      </c>
      <c r="J41" s="13">
        <f>G41+J40</f>
        <v>2780933206</v>
      </c>
      <c r="K41" s="11">
        <f>H41+J40</f>
        <v>293099760</v>
      </c>
      <c r="L41" s="5">
        <f>K41/B43</f>
        <v>0.11781325653903924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4520933206</v>
      </c>
      <c r="H42" s="12">
        <f>G42-B43</f>
        <v>2033099760</v>
      </c>
      <c r="I42" s="8">
        <f>H42/B43</f>
        <v>0.81721698985471392</v>
      </c>
      <c r="J42" s="13">
        <f>G42+J40</f>
        <v>4520933206</v>
      </c>
      <c r="K42" s="12">
        <f>H42+J40</f>
        <v>2033099760</v>
      </c>
      <c r="L42" s="8">
        <f>K42/B43</f>
        <v>0.81721698985471392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1.0677938659127422E-2</v>
      </c>
      <c r="J43" s="6"/>
      <c r="K43" s="4" t="s">
        <v>50</v>
      </c>
      <c r="L43" s="5">
        <f ca="1">K41/VLOOKUP(MID(CELL("filename",A$1),FIND("]",CELL("filename",A$1))+1,255),Base!A:H,8,FALSE)*30</f>
        <v>1.0677938659127422E-2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7.4068005122783748E-2</v>
      </c>
      <c r="J44" s="6"/>
      <c r="K44" s="7"/>
      <c r="L44" s="8">
        <f ca="1">K42/VLOOKUP(MID(CELL("filename",A$1),FIND("]",CELL("filename",A$1))+1,255),Base!A:H,8,FALSE)*30</f>
        <v>7.4068005122783748E-2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300D-F4E9-4883-882E-E8DC03EB9FEF}">
  <dimension ref="A1:L44"/>
  <sheetViews>
    <sheetView rightToLeft="1" zoomScaleNormal="125" zoomScaleSheetLayoutView="100" workbookViewId="0">
      <selection activeCell="B42" sqref="B42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70000</v>
      </c>
      <c r="C2" s="219">
        <v>2799</v>
      </c>
      <c r="D2" s="219">
        <v>2824</v>
      </c>
      <c r="E2" s="219">
        <v>8581</v>
      </c>
      <c r="F2" s="219">
        <v>8560</v>
      </c>
      <c r="G2" s="219">
        <v>195959680</v>
      </c>
      <c r="H2" s="219">
        <v>593927040</v>
      </c>
      <c r="I2" s="219">
        <v>203.09</v>
      </c>
      <c r="J2" s="219">
        <v>397967360</v>
      </c>
      <c r="K2" s="219">
        <v>887401408</v>
      </c>
      <c r="L2" s="219">
        <v>1331968768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55305</v>
      </c>
      <c r="F3" s="219">
        <v>55726</v>
      </c>
      <c r="G3" s="219">
        <v>195353872</v>
      </c>
      <c r="H3" s="219">
        <v>552356112</v>
      </c>
      <c r="I3" s="219">
        <v>182.75</v>
      </c>
      <c r="J3" s="219">
        <v>357002240</v>
      </c>
      <c r="K3" s="219">
        <v>0</v>
      </c>
      <c r="L3" s="219">
        <v>357002240</v>
      </c>
    </row>
    <row r="4" spans="1:12" ht="18.75" x14ac:dyDescent="0.3">
      <c r="A4" s="218" t="s">
        <v>226</v>
      </c>
      <c r="B4" s="219">
        <v>1600</v>
      </c>
      <c r="C4" s="219">
        <v>190260</v>
      </c>
      <c r="D4" s="219">
        <v>190487</v>
      </c>
      <c r="E4" s="219">
        <v>163380</v>
      </c>
      <c r="F4" s="219">
        <v>164520</v>
      </c>
      <c r="G4" s="219">
        <v>304416480</v>
      </c>
      <c r="H4" s="219">
        <v>262919280</v>
      </c>
      <c r="I4" s="219">
        <v>-13.63</v>
      </c>
      <c r="J4" s="219">
        <v>-41497200</v>
      </c>
      <c r="K4" s="219">
        <v>-65813952</v>
      </c>
      <c r="L4" s="219">
        <v>-107311152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12620</v>
      </c>
      <c r="F5" s="219">
        <v>12480</v>
      </c>
      <c r="G5" s="219">
        <v>86582136</v>
      </c>
      <c r="H5" s="219">
        <v>247403520</v>
      </c>
      <c r="I5" s="219">
        <v>185.74</v>
      </c>
      <c r="J5" s="219">
        <v>160821384</v>
      </c>
      <c r="K5" s="219">
        <v>272035488</v>
      </c>
      <c r="L5" s="219">
        <v>433806872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4409</v>
      </c>
      <c r="F6" s="219">
        <v>4410</v>
      </c>
      <c r="G6" s="219">
        <v>99938792</v>
      </c>
      <c r="H6" s="219">
        <v>218559600</v>
      </c>
      <c r="I6" s="219">
        <v>118.69</v>
      </c>
      <c r="J6" s="219">
        <v>118620808</v>
      </c>
      <c r="K6" s="219">
        <v>440100384</v>
      </c>
      <c r="L6" s="219">
        <v>558721192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22940</v>
      </c>
      <c r="F7" s="219">
        <v>22950</v>
      </c>
      <c r="G7" s="219">
        <v>90907328</v>
      </c>
      <c r="H7" s="219">
        <v>159236280</v>
      </c>
      <c r="I7" s="219">
        <v>75.16</v>
      </c>
      <c r="J7" s="219">
        <v>68328952</v>
      </c>
      <c r="K7" s="219">
        <v>28708712</v>
      </c>
      <c r="L7" s="219">
        <v>105437664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10340</v>
      </c>
      <c r="F8" s="219">
        <v>10360</v>
      </c>
      <c r="G8" s="219">
        <v>173659568</v>
      </c>
      <c r="H8" s="219">
        <v>154032480</v>
      </c>
      <c r="I8" s="219">
        <v>-11.3</v>
      </c>
      <c r="J8" s="219">
        <v>-19627088</v>
      </c>
      <c r="K8" s="219">
        <v>54390804</v>
      </c>
      <c r="L8" s="219">
        <v>36513716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7797</v>
      </c>
      <c r="F9" s="219">
        <v>7810</v>
      </c>
      <c r="G9" s="219">
        <v>125683168</v>
      </c>
      <c r="H9" s="219">
        <v>116119080</v>
      </c>
      <c r="I9" s="219">
        <v>-7.61</v>
      </c>
      <c r="J9" s="219">
        <v>-9564088</v>
      </c>
      <c r="K9" s="219">
        <v>1144847</v>
      </c>
      <c r="L9" s="219">
        <v>19540759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66440</v>
      </c>
      <c r="F10" s="219">
        <v>66455</v>
      </c>
      <c r="G10" s="219">
        <v>112014400</v>
      </c>
      <c r="H10" s="219">
        <v>106201682</v>
      </c>
      <c r="I10" s="219">
        <v>-5.19</v>
      </c>
      <c r="J10" s="219">
        <v>-5812718</v>
      </c>
      <c r="K10" s="219">
        <v>9227040</v>
      </c>
      <c r="L10" s="219">
        <v>3414322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21530</v>
      </c>
      <c r="F12" s="219">
        <v>21760</v>
      </c>
      <c r="G12" s="219">
        <v>48753060</v>
      </c>
      <c r="H12" s="219">
        <v>43137024</v>
      </c>
      <c r="I12" s="219">
        <v>-11.52</v>
      </c>
      <c r="J12" s="219">
        <v>-5616036</v>
      </c>
      <c r="K12" s="219">
        <v>15159361</v>
      </c>
      <c r="L12" s="219">
        <v>10593325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5431</v>
      </c>
      <c r="F13" s="219">
        <v>5536</v>
      </c>
      <c r="G13" s="219">
        <v>14720662</v>
      </c>
      <c r="H13" s="219">
        <v>38410982</v>
      </c>
      <c r="I13" s="219">
        <v>160.93</v>
      </c>
      <c r="J13" s="219">
        <v>23690320</v>
      </c>
      <c r="K13" s="219">
        <v>94924224</v>
      </c>
      <c r="L13" s="219">
        <v>118614544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8870</v>
      </c>
      <c r="F14" s="219">
        <v>8870</v>
      </c>
      <c r="G14" s="219">
        <v>8470021</v>
      </c>
      <c r="H14" s="219">
        <v>35167776</v>
      </c>
      <c r="I14" s="219">
        <v>315.2</v>
      </c>
      <c r="J14" s="219">
        <v>26697755</v>
      </c>
      <c r="K14" s="219">
        <v>90905312</v>
      </c>
      <c r="L14" s="219">
        <v>117603067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13541</v>
      </c>
      <c r="F15" s="219">
        <v>13584</v>
      </c>
      <c r="G15" s="219">
        <v>20398844</v>
      </c>
      <c r="H15" s="219">
        <v>26928922</v>
      </c>
      <c r="I15" s="219">
        <v>32.01</v>
      </c>
      <c r="J15" s="219">
        <v>6530078</v>
      </c>
      <c r="K15" s="219">
        <v>21518240</v>
      </c>
      <c r="L15" s="219">
        <v>29548318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9503</v>
      </c>
      <c r="F16" s="219">
        <v>9535</v>
      </c>
      <c r="G16" s="219">
        <v>920033</v>
      </c>
      <c r="H16" s="219">
        <v>3780437</v>
      </c>
      <c r="I16" s="219">
        <v>310.89999999999998</v>
      </c>
      <c r="J16" s="219">
        <v>2860404</v>
      </c>
      <c r="K16" s="219">
        <v>30419074</v>
      </c>
      <c r="L16" s="219">
        <v>33279478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921</v>
      </c>
      <c r="E17" s="218" t="s">
        <v>37</v>
      </c>
      <c r="F17" s="219" t="s">
        <v>922</v>
      </c>
      <c r="G17" s="218" t="s">
        <v>39</v>
      </c>
      <c r="H17" s="219">
        <f>SUM(H2:H16)</f>
        <v>2607740215</v>
      </c>
      <c r="I17" s="218" t="s">
        <v>40</v>
      </c>
      <c r="J17" s="219" t="s">
        <v>923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2710229640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102489425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2782780700</v>
      </c>
      <c r="H41" s="11">
        <f>G41-B43</f>
        <v>294947254</v>
      </c>
      <c r="I41" s="5">
        <f>H41/B43</f>
        <v>0.1185558681487394</v>
      </c>
      <c r="J41" s="13">
        <f>G41+J40</f>
        <v>2782780700</v>
      </c>
      <c r="K41" s="11">
        <f>H41+J40</f>
        <v>294947254</v>
      </c>
      <c r="L41" s="5">
        <f>K41/B43</f>
        <v>0.1185558681487394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4522780700</v>
      </c>
      <c r="H42" s="12">
        <f>G42-B43</f>
        <v>2034947254</v>
      </c>
      <c r="I42" s="8">
        <f>H42/B43</f>
        <v>0.81795960146441415</v>
      </c>
      <c r="J42" s="13">
        <f>G42+J40</f>
        <v>4522780700</v>
      </c>
      <c r="K42" s="12">
        <f>H42+J40</f>
        <v>2034947254</v>
      </c>
      <c r="L42" s="8">
        <f>K42/B43</f>
        <v>0.81795960146441415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1.0712879651994524E-2</v>
      </c>
      <c r="J43" s="6"/>
      <c r="K43" s="4" t="s">
        <v>50</v>
      </c>
      <c r="L43" s="5">
        <f ca="1">K41/VLOOKUP(MID(CELL("filename",A$1),FIND("]",CELL("filename",A$1))+1,255),Base!A:H,8,FALSE)*30</f>
        <v>1.0712879651994524E-2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7.3912012180519349E-2</v>
      </c>
      <c r="J44" s="6"/>
      <c r="K44" s="7"/>
      <c r="L44" s="8">
        <f ca="1">K42/VLOOKUP(MID(CELL("filename",A$1),FIND("]",CELL("filename",A$1))+1,255),Base!A:H,8,FALSE)*30</f>
        <v>7.3912012180519349E-2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F1D8-CAFE-4F4C-8428-EFC8FD7658E5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67000</v>
      </c>
      <c r="C2" s="219">
        <v>2799</v>
      </c>
      <c r="D2" s="219">
        <v>2824</v>
      </c>
      <c r="E2" s="219">
        <v>9073</v>
      </c>
      <c r="F2" s="219">
        <v>9063</v>
      </c>
      <c r="G2" s="219">
        <v>187561408</v>
      </c>
      <c r="H2" s="219">
        <v>601877455</v>
      </c>
      <c r="I2" s="219">
        <v>220.9</v>
      </c>
      <c r="J2" s="219">
        <v>414316047</v>
      </c>
      <c r="K2" s="219">
        <v>905982592</v>
      </c>
      <c r="L2" s="219">
        <v>1366898639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57394</v>
      </c>
      <c r="F3" s="219">
        <v>56840</v>
      </c>
      <c r="G3" s="219">
        <v>195353872</v>
      </c>
      <c r="H3" s="219">
        <v>563398080</v>
      </c>
      <c r="I3" s="219">
        <v>188.4</v>
      </c>
      <c r="J3" s="219">
        <v>368044208</v>
      </c>
      <c r="K3" s="219">
        <v>0</v>
      </c>
      <c r="L3" s="219">
        <v>368044208</v>
      </c>
    </row>
    <row r="4" spans="1:12" ht="18.75" x14ac:dyDescent="0.3">
      <c r="A4" s="218" t="s">
        <v>226</v>
      </c>
      <c r="B4" s="219">
        <v>1600</v>
      </c>
      <c r="C4" s="219">
        <v>190260</v>
      </c>
      <c r="D4" s="219">
        <v>190487</v>
      </c>
      <c r="E4" s="219">
        <v>157940</v>
      </c>
      <c r="F4" s="219">
        <v>158100</v>
      </c>
      <c r="G4" s="219">
        <v>304416480</v>
      </c>
      <c r="H4" s="219">
        <v>252659484</v>
      </c>
      <c r="I4" s="219">
        <v>-17</v>
      </c>
      <c r="J4" s="219">
        <v>-51756996</v>
      </c>
      <c r="K4" s="219">
        <v>-65813952</v>
      </c>
      <c r="L4" s="219">
        <v>-117570948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12620</v>
      </c>
      <c r="F5" s="219">
        <v>12480</v>
      </c>
      <c r="G5" s="219">
        <v>86582136</v>
      </c>
      <c r="H5" s="219">
        <v>247403520</v>
      </c>
      <c r="I5" s="219">
        <v>185.74</v>
      </c>
      <c r="J5" s="219">
        <v>160821384</v>
      </c>
      <c r="K5" s="219">
        <v>272035488</v>
      </c>
      <c r="L5" s="219">
        <v>433806872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4322</v>
      </c>
      <c r="F6" s="219">
        <v>4322</v>
      </c>
      <c r="G6" s="219">
        <v>99938792</v>
      </c>
      <c r="H6" s="219">
        <v>214198320</v>
      </c>
      <c r="I6" s="219">
        <v>114.33</v>
      </c>
      <c r="J6" s="219">
        <v>114259528</v>
      </c>
      <c r="K6" s="219">
        <v>440100384</v>
      </c>
      <c r="L6" s="219">
        <v>554359912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22500</v>
      </c>
      <c r="F7" s="219">
        <v>22500</v>
      </c>
      <c r="G7" s="219">
        <v>90907328</v>
      </c>
      <c r="H7" s="219">
        <v>156114000</v>
      </c>
      <c r="I7" s="219">
        <v>71.73</v>
      </c>
      <c r="J7" s="219">
        <v>65206672</v>
      </c>
      <c r="K7" s="219">
        <v>28708712</v>
      </c>
      <c r="L7" s="219">
        <v>102315384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10160</v>
      </c>
      <c r="F8" s="219">
        <v>10160</v>
      </c>
      <c r="G8" s="219">
        <v>173659568</v>
      </c>
      <c r="H8" s="219">
        <v>151058880</v>
      </c>
      <c r="I8" s="219">
        <v>-13.01</v>
      </c>
      <c r="J8" s="219">
        <v>-22600688</v>
      </c>
      <c r="K8" s="219">
        <v>54390804</v>
      </c>
      <c r="L8" s="219">
        <v>33540116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7654</v>
      </c>
      <c r="F9" s="219">
        <v>7685</v>
      </c>
      <c r="G9" s="219">
        <v>125683168</v>
      </c>
      <c r="H9" s="219">
        <v>114260580</v>
      </c>
      <c r="I9" s="219">
        <v>-9.09</v>
      </c>
      <c r="J9" s="219">
        <v>-11422588</v>
      </c>
      <c r="K9" s="219">
        <v>1144847</v>
      </c>
      <c r="L9" s="219">
        <v>17682259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65301</v>
      </c>
      <c r="F10" s="219">
        <v>65454</v>
      </c>
      <c r="G10" s="219">
        <v>112014400</v>
      </c>
      <c r="H10" s="219">
        <v>104601985</v>
      </c>
      <c r="I10" s="219">
        <v>-6.62</v>
      </c>
      <c r="J10" s="219">
        <v>-7412415</v>
      </c>
      <c r="K10" s="219">
        <v>9227040</v>
      </c>
      <c r="L10" s="219">
        <v>1814625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23060</v>
      </c>
      <c r="F12" s="219">
        <v>22760</v>
      </c>
      <c r="G12" s="219">
        <v>48753060</v>
      </c>
      <c r="H12" s="219">
        <v>45119424</v>
      </c>
      <c r="I12" s="219">
        <v>-7.45</v>
      </c>
      <c r="J12" s="219">
        <v>-3633636</v>
      </c>
      <c r="K12" s="219">
        <v>15159361</v>
      </c>
      <c r="L12" s="219">
        <v>12575725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5426</v>
      </c>
      <c r="F13" s="219">
        <v>5530</v>
      </c>
      <c r="G13" s="219">
        <v>14720662</v>
      </c>
      <c r="H13" s="219">
        <v>38369352</v>
      </c>
      <c r="I13" s="219">
        <v>160.65</v>
      </c>
      <c r="J13" s="219">
        <v>23648690</v>
      </c>
      <c r="K13" s="219">
        <v>94924224</v>
      </c>
      <c r="L13" s="219">
        <v>118572914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8700</v>
      </c>
      <c r="F14" s="219">
        <v>8760</v>
      </c>
      <c r="G14" s="219">
        <v>8470021</v>
      </c>
      <c r="H14" s="219">
        <v>34731648</v>
      </c>
      <c r="I14" s="219">
        <v>310.05</v>
      </c>
      <c r="J14" s="219">
        <v>26261627</v>
      </c>
      <c r="K14" s="219">
        <v>90905312</v>
      </c>
      <c r="L14" s="219">
        <v>117166939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13313</v>
      </c>
      <c r="F15" s="219">
        <v>13314</v>
      </c>
      <c r="G15" s="219">
        <v>20398844</v>
      </c>
      <c r="H15" s="219">
        <v>26393674</v>
      </c>
      <c r="I15" s="219">
        <v>29.39</v>
      </c>
      <c r="J15" s="219">
        <v>5994830</v>
      </c>
      <c r="K15" s="219">
        <v>21518240</v>
      </c>
      <c r="L15" s="219">
        <v>29013070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9346</v>
      </c>
      <c r="F16" s="219">
        <v>9358</v>
      </c>
      <c r="G16" s="219">
        <v>920033</v>
      </c>
      <c r="H16" s="219">
        <v>3710260</v>
      </c>
      <c r="I16" s="219">
        <v>303.27</v>
      </c>
      <c r="J16" s="219">
        <v>2790227</v>
      </c>
      <c r="K16" s="219">
        <v>30419074</v>
      </c>
      <c r="L16" s="219">
        <v>33209301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924</v>
      </c>
      <c r="E17" s="218" t="s">
        <v>37</v>
      </c>
      <c r="F17" s="219" t="s">
        <v>925</v>
      </c>
      <c r="G17" s="218" t="s">
        <v>39</v>
      </c>
      <c r="H17" s="219">
        <f>SUM(H2:H16)</f>
        <v>2603456662</v>
      </c>
      <c r="I17" s="218" t="s">
        <v>40</v>
      </c>
      <c r="J17" s="219" t="s">
        <v>926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2733211682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129755020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2805762742</v>
      </c>
      <c r="H41" s="11">
        <f>G41-B43</f>
        <v>317929296</v>
      </c>
      <c r="I41" s="5">
        <f>H41/B43</f>
        <v>0.1277936416970254</v>
      </c>
      <c r="J41" s="13">
        <f>G41+J40</f>
        <v>2805762742</v>
      </c>
      <c r="K41" s="11">
        <f>H41+J40</f>
        <v>317929296</v>
      </c>
      <c r="L41" s="5">
        <f>K41/B43</f>
        <v>0.1277936416970254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4545762742</v>
      </c>
      <c r="H42" s="12">
        <f>G42-B43</f>
        <v>2057929296</v>
      </c>
      <c r="I42" s="8">
        <f>H42/B43</f>
        <v>0.82719737501270008</v>
      </c>
      <c r="J42" s="13">
        <f>G42+J40</f>
        <v>4545762742</v>
      </c>
      <c r="K42" s="12">
        <f>H42+J40</f>
        <v>2057929296</v>
      </c>
      <c r="L42" s="8">
        <f>K42/B43</f>
        <v>0.82719737501270008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1.1512940693425712E-2</v>
      </c>
      <c r="J43" s="6"/>
      <c r="K43" s="4" t="s">
        <v>50</v>
      </c>
      <c r="L43" s="5">
        <f ca="1">K41/VLOOKUP(MID(CELL("filename",A$1),FIND("]",CELL("filename",A$1))+1,255),Base!A:H,8,FALSE)*30</f>
        <v>1.1512940693425712E-2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7.4522286037180197E-2</v>
      </c>
      <c r="J44" s="6"/>
      <c r="K44" s="7"/>
      <c r="L44" s="8">
        <f ca="1">K42/VLOOKUP(MID(CELL("filename",A$1),FIND("]",CELL("filename",A$1))+1,255),Base!A:H,8,FALSE)*30</f>
        <v>7.4522286037180197E-2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C06B-BA72-4215-8AE9-F5CE413E7854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8882</v>
      </c>
      <c r="F2" s="219">
        <v>9276</v>
      </c>
      <c r="G2" s="219">
        <v>179163136</v>
      </c>
      <c r="H2" s="219">
        <v>588439757</v>
      </c>
      <c r="I2" s="219">
        <v>228.44</v>
      </c>
      <c r="J2" s="219">
        <v>409276621</v>
      </c>
      <c r="K2" s="219">
        <v>926148736</v>
      </c>
      <c r="L2" s="219">
        <v>1382025357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58545</v>
      </c>
      <c r="F3" s="219">
        <v>58391</v>
      </c>
      <c r="G3" s="219">
        <v>195353872</v>
      </c>
      <c r="H3" s="219">
        <v>578771592</v>
      </c>
      <c r="I3" s="219">
        <v>196.27</v>
      </c>
      <c r="J3" s="219">
        <v>383417720</v>
      </c>
      <c r="K3" s="219">
        <v>0</v>
      </c>
      <c r="L3" s="219">
        <v>383417720</v>
      </c>
    </row>
    <row r="4" spans="1:12" ht="18.75" x14ac:dyDescent="0.3">
      <c r="A4" s="218" t="s">
        <v>226</v>
      </c>
      <c r="B4" s="219">
        <v>1800</v>
      </c>
      <c r="C4" s="219">
        <v>186004</v>
      </c>
      <c r="D4" s="219">
        <v>186225</v>
      </c>
      <c r="E4" s="219">
        <v>151780</v>
      </c>
      <c r="F4" s="219">
        <v>153540</v>
      </c>
      <c r="G4" s="219">
        <v>334807680</v>
      </c>
      <c r="H4" s="219">
        <v>276043670</v>
      </c>
      <c r="I4" s="219">
        <v>-17.55</v>
      </c>
      <c r="J4" s="219">
        <v>-58764010</v>
      </c>
      <c r="K4" s="219">
        <v>-65813952</v>
      </c>
      <c r="L4" s="219">
        <v>-124577962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12620</v>
      </c>
      <c r="F5" s="219">
        <v>12480</v>
      </c>
      <c r="G5" s="219">
        <v>86582136</v>
      </c>
      <c r="H5" s="219">
        <v>247403520</v>
      </c>
      <c r="I5" s="219">
        <v>185.74</v>
      </c>
      <c r="J5" s="219">
        <v>160821384</v>
      </c>
      <c r="K5" s="219">
        <v>272035488</v>
      </c>
      <c r="L5" s="219">
        <v>433806872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4236</v>
      </c>
      <c r="F6" s="219">
        <v>4274</v>
      </c>
      <c r="G6" s="219">
        <v>99938792</v>
      </c>
      <c r="H6" s="219">
        <v>211819440</v>
      </c>
      <c r="I6" s="219">
        <v>111.95</v>
      </c>
      <c r="J6" s="219">
        <v>111880648</v>
      </c>
      <c r="K6" s="219">
        <v>440100384</v>
      </c>
      <c r="L6" s="219">
        <v>551981032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22050</v>
      </c>
      <c r="F7" s="219">
        <v>22050</v>
      </c>
      <c r="G7" s="219">
        <v>90907328</v>
      </c>
      <c r="H7" s="219">
        <v>152991720</v>
      </c>
      <c r="I7" s="219">
        <v>68.290000000000006</v>
      </c>
      <c r="J7" s="219">
        <v>62084392</v>
      </c>
      <c r="K7" s="219">
        <v>28708712</v>
      </c>
      <c r="L7" s="219">
        <v>99193104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9960</v>
      </c>
      <c r="F8" s="219">
        <v>9980</v>
      </c>
      <c r="G8" s="219">
        <v>173659568</v>
      </c>
      <c r="H8" s="219">
        <v>148382640</v>
      </c>
      <c r="I8" s="219">
        <v>-14.56</v>
      </c>
      <c r="J8" s="219">
        <v>-25276928</v>
      </c>
      <c r="K8" s="219">
        <v>54390804</v>
      </c>
      <c r="L8" s="219">
        <v>30863876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7532</v>
      </c>
      <c r="F9" s="219">
        <v>7585</v>
      </c>
      <c r="G9" s="219">
        <v>125683168</v>
      </c>
      <c r="H9" s="219">
        <v>112773780</v>
      </c>
      <c r="I9" s="219">
        <v>-10.27</v>
      </c>
      <c r="J9" s="219">
        <v>-12909388</v>
      </c>
      <c r="K9" s="219">
        <v>1144847</v>
      </c>
      <c r="L9" s="219">
        <v>16195459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65455</v>
      </c>
      <c r="F10" s="219">
        <v>65621</v>
      </c>
      <c r="G10" s="219">
        <v>112014400</v>
      </c>
      <c r="H10" s="219">
        <v>104868868</v>
      </c>
      <c r="I10" s="219">
        <v>-6.38</v>
      </c>
      <c r="J10" s="219">
        <v>-7145532</v>
      </c>
      <c r="K10" s="219">
        <v>9227040</v>
      </c>
      <c r="L10" s="219">
        <v>2081508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22320</v>
      </c>
      <c r="F12" s="219">
        <v>22640</v>
      </c>
      <c r="G12" s="219">
        <v>48753060</v>
      </c>
      <c r="H12" s="219">
        <v>44881536</v>
      </c>
      <c r="I12" s="219">
        <v>-7.94</v>
      </c>
      <c r="J12" s="219">
        <v>-3871524</v>
      </c>
      <c r="K12" s="219">
        <v>15159361</v>
      </c>
      <c r="L12" s="219">
        <v>12337837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5309</v>
      </c>
      <c r="F13" s="219">
        <v>5517</v>
      </c>
      <c r="G13" s="219">
        <v>14720662</v>
      </c>
      <c r="H13" s="219">
        <v>38279153</v>
      </c>
      <c r="I13" s="219">
        <v>160.04</v>
      </c>
      <c r="J13" s="219">
        <v>23558491</v>
      </c>
      <c r="K13" s="219">
        <v>94924224</v>
      </c>
      <c r="L13" s="219">
        <v>118482715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8590</v>
      </c>
      <c r="F14" s="219">
        <v>8700</v>
      </c>
      <c r="G14" s="219">
        <v>8470021</v>
      </c>
      <c r="H14" s="219">
        <v>34493760</v>
      </c>
      <c r="I14" s="219">
        <v>307.25</v>
      </c>
      <c r="J14" s="219">
        <v>26023739</v>
      </c>
      <c r="K14" s="219">
        <v>90905312</v>
      </c>
      <c r="L14" s="219">
        <v>116929051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13160</v>
      </c>
      <c r="F15" s="219">
        <v>13166</v>
      </c>
      <c r="G15" s="219">
        <v>20398844</v>
      </c>
      <c r="H15" s="219">
        <v>26100278</v>
      </c>
      <c r="I15" s="219">
        <v>27.95</v>
      </c>
      <c r="J15" s="219">
        <v>5701434</v>
      </c>
      <c r="K15" s="219">
        <v>21518240</v>
      </c>
      <c r="L15" s="219">
        <v>28719674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9171</v>
      </c>
      <c r="F16" s="219">
        <v>9177</v>
      </c>
      <c r="G16" s="219">
        <v>920033</v>
      </c>
      <c r="H16" s="219">
        <v>3638497</v>
      </c>
      <c r="I16" s="219">
        <v>295.47000000000003</v>
      </c>
      <c r="J16" s="219">
        <v>2718464</v>
      </c>
      <c r="K16" s="219">
        <v>30419074</v>
      </c>
      <c r="L16" s="219">
        <v>33137538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927</v>
      </c>
      <c r="E17" s="218" t="s">
        <v>37</v>
      </c>
      <c r="F17" s="219" t="s">
        <v>928</v>
      </c>
      <c r="G17" s="218" t="s">
        <v>39</v>
      </c>
      <c r="H17" s="219">
        <f>SUM(H2:H16)</f>
        <v>2618448211</v>
      </c>
      <c r="I17" s="218" t="s">
        <v>40</v>
      </c>
      <c r="J17" s="219" t="s">
        <v>929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2746376428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127928217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2818927488</v>
      </c>
      <c r="H41" s="11">
        <f>G41-B43</f>
        <v>331094042</v>
      </c>
      <c r="I41" s="5">
        <f>H41/B43</f>
        <v>0.13308529255941196</v>
      </c>
      <c r="J41" s="13">
        <f>G41+J40</f>
        <v>2818927488</v>
      </c>
      <c r="K41" s="11">
        <f>H41+J40</f>
        <v>331094042</v>
      </c>
      <c r="L41" s="5">
        <f>K41/B43</f>
        <v>0.13308529255941196</v>
      </c>
    </row>
    <row r="42" spans="1:12" ht="19.5" thickBot="1" x14ac:dyDescent="0.35">
      <c r="A42" s="1" t="s">
        <v>48</v>
      </c>
      <c r="B42" s="9">
        <v>1740000000</v>
      </c>
      <c r="C42" s="1"/>
      <c r="D42" s="1"/>
      <c r="E42" s="1"/>
      <c r="F42" s="1"/>
      <c r="G42" s="10">
        <f>G41+B42</f>
        <v>4558927488</v>
      </c>
      <c r="H42" s="12">
        <f>G42-B43</f>
        <v>2071094042</v>
      </c>
      <c r="I42" s="8">
        <f>H42/B43</f>
        <v>0.83248902587508666</v>
      </c>
      <c r="J42" s="13">
        <f>G42+J40</f>
        <v>4558927488</v>
      </c>
      <c r="K42" s="12">
        <f>H42+J40</f>
        <v>2071094042</v>
      </c>
      <c r="L42" s="8">
        <f>K42/B43</f>
        <v>0.83248902587508666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1.1953768792761553E-2</v>
      </c>
      <c r="J43" s="6"/>
      <c r="K43" s="4" t="s">
        <v>50</v>
      </c>
      <c r="L43" s="5">
        <f ca="1">K41/VLOOKUP(MID(CELL("filename",A$1),FIND("]",CELL("filename",A$1))+1,255),Base!A:H,8,FALSE)*30</f>
        <v>1.1953768792761553E-2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7.47744634019539E-2</v>
      </c>
      <c r="J44" s="6"/>
      <c r="K44" s="7"/>
      <c r="L44" s="8">
        <f ca="1">K42/VLOOKUP(MID(CELL("filename",A$1),FIND("]",CELL("filename",A$1))+1,255),Base!A:H,8,FALSE)*30</f>
        <v>7.47744634019539E-2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55D4-5486-4B12-9A3D-C718289D2B53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9091</v>
      </c>
      <c r="F2" s="219">
        <v>9211</v>
      </c>
      <c r="G2" s="219">
        <v>179163136</v>
      </c>
      <c r="H2" s="219">
        <v>584316365</v>
      </c>
      <c r="I2" s="219">
        <v>226.14</v>
      </c>
      <c r="J2" s="219">
        <v>405153229</v>
      </c>
      <c r="K2" s="219">
        <v>926148736</v>
      </c>
      <c r="L2" s="219">
        <v>1377901965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57224</v>
      </c>
      <c r="F3" s="219">
        <v>57778</v>
      </c>
      <c r="G3" s="219">
        <v>195353872</v>
      </c>
      <c r="H3" s="219">
        <v>572695536</v>
      </c>
      <c r="I3" s="219">
        <v>193.16</v>
      </c>
      <c r="J3" s="219">
        <v>377341664</v>
      </c>
      <c r="K3" s="219">
        <v>0</v>
      </c>
      <c r="L3" s="219">
        <v>377341664</v>
      </c>
    </row>
    <row r="4" spans="1:12" ht="18.75" x14ac:dyDescent="0.3">
      <c r="A4" s="218" t="s">
        <v>226</v>
      </c>
      <c r="B4" s="219">
        <v>1800</v>
      </c>
      <c r="C4" s="219">
        <v>186004</v>
      </c>
      <c r="D4" s="219">
        <v>186225</v>
      </c>
      <c r="E4" s="219">
        <v>147400</v>
      </c>
      <c r="F4" s="219">
        <v>147720</v>
      </c>
      <c r="G4" s="219">
        <v>334807680</v>
      </c>
      <c r="H4" s="219">
        <v>265580116</v>
      </c>
      <c r="I4" s="219">
        <v>-20.68</v>
      </c>
      <c r="J4" s="219">
        <v>-69227564</v>
      </c>
      <c r="K4" s="219">
        <v>-65813952</v>
      </c>
      <c r="L4" s="219">
        <v>-135041516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12240</v>
      </c>
      <c r="F5" s="219">
        <v>12470</v>
      </c>
      <c r="G5" s="219">
        <v>86582136</v>
      </c>
      <c r="H5" s="219">
        <v>247205280</v>
      </c>
      <c r="I5" s="219">
        <v>185.52</v>
      </c>
      <c r="J5" s="219">
        <v>160623144</v>
      </c>
      <c r="K5" s="219">
        <v>272035488</v>
      </c>
      <c r="L5" s="219">
        <v>433608632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4189</v>
      </c>
      <c r="F6" s="219">
        <v>4231</v>
      </c>
      <c r="G6" s="219">
        <v>99938792</v>
      </c>
      <c r="H6" s="219">
        <v>209688360</v>
      </c>
      <c r="I6" s="219">
        <v>109.82</v>
      </c>
      <c r="J6" s="219">
        <v>109749568</v>
      </c>
      <c r="K6" s="219">
        <v>440100384</v>
      </c>
      <c r="L6" s="219">
        <v>549849952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21610</v>
      </c>
      <c r="F7" s="219">
        <v>21610</v>
      </c>
      <c r="G7" s="219">
        <v>90907328</v>
      </c>
      <c r="H7" s="219">
        <v>149938824</v>
      </c>
      <c r="I7" s="219">
        <v>64.94</v>
      </c>
      <c r="J7" s="219">
        <v>59031496</v>
      </c>
      <c r="K7" s="219">
        <v>28708712</v>
      </c>
      <c r="L7" s="219">
        <v>96140208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9900</v>
      </c>
      <c r="F8" s="219">
        <v>9800</v>
      </c>
      <c r="G8" s="219">
        <v>173659568</v>
      </c>
      <c r="H8" s="219">
        <v>145706400</v>
      </c>
      <c r="I8" s="219">
        <v>-16.100000000000001</v>
      </c>
      <c r="J8" s="219">
        <v>-27953168</v>
      </c>
      <c r="K8" s="219">
        <v>54390804</v>
      </c>
      <c r="L8" s="219">
        <v>28187636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7434</v>
      </c>
      <c r="F9" s="219">
        <v>7486</v>
      </c>
      <c r="G9" s="219">
        <v>125683168</v>
      </c>
      <c r="H9" s="219">
        <v>111301848</v>
      </c>
      <c r="I9" s="219">
        <v>-11.44</v>
      </c>
      <c r="J9" s="219">
        <v>-14381320</v>
      </c>
      <c r="K9" s="219">
        <v>1144847</v>
      </c>
      <c r="L9" s="219">
        <v>14723527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64905</v>
      </c>
      <c r="F10" s="219">
        <v>65049</v>
      </c>
      <c r="G10" s="219">
        <v>112014400</v>
      </c>
      <c r="H10" s="219">
        <v>103954755</v>
      </c>
      <c r="I10" s="219">
        <v>-7.2</v>
      </c>
      <c r="J10" s="219">
        <v>-8059645</v>
      </c>
      <c r="K10" s="219">
        <v>9227040</v>
      </c>
      <c r="L10" s="219">
        <v>1167395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22750</v>
      </c>
      <c r="F12" s="219">
        <v>22810</v>
      </c>
      <c r="G12" s="219">
        <v>48753060</v>
      </c>
      <c r="H12" s="219">
        <v>45218544</v>
      </c>
      <c r="I12" s="219">
        <v>-7.25</v>
      </c>
      <c r="J12" s="219">
        <v>-3534516</v>
      </c>
      <c r="K12" s="219">
        <v>15159361</v>
      </c>
      <c r="L12" s="219">
        <v>12674845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5407</v>
      </c>
      <c r="F13" s="219">
        <v>5510</v>
      </c>
      <c r="G13" s="219">
        <v>14720662</v>
      </c>
      <c r="H13" s="219">
        <v>38230584</v>
      </c>
      <c r="I13" s="219">
        <v>159.71</v>
      </c>
      <c r="J13" s="219">
        <v>23509922</v>
      </c>
      <c r="K13" s="219">
        <v>94924224</v>
      </c>
      <c r="L13" s="219">
        <v>118434146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8530</v>
      </c>
      <c r="F14" s="219">
        <v>8630</v>
      </c>
      <c r="G14" s="219">
        <v>8470021</v>
      </c>
      <c r="H14" s="219">
        <v>34216224</v>
      </c>
      <c r="I14" s="219">
        <v>303.97000000000003</v>
      </c>
      <c r="J14" s="219">
        <v>25746203</v>
      </c>
      <c r="K14" s="219">
        <v>90905312</v>
      </c>
      <c r="L14" s="219">
        <v>116651515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12903</v>
      </c>
      <c r="F15" s="219">
        <v>12915</v>
      </c>
      <c r="G15" s="219">
        <v>20398844</v>
      </c>
      <c r="H15" s="219">
        <v>25602696</v>
      </c>
      <c r="I15" s="219">
        <v>25.51</v>
      </c>
      <c r="J15" s="219">
        <v>5203852</v>
      </c>
      <c r="K15" s="219">
        <v>21518240</v>
      </c>
      <c r="L15" s="219">
        <v>28222092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8994</v>
      </c>
      <c r="F16" s="219">
        <v>8995</v>
      </c>
      <c r="G16" s="219">
        <v>920033</v>
      </c>
      <c r="H16" s="219">
        <v>3566338</v>
      </c>
      <c r="I16" s="219">
        <v>287.63</v>
      </c>
      <c r="J16" s="219">
        <v>2646305</v>
      </c>
      <c r="K16" s="219">
        <v>30419074</v>
      </c>
      <c r="L16" s="219">
        <v>33065379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930</v>
      </c>
      <c r="E17" s="218" t="s">
        <v>37</v>
      </c>
      <c r="F17" s="219" t="s">
        <v>931</v>
      </c>
      <c r="G17" s="218" t="s">
        <v>39</v>
      </c>
      <c r="H17" s="219">
        <f>SUM(H2:H16)</f>
        <v>2586781870</v>
      </c>
      <c r="I17" s="218" t="s">
        <v>40</v>
      </c>
      <c r="J17" s="219" t="s">
        <v>932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2655760087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68978217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2728311147</v>
      </c>
      <c r="H41" s="11">
        <f>G41-B43</f>
        <v>240477701</v>
      </c>
      <c r="I41" s="5">
        <f>H41/B43</f>
        <v>9.666149532101756E-2</v>
      </c>
      <c r="J41" s="13">
        <f>G41+J40</f>
        <v>2728311147</v>
      </c>
      <c r="K41" s="11">
        <f>H41+J40</f>
        <v>240477701</v>
      </c>
      <c r="L41" s="5">
        <f>K41/B43</f>
        <v>9.666149532101756E-2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4528311147</v>
      </c>
      <c r="H42" s="12">
        <f>G42-B43</f>
        <v>2040477701</v>
      </c>
      <c r="I42" s="8">
        <f>H42/B43</f>
        <v>0.82018259875102584</v>
      </c>
      <c r="J42" s="13">
        <f>G42+J40</f>
        <v>4528311147</v>
      </c>
      <c r="K42" s="12">
        <f>H42+J40</f>
        <v>2040477701</v>
      </c>
      <c r="L42" s="8">
        <f>K42/B43</f>
        <v>0.82018259875102584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8.6048808891113562E-3</v>
      </c>
      <c r="J43" s="6"/>
      <c r="K43" s="4" t="s">
        <v>50</v>
      </c>
      <c r="L43" s="5">
        <f ca="1">K41/VLOOKUP(MID(CELL("filename",A$1),FIND("]",CELL("filename",A$1))+1,255),Base!A:H,8,FALSE)*30</f>
        <v>8.6048808891113562E-3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7.3013287722643247E-2</v>
      </c>
      <c r="J44" s="6"/>
      <c r="K44" s="7"/>
      <c r="L44" s="8">
        <f ca="1">K42/VLOOKUP(MID(CELL("filename",A$1),FIND("]",CELL("filename",A$1))+1,255),Base!A:H,8,FALSE)*30</f>
        <v>7.3013287722643247E-2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A1F90-F60C-4DE8-A868-B3132C7DFA86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6" width="19.42578125" bestFit="1" customWidth="1"/>
    <col min="7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9027</v>
      </c>
      <c r="F2" s="219">
        <v>9166</v>
      </c>
      <c r="G2" s="219">
        <v>179163136</v>
      </c>
      <c r="H2" s="219">
        <v>581461709</v>
      </c>
      <c r="I2" s="219">
        <v>224.54</v>
      </c>
      <c r="J2" s="219">
        <v>402298573</v>
      </c>
      <c r="K2" s="219">
        <v>926148736</v>
      </c>
      <c r="L2" s="219">
        <v>1375047309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56623</v>
      </c>
      <c r="F3" s="219">
        <v>57268</v>
      </c>
      <c r="G3" s="219">
        <v>195353872</v>
      </c>
      <c r="H3" s="219">
        <v>567640416</v>
      </c>
      <c r="I3" s="219">
        <v>190.57</v>
      </c>
      <c r="J3" s="219">
        <v>372286544</v>
      </c>
      <c r="K3" s="219">
        <v>0</v>
      </c>
      <c r="L3" s="219">
        <v>372286544</v>
      </c>
    </row>
    <row r="4" spans="1:12" ht="18.75" x14ac:dyDescent="0.3">
      <c r="A4" s="218" t="s">
        <v>226</v>
      </c>
      <c r="B4" s="219">
        <v>1800</v>
      </c>
      <c r="C4" s="219">
        <v>186004</v>
      </c>
      <c r="D4" s="219">
        <v>186225</v>
      </c>
      <c r="E4" s="219">
        <v>141820</v>
      </c>
      <c r="F4" s="219">
        <v>141820</v>
      </c>
      <c r="G4" s="219">
        <v>334807680</v>
      </c>
      <c r="H4" s="219">
        <v>254972732</v>
      </c>
      <c r="I4" s="219">
        <v>-23.85</v>
      </c>
      <c r="J4" s="219">
        <v>-79834948</v>
      </c>
      <c r="K4" s="219">
        <v>-65813952</v>
      </c>
      <c r="L4" s="219">
        <v>-145648900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12230</v>
      </c>
      <c r="F5" s="219">
        <v>12460</v>
      </c>
      <c r="G5" s="219">
        <v>86582136</v>
      </c>
      <c r="H5" s="219">
        <v>247007040</v>
      </c>
      <c r="I5" s="219">
        <v>185.29</v>
      </c>
      <c r="J5" s="219">
        <v>160424904</v>
      </c>
      <c r="K5" s="219">
        <v>272035488</v>
      </c>
      <c r="L5" s="219">
        <v>433410392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4147</v>
      </c>
      <c r="F6" s="219">
        <v>4211</v>
      </c>
      <c r="G6" s="219">
        <v>99938792</v>
      </c>
      <c r="H6" s="219">
        <v>208697160</v>
      </c>
      <c r="I6" s="219">
        <v>108.82</v>
      </c>
      <c r="J6" s="219">
        <v>108758368</v>
      </c>
      <c r="K6" s="219">
        <v>440100384</v>
      </c>
      <c r="L6" s="219">
        <v>548858752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21180</v>
      </c>
      <c r="F7" s="219">
        <v>21180</v>
      </c>
      <c r="G7" s="219">
        <v>90907328</v>
      </c>
      <c r="H7" s="219">
        <v>146955312</v>
      </c>
      <c r="I7" s="219">
        <v>61.65</v>
      </c>
      <c r="J7" s="219">
        <v>56047984</v>
      </c>
      <c r="K7" s="219">
        <v>28708712</v>
      </c>
      <c r="L7" s="219">
        <v>93156696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9610</v>
      </c>
      <c r="F8" s="219">
        <v>9610</v>
      </c>
      <c r="G8" s="219">
        <v>173659568</v>
      </c>
      <c r="H8" s="219">
        <v>142881480</v>
      </c>
      <c r="I8" s="219">
        <v>-17.72</v>
      </c>
      <c r="J8" s="219">
        <v>-30778088</v>
      </c>
      <c r="K8" s="219">
        <v>54390804</v>
      </c>
      <c r="L8" s="219">
        <v>25362716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7337</v>
      </c>
      <c r="F9" s="219">
        <v>7414</v>
      </c>
      <c r="G9" s="219">
        <v>125683168</v>
      </c>
      <c r="H9" s="219">
        <v>110231352</v>
      </c>
      <c r="I9" s="219">
        <v>-12.29</v>
      </c>
      <c r="J9" s="219">
        <v>-15451816</v>
      </c>
      <c r="K9" s="219">
        <v>1144847</v>
      </c>
      <c r="L9" s="219">
        <v>13653031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63305</v>
      </c>
      <c r="F10" s="219">
        <v>63433</v>
      </c>
      <c r="G10" s="219">
        <v>112014400</v>
      </c>
      <c r="H10" s="219">
        <v>101372227</v>
      </c>
      <c r="I10" s="219">
        <v>-9.5</v>
      </c>
      <c r="J10" s="219">
        <v>-10642173</v>
      </c>
      <c r="K10" s="219">
        <v>9227040</v>
      </c>
      <c r="L10" s="219">
        <v>-1415133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22360</v>
      </c>
      <c r="F12" s="219">
        <v>22540</v>
      </c>
      <c r="G12" s="219">
        <v>48753060</v>
      </c>
      <c r="H12" s="219">
        <v>44683296</v>
      </c>
      <c r="I12" s="219">
        <v>-8.35</v>
      </c>
      <c r="J12" s="219">
        <v>-4069764</v>
      </c>
      <c r="K12" s="219">
        <v>15159361</v>
      </c>
      <c r="L12" s="219">
        <v>12139597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5400</v>
      </c>
      <c r="F13" s="219">
        <v>5509</v>
      </c>
      <c r="G13" s="219">
        <v>14720662</v>
      </c>
      <c r="H13" s="219">
        <v>38223646</v>
      </c>
      <c r="I13" s="219">
        <v>159.66</v>
      </c>
      <c r="J13" s="219">
        <v>23502984</v>
      </c>
      <c r="K13" s="219">
        <v>94924224</v>
      </c>
      <c r="L13" s="219">
        <v>118427208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8460</v>
      </c>
      <c r="F14" s="219">
        <v>8620</v>
      </c>
      <c r="G14" s="219">
        <v>8470021</v>
      </c>
      <c r="H14" s="219">
        <v>34176576</v>
      </c>
      <c r="I14" s="219">
        <v>303.5</v>
      </c>
      <c r="J14" s="219">
        <v>25706555</v>
      </c>
      <c r="K14" s="219">
        <v>90905312</v>
      </c>
      <c r="L14" s="219">
        <v>116611867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12657</v>
      </c>
      <c r="F15" s="219">
        <v>12836</v>
      </c>
      <c r="G15" s="219">
        <v>20398844</v>
      </c>
      <c r="H15" s="219">
        <v>25446086</v>
      </c>
      <c r="I15" s="219">
        <v>24.74</v>
      </c>
      <c r="J15" s="219">
        <v>5047242</v>
      </c>
      <c r="K15" s="219">
        <v>21518240</v>
      </c>
      <c r="L15" s="219">
        <v>28065482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8816</v>
      </c>
      <c r="F16" s="219">
        <v>8901</v>
      </c>
      <c r="G16" s="219">
        <v>920033</v>
      </c>
      <c r="H16" s="219">
        <v>3529068</v>
      </c>
      <c r="I16" s="219">
        <v>283.58</v>
      </c>
      <c r="J16" s="219">
        <v>2609035</v>
      </c>
      <c r="K16" s="219">
        <v>30419074</v>
      </c>
      <c r="L16" s="219">
        <v>33028109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934</v>
      </c>
      <c r="E17" s="218" t="s">
        <v>37</v>
      </c>
      <c r="F17" s="219" t="s">
        <v>935</v>
      </c>
      <c r="G17" s="218" t="s">
        <v>39</v>
      </c>
      <c r="H17" s="219">
        <f>SUM(H2:H16)</f>
        <v>2556838100</v>
      </c>
      <c r="I17" s="218" t="s">
        <v>40</v>
      </c>
      <c r="J17" s="219" t="s">
        <v>936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2625816317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68978217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2698367377</v>
      </c>
      <c r="H41" s="11">
        <f>G41-B43</f>
        <v>210533931</v>
      </c>
      <c r="I41" s="5">
        <f>H41/B43</f>
        <v>8.4625412259209568E-2</v>
      </c>
      <c r="J41" s="13">
        <f>G41+J40</f>
        <v>2698367377</v>
      </c>
      <c r="K41" s="11">
        <f>H41+J40</f>
        <v>210533931</v>
      </c>
      <c r="L41" s="5">
        <f>K41/B43</f>
        <v>8.4625412259209568E-2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4498367377</v>
      </c>
      <c r="H42" s="12">
        <f>G42-B43</f>
        <v>2010533931</v>
      </c>
      <c r="I42" s="8">
        <f>H42/B43</f>
        <v>0.80814651568921791</v>
      </c>
      <c r="J42" s="13">
        <f>G42+J40</f>
        <v>4498367377</v>
      </c>
      <c r="K42" s="12">
        <f>H42+J40</f>
        <v>2010533931</v>
      </c>
      <c r="L42" s="8">
        <f>K42/B43</f>
        <v>0.80814651568921791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7.5111312656103166E-3</v>
      </c>
      <c r="J43" s="6"/>
      <c r="K43" s="4" t="s">
        <v>50</v>
      </c>
      <c r="L43" s="5">
        <f ca="1">K41/VLOOKUP(MID(CELL("filename",A$1),FIND("]",CELL("filename",A$1))+1,255),Base!A:H,8,FALSE)*30</f>
        <v>7.5111312656103166E-3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7.1728980682474963E-2</v>
      </c>
      <c r="J44" s="6"/>
      <c r="K44" s="7"/>
      <c r="L44" s="8">
        <f ca="1">K42/VLOOKUP(MID(CELL("filename",A$1),FIND("]",CELL("filename",A$1))+1,255),Base!A:H,8,FALSE)*30</f>
        <v>7.1728980682474963E-2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BFB5-672B-4F7D-82F2-DBDF1ADAF9AF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8983</v>
      </c>
      <c r="F2" s="219">
        <v>9147</v>
      </c>
      <c r="G2" s="219">
        <v>179163136</v>
      </c>
      <c r="H2" s="219">
        <v>580256410</v>
      </c>
      <c r="I2" s="219">
        <v>223.87</v>
      </c>
      <c r="J2" s="219">
        <v>401093274</v>
      </c>
      <c r="K2" s="219">
        <v>926148736</v>
      </c>
      <c r="L2" s="219">
        <v>1373842010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56123</v>
      </c>
      <c r="F3" s="219">
        <v>56903</v>
      </c>
      <c r="G3" s="219">
        <v>195353872</v>
      </c>
      <c r="H3" s="219">
        <v>564022536</v>
      </c>
      <c r="I3" s="219">
        <v>188.72</v>
      </c>
      <c r="J3" s="219">
        <v>368668664</v>
      </c>
      <c r="K3" s="219">
        <v>0</v>
      </c>
      <c r="L3" s="219">
        <v>368668664</v>
      </c>
    </row>
    <row r="4" spans="1:12" ht="18.75" x14ac:dyDescent="0.3">
      <c r="A4" s="218" t="s">
        <v>15</v>
      </c>
      <c r="B4" s="219">
        <v>20000</v>
      </c>
      <c r="C4" s="219">
        <v>4329</v>
      </c>
      <c r="D4" s="219">
        <v>4368</v>
      </c>
      <c r="E4" s="219">
        <v>12220</v>
      </c>
      <c r="F4" s="219">
        <v>12460</v>
      </c>
      <c r="G4" s="219">
        <v>86582136</v>
      </c>
      <c r="H4" s="219">
        <v>247007040</v>
      </c>
      <c r="I4" s="219">
        <v>185.29</v>
      </c>
      <c r="J4" s="219">
        <v>160424904</v>
      </c>
      <c r="K4" s="219">
        <v>272035488</v>
      </c>
      <c r="L4" s="219">
        <v>433410392</v>
      </c>
    </row>
    <row r="5" spans="1:12" ht="18.75" x14ac:dyDescent="0.3">
      <c r="A5" s="218" t="s">
        <v>226</v>
      </c>
      <c r="B5" s="219">
        <v>1800</v>
      </c>
      <c r="C5" s="219">
        <v>186004</v>
      </c>
      <c r="D5" s="219">
        <v>186225</v>
      </c>
      <c r="E5" s="219">
        <v>136150</v>
      </c>
      <c r="F5" s="219">
        <v>136150</v>
      </c>
      <c r="G5" s="219">
        <v>334807680</v>
      </c>
      <c r="H5" s="219">
        <v>244778857</v>
      </c>
      <c r="I5" s="219">
        <v>-26.89</v>
      </c>
      <c r="J5" s="219">
        <v>-90028823</v>
      </c>
      <c r="K5" s="219">
        <v>-65813952</v>
      </c>
      <c r="L5" s="219">
        <v>-155842775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4127</v>
      </c>
      <c r="F6" s="219">
        <v>4204</v>
      </c>
      <c r="G6" s="219">
        <v>99938792</v>
      </c>
      <c r="H6" s="219">
        <v>208350240</v>
      </c>
      <c r="I6" s="219">
        <v>108.48</v>
      </c>
      <c r="J6" s="219">
        <v>108411448</v>
      </c>
      <c r="K6" s="219">
        <v>440100384</v>
      </c>
      <c r="L6" s="219">
        <v>548511832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20760</v>
      </c>
      <c r="F7" s="219">
        <v>20760</v>
      </c>
      <c r="G7" s="219">
        <v>90907328</v>
      </c>
      <c r="H7" s="219">
        <v>144041184</v>
      </c>
      <c r="I7" s="219">
        <v>58.45</v>
      </c>
      <c r="J7" s="219">
        <v>53133856</v>
      </c>
      <c r="K7" s="219">
        <v>28708712</v>
      </c>
      <c r="L7" s="219">
        <v>90242568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9420</v>
      </c>
      <c r="F8" s="219">
        <v>9420</v>
      </c>
      <c r="G8" s="219">
        <v>173659568</v>
      </c>
      <c r="H8" s="219">
        <v>140056560</v>
      </c>
      <c r="I8" s="219">
        <v>-19.350000000000001</v>
      </c>
      <c r="J8" s="219">
        <v>-33603008</v>
      </c>
      <c r="K8" s="219">
        <v>54390804</v>
      </c>
      <c r="L8" s="219">
        <v>22537796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7266</v>
      </c>
      <c r="F9" s="219">
        <v>7332</v>
      </c>
      <c r="G9" s="219">
        <v>125683168</v>
      </c>
      <c r="H9" s="219">
        <v>109012176</v>
      </c>
      <c r="I9" s="219">
        <v>-13.26</v>
      </c>
      <c r="J9" s="219">
        <v>-16670992</v>
      </c>
      <c r="K9" s="219">
        <v>1144847</v>
      </c>
      <c r="L9" s="219">
        <v>12433855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62601</v>
      </c>
      <c r="F10" s="219">
        <v>62592</v>
      </c>
      <c r="G10" s="219">
        <v>112014400</v>
      </c>
      <c r="H10" s="219">
        <v>100028225</v>
      </c>
      <c r="I10" s="219">
        <v>-10.7</v>
      </c>
      <c r="J10" s="219">
        <v>-11986175</v>
      </c>
      <c r="K10" s="219">
        <v>9227040</v>
      </c>
      <c r="L10" s="219">
        <v>-2759135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22090</v>
      </c>
      <c r="F12" s="219">
        <v>22360</v>
      </c>
      <c r="G12" s="219">
        <v>48753060</v>
      </c>
      <c r="H12" s="219">
        <v>44326464</v>
      </c>
      <c r="I12" s="219">
        <v>-9.08</v>
      </c>
      <c r="J12" s="219">
        <v>-4426596</v>
      </c>
      <c r="K12" s="219">
        <v>15159361</v>
      </c>
      <c r="L12" s="219">
        <v>11782765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5399</v>
      </c>
      <c r="F13" s="219">
        <v>5499</v>
      </c>
      <c r="G13" s="219">
        <v>14720662</v>
      </c>
      <c r="H13" s="219">
        <v>38154262</v>
      </c>
      <c r="I13" s="219">
        <v>159.19</v>
      </c>
      <c r="J13" s="219">
        <v>23433600</v>
      </c>
      <c r="K13" s="219">
        <v>94924224</v>
      </c>
      <c r="L13" s="219">
        <v>118357824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8450</v>
      </c>
      <c r="F14" s="219">
        <v>8610</v>
      </c>
      <c r="G14" s="219">
        <v>8470021</v>
      </c>
      <c r="H14" s="219">
        <v>34136928</v>
      </c>
      <c r="I14" s="219">
        <v>303.02999999999997</v>
      </c>
      <c r="J14" s="219">
        <v>25666907</v>
      </c>
      <c r="K14" s="219">
        <v>90905312</v>
      </c>
      <c r="L14" s="219">
        <v>116572219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12580</v>
      </c>
      <c r="F15" s="219">
        <v>12827</v>
      </c>
      <c r="G15" s="219">
        <v>20398844</v>
      </c>
      <c r="H15" s="219">
        <v>25428245</v>
      </c>
      <c r="I15" s="219">
        <v>24.66</v>
      </c>
      <c r="J15" s="219">
        <v>5029401</v>
      </c>
      <c r="K15" s="219">
        <v>21518240</v>
      </c>
      <c r="L15" s="219">
        <v>28047641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8545</v>
      </c>
      <c r="F16" s="219">
        <v>8721</v>
      </c>
      <c r="G16" s="219">
        <v>920033</v>
      </c>
      <c r="H16" s="219">
        <v>3457702</v>
      </c>
      <c r="I16" s="219">
        <v>275.82</v>
      </c>
      <c r="J16" s="219">
        <v>2537669</v>
      </c>
      <c r="K16" s="219">
        <v>30419074</v>
      </c>
      <c r="L16" s="219">
        <v>32956743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938</v>
      </c>
      <c r="E17" s="218" t="s">
        <v>37</v>
      </c>
      <c r="F17" s="219" t="s">
        <v>939</v>
      </c>
      <c r="G17" s="218" t="s">
        <v>39</v>
      </c>
      <c r="H17" s="219">
        <f>SUM(H2:H16)</f>
        <v>2532616829</v>
      </c>
      <c r="I17" s="218" t="s">
        <v>40</v>
      </c>
      <c r="J17" s="219" t="s">
        <v>940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2602157124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69540295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2674708184</v>
      </c>
      <c r="H41" s="11">
        <f>G41-B43</f>
        <v>186874738</v>
      </c>
      <c r="I41" s="5">
        <f>H41/B43</f>
        <v>7.5115453689418729E-2</v>
      </c>
      <c r="J41" s="13">
        <f>G41+J40</f>
        <v>2674708184</v>
      </c>
      <c r="K41" s="11">
        <f>H41+J40</f>
        <v>186874738</v>
      </c>
      <c r="L41" s="5">
        <f>K41/B43</f>
        <v>7.5115453689418729E-2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4474708184</v>
      </c>
      <c r="H42" s="12">
        <f>G42-B43</f>
        <v>1986874738</v>
      </c>
      <c r="I42" s="8">
        <f>H42/B43</f>
        <v>0.79863655711942705</v>
      </c>
      <c r="J42" s="13">
        <f>G42+J40</f>
        <v>4474708184</v>
      </c>
      <c r="K42" s="12">
        <f>H42+J40</f>
        <v>1986874738</v>
      </c>
      <c r="L42" s="8">
        <f>K42/B43</f>
        <v>0.79863655711942705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6.6473852822494447E-3</v>
      </c>
      <c r="J43" s="6"/>
      <c r="K43" s="4" t="s">
        <v>50</v>
      </c>
      <c r="L43" s="5">
        <f ca="1">K41/VLOOKUP(MID(CELL("filename",A$1),FIND("]",CELL("filename",A$1))+1,255),Base!A:H,8,FALSE)*30</f>
        <v>6.6473852822494447E-3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7.0675801514993544E-2</v>
      </c>
      <c r="J44" s="6"/>
      <c r="K44" s="7"/>
      <c r="L44" s="8">
        <f ca="1">K42/VLOOKUP(MID(CELL("filename",A$1),FIND("]",CELL("filename",A$1))+1,255),Base!A:H,8,FALSE)*30</f>
        <v>7.0675801514993544E-2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239C-2FCA-4F32-8E31-DCEE3C9BD5B7}">
  <dimension ref="A1:L44"/>
  <sheetViews>
    <sheetView rightToLeft="1" zoomScaleNormal="125" zoomScaleSheetLayoutView="100" workbookViewId="0">
      <selection activeCell="H17" sqref="H17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8965</v>
      </c>
      <c r="F2" s="219">
        <v>9099</v>
      </c>
      <c r="G2" s="219">
        <v>179163136</v>
      </c>
      <c r="H2" s="219">
        <v>577211443</v>
      </c>
      <c r="I2" s="219">
        <v>222.17</v>
      </c>
      <c r="J2" s="219">
        <v>398048307</v>
      </c>
      <c r="K2" s="219">
        <v>926148736</v>
      </c>
      <c r="L2" s="219">
        <v>1370797043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54627</v>
      </c>
      <c r="F3" s="219">
        <v>56417</v>
      </c>
      <c r="G3" s="219">
        <v>195353872</v>
      </c>
      <c r="H3" s="219">
        <v>559205304</v>
      </c>
      <c r="I3" s="219">
        <v>186.25</v>
      </c>
      <c r="J3" s="219">
        <v>363851432</v>
      </c>
      <c r="K3" s="219">
        <v>0</v>
      </c>
      <c r="L3" s="219">
        <v>363851432</v>
      </c>
    </row>
    <row r="4" spans="1:12" ht="18.75" x14ac:dyDescent="0.3">
      <c r="A4" s="218" t="s">
        <v>226</v>
      </c>
      <c r="B4" s="219">
        <v>1800</v>
      </c>
      <c r="C4" s="219">
        <v>186004</v>
      </c>
      <c r="D4" s="219">
        <v>186225</v>
      </c>
      <c r="E4" s="219">
        <v>145490</v>
      </c>
      <c r="F4" s="219">
        <v>138930</v>
      </c>
      <c r="G4" s="219">
        <v>334807680</v>
      </c>
      <c r="H4" s="219">
        <v>249776912</v>
      </c>
      <c r="I4" s="219">
        <v>-25.4</v>
      </c>
      <c r="J4" s="219">
        <v>-85030768</v>
      </c>
      <c r="K4" s="219">
        <v>-65813952</v>
      </c>
      <c r="L4" s="219">
        <v>-150844720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12220</v>
      </c>
      <c r="F5" s="219">
        <v>12440</v>
      </c>
      <c r="G5" s="219">
        <v>86582136</v>
      </c>
      <c r="H5" s="219">
        <v>246610560</v>
      </c>
      <c r="I5" s="219">
        <v>184.83</v>
      </c>
      <c r="J5" s="219">
        <v>160028424</v>
      </c>
      <c r="K5" s="219">
        <v>272035488</v>
      </c>
      <c r="L5" s="219">
        <v>433013912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4150</v>
      </c>
      <c r="F6" s="219">
        <v>4124</v>
      </c>
      <c r="G6" s="219">
        <v>99938792</v>
      </c>
      <c r="H6" s="219">
        <v>204385440</v>
      </c>
      <c r="I6" s="219">
        <v>104.51</v>
      </c>
      <c r="J6" s="219">
        <v>104446648</v>
      </c>
      <c r="K6" s="219">
        <v>440100384</v>
      </c>
      <c r="L6" s="219">
        <v>544547032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20800</v>
      </c>
      <c r="F7" s="219">
        <v>20500</v>
      </c>
      <c r="G7" s="219">
        <v>90907328</v>
      </c>
      <c r="H7" s="219">
        <v>142237200</v>
      </c>
      <c r="I7" s="219">
        <v>56.46</v>
      </c>
      <c r="J7" s="219">
        <v>51329872</v>
      </c>
      <c r="K7" s="219">
        <v>28708712</v>
      </c>
      <c r="L7" s="219">
        <v>88438584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9700</v>
      </c>
      <c r="F8" s="219">
        <v>9440</v>
      </c>
      <c r="G8" s="219">
        <v>173659568</v>
      </c>
      <c r="H8" s="219">
        <v>140353920</v>
      </c>
      <c r="I8" s="219">
        <v>-19.18</v>
      </c>
      <c r="J8" s="219">
        <v>-33305648</v>
      </c>
      <c r="K8" s="219">
        <v>54390804</v>
      </c>
      <c r="L8" s="219">
        <v>22835156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7270</v>
      </c>
      <c r="F9" s="219">
        <v>7231</v>
      </c>
      <c r="G9" s="219">
        <v>125683168</v>
      </c>
      <c r="H9" s="219">
        <v>107510508</v>
      </c>
      <c r="I9" s="219">
        <v>-14.46</v>
      </c>
      <c r="J9" s="219">
        <v>-18172660</v>
      </c>
      <c r="K9" s="219">
        <v>1144847</v>
      </c>
      <c r="L9" s="219">
        <v>10932187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65990</v>
      </c>
      <c r="F10" s="219">
        <v>64263</v>
      </c>
      <c r="G10" s="219">
        <v>112014400</v>
      </c>
      <c r="H10" s="219">
        <v>102698649</v>
      </c>
      <c r="I10" s="219">
        <v>-8.32</v>
      </c>
      <c r="J10" s="219">
        <v>-9315751</v>
      </c>
      <c r="K10" s="219">
        <v>9227040</v>
      </c>
      <c r="L10" s="219">
        <v>-88711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21920</v>
      </c>
      <c r="F12" s="219">
        <v>22160</v>
      </c>
      <c r="G12" s="219">
        <v>48753060</v>
      </c>
      <c r="H12" s="219">
        <v>43929984</v>
      </c>
      <c r="I12" s="219">
        <v>-9.89</v>
      </c>
      <c r="J12" s="219">
        <v>-4823076</v>
      </c>
      <c r="K12" s="219">
        <v>15159361</v>
      </c>
      <c r="L12" s="219">
        <v>11386285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5280</v>
      </c>
      <c r="F13" s="219">
        <v>5488</v>
      </c>
      <c r="G13" s="219">
        <v>14720662</v>
      </c>
      <c r="H13" s="219">
        <v>38077939</v>
      </c>
      <c r="I13" s="219">
        <v>158.66999999999999</v>
      </c>
      <c r="J13" s="219">
        <v>23357277</v>
      </c>
      <c r="K13" s="219">
        <v>94924224</v>
      </c>
      <c r="L13" s="219">
        <v>118281501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8440</v>
      </c>
      <c r="F14" s="219">
        <v>8540</v>
      </c>
      <c r="G14" s="219">
        <v>8470021</v>
      </c>
      <c r="H14" s="219">
        <v>33859392</v>
      </c>
      <c r="I14" s="219">
        <v>299.76</v>
      </c>
      <c r="J14" s="219">
        <v>25389371</v>
      </c>
      <c r="K14" s="219">
        <v>90905312</v>
      </c>
      <c r="L14" s="219">
        <v>116294683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12610</v>
      </c>
      <c r="F15" s="219">
        <v>12593</v>
      </c>
      <c r="G15" s="219">
        <v>20398844</v>
      </c>
      <c r="H15" s="219">
        <v>24964363</v>
      </c>
      <c r="I15" s="219">
        <v>22.38</v>
      </c>
      <c r="J15" s="219">
        <v>4565519</v>
      </c>
      <c r="K15" s="219">
        <v>21518240</v>
      </c>
      <c r="L15" s="219">
        <v>27583759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8547</v>
      </c>
      <c r="F16" s="219">
        <v>8718</v>
      </c>
      <c r="G16" s="219">
        <v>920033</v>
      </c>
      <c r="H16" s="219">
        <v>3456513</v>
      </c>
      <c r="I16" s="219">
        <v>275.69</v>
      </c>
      <c r="J16" s="219">
        <v>2536480</v>
      </c>
      <c r="K16" s="219">
        <v>30419074</v>
      </c>
      <c r="L16" s="219">
        <v>32955554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944</v>
      </c>
      <c r="E17" s="218" t="s">
        <v>37</v>
      </c>
      <c r="F17" s="219" t="s">
        <v>945</v>
      </c>
      <c r="G17" s="218" t="s">
        <v>39</v>
      </c>
      <c r="H17" s="219">
        <f>SUM(H2:H16)</f>
        <v>2523838127</v>
      </c>
      <c r="I17" s="218" t="s">
        <v>40</v>
      </c>
      <c r="J17" s="219" t="s">
        <v>946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2593378422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69540295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2665929482</v>
      </c>
      <c r="H41" s="11">
        <f>G41-B43</f>
        <v>178096036</v>
      </c>
      <c r="I41" s="5">
        <f>H41/B43</f>
        <v>7.1586800268461384E-2</v>
      </c>
      <c r="J41" s="13">
        <f>G41+J40</f>
        <v>2665929482</v>
      </c>
      <c r="K41" s="11">
        <f>H41+J40</f>
        <v>178096036</v>
      </c>
      <c r="L41" s="5">
        <f>K41/B43</f>
        <v>7.1586800268461384E-2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4465929482</v>
      </c>
      <c r="H42" s="12">
        <f>G42-B43</f>
        <v>1978096036</v>
      </c>
      <c r="I42" s="8">
        <f>H42/B43</f>
        <v>0.79510790369846973</v>
      </c>
      <c r="J42" s="13">
        <f>G42+J40</f>
        <v>4465929482</v>
      </c>
      <c r="K42" s="12">
        <f>H42+J40</f>
        <v>1978096036</v>
      </c>
      <c r="L42" s="8">
        <f>K42/B43</f>
        <v>0.79510790369846973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6.3164823766289459E-3</v>
      </c>
      <c r="J43" s="6"/>
      <c r="K43" s="4" t="s">
        <v>50</v>
      </c>
      <c r="L43" s="5">
        <f ca="1">K41/VLOOKUP(MID(CELL("filename",A$1),FIND("]",CELL("filename",A$1))+1,255),Base!A:H,8,FALSE)*30</f>
        <v>6.3164823766289459E-3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7.0156579738100258E-2</v>
      </c>
      <c r="J44" s="6"/>
      <c r="K44" s="7"/>
      <c r="L44" s="8">
        <f ca="1">K42/VLOOKUP(MID(CELL("filename",A$1),FIND("]",CELL("filename",A$1))+1,255),Base!A:H,8,FALSE)*30</f>
        <v>7.0156579738100258E-2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A433-4F0E-4A91-8CED-0C81B7382E67}">
  <dimension ref="A1:M44"/>
  <sheetViews>
    <sheetView rightToLeft="1" zoomScaleNormal="125" zoomScaleSheetLayoutView="100" workbookViewId="0">
      <selection activeCell="H2" sqref="H2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  <col min="13" max="13" width="11.5703125" bestFit="1" customWidth="1"/>
  </cols>
  <sheetData>
    <row r="1" spans="1:13" ht="18" customHeight="1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3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8869</v>
      </c>
      <c r="F2" s="219">
        <v>9049</v>
      </c>
      <c r="G2" s="219">
        <v>179163136</v>
      </c>
      <c r="H2" s="219">
        <f>F2*B2-(F2*B2/899)*8</f>
        <v>573982398.22024477</v>
      </c>
      <c r="I2" s="219">
        <v>220.33</v>
      </c>
      <c r="J2" s="219">
        <v>394749594</v>
      </c>
      <c r="K2" s="219">
        <v>926148736</v>
      </c>
      <c r="L2" s="219">
        <v>1367498330</v>
      </c>
      <c r="M2">
        <f>F2*B2-(F2*B2/899)*8</f>
        <v>573982398.22024477</v>
      </c>
    </row>
    <row r="3" spans="1:13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54881</v>
      </c>
      <c r="F3" s="219">
        <v>56001</v>
      </c>
      <c r="G3" s="219">
        <v>195353872</v>
      </c>
      <c r="H3" s="219">
        <f t="shared" ref="H3:H16" si="0">F3*B3-(F3*B3/899)*8</f>
        <v>555026596.21801996</v>
      </c>
      <c r="I3" s="219">
        <v>184.03</v>
      </c>
      <c r="J3" s="219">
        <v>359509976</v>
      </c>
      <c r="K3" s="219">
        <v>0</v>
      </c>
      <c r="L3" s="219">
        <v>359509976</v>
      </c>
    </row>
    <row r="4" spans="1:13" ht="18.75" x14ac:dyDescent="0.3">
      <c r="A4" s="218" t="s">
        <v>226</v>
      </c>
      <c r="B4" s="219">
        <v>1800</v>
      </c>
      <c r="C4" s="219">
        <v>186004</v>
      </c>
      <c r="D4" s="219">
        <v>186225</v>
      </c>
      <c r="E4" s="219">
        <v>136150</v>
      </c>
      <c r="F4" s="219">
        <v>141310</v>
      </c>
      <c r="G4" s="219">
        <v>334807680</v>
      </c>
      <c r="H4" s="219">
        <f t="shared" si="0"/>
        <v>252094525.02780867</v>
      </c>
      <c r="I4" s="219">
        <v>-25.98</v>
      </c>
      <c r="J4" s="219">
        <v>-86972458</v>
      </c>
      <c r="K4" s="219">
        <v>-65813952</v>
      </c>
      <c r="L4" s="219">
        <v>-152786410</v>
      </c>
    </row>
    <row r="5" spans="1:13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11970</v>
      </c>
      <c r="F5" s="219">
        <v>12210</v>
      </c>
      <c r="G5" s="219">
        <v>86582136</v>
      </c>
      <c r="H5" s="219">
        <f t="shared" si="0"/>
        <v>242026918.7986652</v>
      </c>
      <c r="I5" s="219">
        <v>174.07</v>
      </c>
      <c r="J5" s="219">
        <v>150711144</v>
      </c>
      <c r="K5" s="219">
        <v>272035488</v>
      </c>
      <c r="L5" s="219">
        <v>423696632</v>
      </c>
    </row>
    <row r="6" spans="1:13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3983</v>
      </c>
      <c r="F6" s="219">
        <v>4064</v>
      </c>
      <c r="G6" s="219">
        <v>99938792</v>
      </c>
      <c r="H6" s="219">
        <f t="shared" si="0"/>
        <v>201391768.63181314</v>
      </c>
      <c r="I6" s="219">
        <v>100.94</v>
      </c>
      <c r="J6" s="219">
        <v>100878328</v>
      </c>
      <c r="K6" s="219">
        <v>440100384</v>
      </c>
      <c r="L6" s="219">
        <v>540978712</v>
      </c>
    </row>
    <row r="7" spans="1:13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19810</v>
      </c>
      <c r="F7" s="219">
        <v>20210</v>
      </c>
      <c r="G7" s="219">
        <v>90907328</v>
      </c>
      <c r="H7" s="219">
        <f t="shared" si="0"/>
        <v>140211090.10011125</v>
      </c>
      <c r="I7" s="219">
        <v>51.2</v>
      </c>
      <c r="J7" s="219">
        <v>46542376</v>
      </c>
      <c r="K7" s="219">
        <v>28708712</v>
      </c>
      <c r="L7" s="219">
        <v>83651088</v>
      </c>
    </row>
    <row r="8" spans="1:13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9210</v>
      </c>
      <c r="F8" s="219">
        <v>9390</v>
      </c>
      <c r="G8" s="219">
        <v>173659568</v>
      </c>
      <c r="H8" s="219">
        <f t="shared" si="0"/>
        <v>139596607.34149054</v>
      </c>
      <c r="I8" s="219">
        <v>-21.15</v>
      </c>
      <c r="J8" s="219">
        <v>-36725288</v>
      </c>
      <c r="K8" s="219">
        <v>54390804</v>
      </c>
      <c r="L8" s="219">
        <v>19415516</v>
      </c>
    </row>
    <row r="9" spans="1:13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6968</v>
      </c>
      <c r="F9" s="219">
        <v>7110</v>
      </c>
      <c r="G9" s="219">
        <v>125683168</v>
      </c>
      <c r="H9" s="219">
        <f t="shared" si="0"/>
        <v>105700945.49499443</v>
      </c>
      <c r="I9" s="219">
        <v>-17.55</v>
      </c>
      <c r="J9" s="219">
        <v>-22053208</v>
      </c>
      <c r="K9" s="219">
        <v>1144847</v>
      </c>
      <c r="L9" s="219">
        <v>7051639</v>
      </c>
    </row>
    <row r="10" spans="1:13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62609</v>
      </c>
      <c r="F10" s="219">
        <v>63010</v>
      </c>
      <c r="G10" s="219">
        <v>112014400</v>
      </c>
      <c r="H10" s="219">
        <f t="shared" si="0"/>
        <v>99918860.956618458</v>
      </c>
      <c r="I10" s="219">
        <v>-10.54</v>
      </c>
      <c r="J10" s="219">
        <v>-11802393</v>
      </c>
      <c r="K10" s="219">
        <v>9227040</v>
      </c>
      <c r="L10" s="219">
        <v>-2575353</v>
      </c>
    </row>
    <row r="11" spans="1:13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f t="shared" si="0"/>
        <v>49555061.179087877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3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21590</v>
      </c>
      <c r="F12" s="219">
        <v>22030</v>
      </c>
      <c r="G12" s="219">
        <v>48753060</v>
      </c>
      <c r="H12" s="219">
        <f t="shared" si="0"/>
        <v>43667919.911012232</v>
      </c>
      <c r="I12" s="219">
        <v>-10.54</v>
      </c>
      <c r="J12" s="219">
        <v>-5140260</v>
      </c>
      <c r="K12" s="219">
        <v>15159361</v>
      </c>
      <c r="L12" s="219">
        <v>11069101</v>
      </c>
    </row>
    <row r="13" spans="1:13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5379</v>
      </c>
      <c r="F13" s="219">
        <v>5488</v>
      </c>
      <c r="G13" s="219">
        <v>14720662</v>
      </c>
      <c r="H13" s="219">
        <f t="shared" si="0"/>
        <v>38074144.605116799</v>
      </c>
      <c r="I13" s="219">
        <v>158.58000000000001</v>
      </c>
      <c r="J13" s="219">
        <v>23343400</v>
      </c>
      <c r="K13" s="219">
        <v>94924224</v>
      </c>
      <c r="L13" s="219">
        <v>118267624</v>
      </c>
    </row>
    <row r="14" spans="1:13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8350</v>
      </c>
      <c r="F14" s="219">
        <v>8520</v>
      </c>
      <c r="G14" s="219">
        <v>8470021</v>
      </c>
      <c r="H14" s="219">
        <f t="shared" si="0"/>
        <v>33776729.699666299</v>
      </c>
      <c r="I14" s="219">
        <v>298.82</v>
      </c>
      <c r="J14" s="219">
        <v>25310075</v>
      </c>
      <c r="K14" s="219">
        <v>90905312</v>
      </c>
      <c r="L14" s="219">
        <v>116215387</v>
      </c>
    </row>
    <row r="15" spans="1:13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12228</v>
      </c>
      <c r="F15" s="219">
        <v>12477</v>
      </c>
      <c r="G15" s="219">
        <v>20398844</v>
      </c>
      <c r="H15" s="219">
        <f t="shared" si="0"/>
        <v>24731939.933259178</v>
      </c>
      <c r="I15" s="219">
        <v>20.93</v>
      </c>
      <c r="J15" s="219">
        <v>4270142</v>
      </c>
      <c r="K15" s="219">
        <v>21518240</v>
      </c>
      <c r="L15" s="219">
        <v>27288382</v>
      </c>
    </row>
    <row r="16" spans="1:13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8533</v>
      </c>
      <c r="F16" s="219">
        <v>8707</v>
      </c>
      <c r="G16" s="219">
        <v>920033</v>
      </c>
      <c r="H16" s="219">
        <f t="shared" si="0"/>
        <v>3451807.3414905448</v>
      </c>
      <c r="I16" s="219">
        <v>275.18</v>
      </c>
      <c r="J16" s="219">
        <v>2531722</v>
      </c>
      <c r="K16" s="219">
        <v>30419074</v>
      </c>
      <c r="L16" s="219">
        <v>32950796</v>
      </c>
    </row>
    <row r="17" spans="1:12" ht="18" customHeight="1" x14ac:dyDescent="0.3">
      <c r="A17" s="218" t="s">
        <v>34</v>
      </c>
      <c r="B17" s="219">
        <v>15</v>
      </c>
      <c r="C17" s="218" t="s">
        <v>35</v>
      </c>
      <c r="D17" s="219" t="s">
        <v>947</v>
      </c>
      <c r="E17" s="218" t="s">
        <v>37</v>
      </c>
      <c r="F17" s="219" t="s">
        <v>948</v>
      </c>
      <c r="G17" s="218" t="s">
        <v>39</v>
      </c>
      <c r="H17" s="219">
        <f>SUM(H2:H16)</f>
        <v>2503207313.4593992</v>
      </c>
      <c r="I17" s="218" t="s">
        <v>40</v>
      </c>
      <c r="J17" s="219" t="s">
        <v>949</v>
      </c>
      <c r="K17" s="219"/>
      <c r="L17" s="219"/>
    </row>
    <row r="18" spans="1:12" ht="15" hidden="1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ht="15" hidden="1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t="15" hidden="1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ht="15" hidden="1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ht="15" hidden="1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t="15" hidden="1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t="15" hidden="1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t="15" hidden="1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t="15" hidden="1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5" hidden="1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t="15" hidden="1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t="15" hidden="1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t="15" hidden="1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t="15" hidden="1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t="15" hidden="1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t="15" hidden="1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t="15" hidden="1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t="15" hidden="1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t="15" hidden="1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t="15" hidden="1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t="15" hidden="1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t="15" hidden="1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2572747608.4593992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69540295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2645298668.4593992</v>
      </c>
      <c r="H41" s="11">
        <f>G41-B43</f>
        <v>157465222.45939922</v>
      </c>
      <c r="I41" s="5">
        <f>H41/B43</f>
        <v>6.3294117503153474E-2</v>
      </c>
      <c r="J41" s="13">
        <f>G41+J40</f>
        <v>2645298668.4593992</v>
      </c>
      <c r="K41" s="11">
        <f>H41+J40</f>
        <v>157465222.45939922</v>
      </c>
      <c r="L41" s="5">
        <f>K41/B43</f>
        <v>6.3294117503153474E-2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4445298668.4593992</v>
      </c>
      <c r="H42" s="12">
        <f>G42-B43</f>
        <v>1957465222.4593992</v>
      </c>
      <c r="I42" s="8">
        <f>H42/B43</f>
        <v>0.78681522093316181</v>
      </c>
      <c r="J42" s="13">
        <f>G42+J40</f>
        <v>4445298668.4593992</v>
      </c>
      <c r="K42" s="12">
        <f>H42+J40</f>
        <v>1957465222.4593992</v>
      </c>
      <c r="L42" s="8">
        <f>K42/B43</f>
        <v>0.78681522093316181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5.5683974342950271E-3</v>
      </c>
      <c r="J43" s="6"/>
      <c r="K43" s="4" t="s">
        <v>50</v>
      </c>
      <c r="L43" s="5">
        <f ca="1">K41/VLOOKUP(MID(CELL("filename",A$1),FIND("]",CELL("filename",A$1))+1,255),Base!A:H,8,FALSE)*30</f>
        <v>5.5683974342950271E-3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6.9221280434002511E-2</v>
      </c>
      <c r="J44" s="6"/>
      <c r="K44" s="7"/>
      <c r="L44" s="8">
        <f ca="1">K42/VLOOKUP(MID(CELL("filename",A$1),FIND("]",CELL("filename",A$1))+1,255),Base!A:H,8,FALSE)*30</f>
        <v>6.9221280434002511E-2</v>
      </c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DE5B-6980-480E-9166-FB6F75C82FD5}">
  <dimension ref="A1:L44"/>
  <sheetViews>
    <sheetView rightToLeft="1" zoomScaleNormal="125" zoomScaleSheetLayoutView="100" workbookViewId="0">
      <selection activeCell="H2" sqref="H2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8869</v>
      </c>
      <c r="F2" s="219">
        <v>9047</v>
      </c>
      <c r="G2" s="219">
        <v>179163136</v>
      </c>
      <c r="H2" s="219">
        <v>573912730</v>
      </c>
      <c r="I2" s="219">
        <v>220.33</v>
      </c>
      <c r="J2" s="219">
        <v>394749594</v>
      </c>
      <c r="K2" s="219">
        <v>926148736</v>
      </c>
      <c r="L2" s="219">
        <v>1367498330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54881</v>
      </c>
      <c r="F3" s="219">
        <v>55979</v>
      </c>
      <c r="G3" s="219">
        <v>195353872</v>
      </c>
      <c r="H3" s="219">
        <v>554863848</v>
      </c>
      <c r="I3" s="219">
        <v>184.03</v>
      </c>
      <c r="J3" s="219">
        <v>359509976</v>
      </c>
      <c r="K3" s="219">
        <v>0</v>
      </c>
      <c r="L3" s="219">
        <v>359509976</v>
      </c>
    </row>
    <row r="4" spans="1:12" ht="18.75" x14ac:dyDescent="0.3">
      <c r="A4" s="218" t="s">
        <v>226</v>
      </c>
      <c r="B4" s="219">
        <v>1800</v>
      </c>
      <c r="C4" s="219">
        <v>186004</v>
      </c>
      <c r="D4" s="219">
        <v>186225</v>
      </c>
      <c r="E4" s="219">
        <v>136150</v>
      </c>
      <c r="F4" s="219">
        <v>137850</v>
      </c>
      <c r="G4" s="219">
        <v>334807680</v>
      </c>
      <c r="H4" s="219">
        <v>247835222</v>
      </c>
      <c r="I4" s="219">
        <v>-25.98</v>
      </c>
      <c r="J4" s="219">
        <v>-86972458</v>
      </c>
      <c r="K4" s="219">
        <v>-65813952</v>
      </c>
      <c r="L4" s="219">
        <v>-152786410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11970</v>
      </c>
      <c r="F5" s="219">
        <v>11970</v>
      </c>
      <c r="G5" s="219">
        <v>86582136</v>
      </c>
      <c r="H5" s="219">
        <v>237293280</v>
      </c>
      <c r="I5" s="219">
        <v>174.07</v>
      </c>
      <c r="J5" s="219">
        <v>150711144</v>
      </c>
      <c r="K5" s="219">
        <v>272035488</v>
      </c>
      <c r="L5" s="219">
        <v>423696632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3983</v>
      </c>
      <c r="F6" s="219">
        <v>4052</v>
      </c>
      <c r="G6" s="219">
        <v>99938792</v>
      </c>
      <c r="H6" s="219">
        <v>200817120</v>
      </c>
      <c r="I6" s="219">
        <v>100.94</v>
      </c>
      <c r="J6" s="219">
        <v>100878328</v>
      </c>
      <c r="K6" s="219">
        <v>440100384</v>
      </c>
      <c r="L6" s="219">
        <v>540978712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19810</v>
      </c>
      <c r="F7" s="219">
        <v>19810</v>
      </c>
      <c r="G7" s="219">
        <v>90907328</v>
      </c>
      <c r="H7" s="219">
        <v>137449704</v>
      </c>
      <c r="I7" s="219">
        <v>51.2</v>
      </c>
      <c r="J7" s="219">
        <v>46542376</v>
      </c>
      <c r="K7" s="219">
        <v>28708712</v>
      </c>
      <c r="L7" s="219">
        <v>83651088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9210</v>
      </c>
      <c r="F8" s="219">
        <v>9210</v>
      </c>
      <c r="G8" s="219">
        <v>173659568</v>
      </c>
      <c r="H8" s="219">
        <v>136934280</v>
      </c>
      <c r="I8" s="219">
        <v>-21.15</v>
      </c>
      <c r="J8" s="219">
        <v>-36725288</v>
      </c>
      <c r="K8" s="219">
        <v>54390804</v>
      </c>
      <c r="L8" s="219">
        <v>19415516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6968</v>
      </c>
      <c r="F9" s="219">
        <v>6970</v>
      </c>
      <c r="G9" s="219">
        <v>125683168</v>
      </c>
      <c r="H9" s="219">
        <v>103629960</v>
      </c>
      <c r="I9" s="219">
        <v>-17.55</v>
      </c>
      <c r="J9" s="219">
        <v>-22053208</v>
      </c>
      <c r="K9" s="219">
        <v>1144847</v>
      </c>
      <c r="L9" s="219">
        <v>7051639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62609</v>
      </c>
      <c r="F10" s="219">
        <v>62707</v>
      </c>
      <c r="G10" s="219">
        <v>112014400</v>
      </c>
      <c r="H10" s="219">
        <v>100212007</v>
      </c>
      <c r="I10" s="219">
        <v>-10.54</v>
      </c>
      <c r="J10" s="219">
        <v>-11802393</v>
      </c>
      <c r="K10" s="219">
        <v>9227040</v>
      </c>
      <c r="L10" s="219">
        <v>-2575353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21590</v>
      </c>
      <c r="F12" s="219">
        <v>22000</v>
      </c>
      <c r="G12" s="219">
        <v>48753060</v>
      </c>
      <c r="H12" s="219">
        <v>43612800</v>
      </c>
      <c r="I12" s="219">
        <v>-10.54</v>
      </c>
      <c r="J12" s="219">
        <v>-5140260</v>
      </c>
      <c r="K12" s="219">
        <v>15159361</v>
      </c>
      <c r="L12" s="219">
        <v>11069101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5379</v>
      </c>
      <c r="F13" s="219">
        <v>5486</v>
      </c>
      <c r="G13" s="219">
        <v>14720662</v>
      </c>
      <c r="H13" s="219">
        <v>38064062</v>
      </c>
      <c r="I13" s="219">
        <v>158.58000000000001</v>
      </c>
      <c r="J13" s="219">
        <v>23343400</v>
      </c>
      <c r="K13" s="219">
        <v>94924224</v>
      </c>
      <c r="L13" s="219">
        <v>118267624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8350</v>
      </c>
      <c r="F14" s="219">
        <v>8520</v>
      </c>
      <c r="G14" s="219">
        <v>8470021</v>
      </c>
      <c r="H14" s="219">
        <v>33780096</v>
      </c>
      <c r="I14" s="219">
        <v>298.82</v>
      </c>
      <c r="J14" s="219">
        <v>25310075</v>
      </c>
      <c r="K14" s="219">
        <v>90905312</v>
      </c>
      <c r="L14" s="219">
        <v>116215387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12228</v>
      </c>
      <c r="F15" s="219">
        <v>12444</v>
      </c>
      <c r="G15" s="219">
        <v>20398844</v>
      </c>
      <c r="H15" s="219">
        <v>24668986</v>
      </c>
      <c r="I15" s="219">
        <v>20.93</v>
      </c>
      <c r="J15" s="219">
        <v>4270142</v>
      </c>
      <c r="K15" s="219">
        <v>21518240</v>
      </c>
      <c r="L15" s="219">
        <v>27288382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8533</v>
      </c>
      <c r="F16" s="219">
        <v>8706</v>
      </c>
      <c r="G16" s="219">
        <v>920033</v>
      </c>
      <c r="H16" s="219">
        <v>3451755</v>
      </c>
      <c r="I16" s="219">
        <v>275.18</v>
      </c>
      <c r="J16" s="219">
        <v>2531722</v>
      </c>
      <c r="K16" s="219">
        <v>30419074</v>
      </c>
      <c r="L16" s="219">
        <v>32950796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947</v>
      </c>
      <c r="E17" s="218" t="s">
        <v>37</v>
      </c>
      <c r="F17" s="219" t="s">
        <v>948</v>
      </c>
      <c r="G17" s="218" t="s">
        <v>39</v>
      </c>
      <c r="H17" s="219">
        <f>SUM(H2:H16)</f>
        <v>2486085850</v>
      </c>
      <c r="I17" s="218" t="s">
        <v>40</v>
      </c>
      <c r="J17" s="219" t="s">
        <v>949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2555626145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69540295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2628177205</v>
      </c>
      <c r="H41" s="11">
        <f>G41-B43</f>
        <v>140343759</v>
      </c>
      <c r="I41" s="5">
        <f>H41/B43</f>
        <v>5.6412039650663978E-2</v>
      </c>
      <c r="J41" s="13">
        <f>G41+J40</f>
        <v>2628177205</v>
      </c>
      <c r="K41" s="11">
        <f>H41+J40</f>
        <v>140343759</v>
      </c>
      <c r="L41" s="5">
        <f>K41/B43</f>
        <v>5.6412039650663978E-2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4428177205</v>
      </c>
      <c r="H42" s="12">
        <f>G42-B43</f>
        <v>1940343759</v>
      </c>
      <c r="I42" s="8">
        <f>H42/B43</f>
        <v>0.7799331430806723</v>
      </c>
      <c r="J42" s="13">
        <f>G42+J40</f>
        <v>4428177205</v>
      </c>
      <c r="K42" s="12">
        <f>H42+J40</f>
        <v>1940343759</v>
      </c>
      <c r="L42" s="8">
        <f>K42/B43</f>
        <v>0.7799331430806723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4.9196546206974404E-3</v>
      </c>
      <c r="J43" s="6"/>
      <c r="K43" s="4" t="s">
        <v>50</v>
      </c>
      <c r="L43" s="5">
        <f ca="1">K41/VLOOKUP(MID(CELL("filename",A$1),FIND("]",CELL("filename",A$1))+1,255),Base!A:H,8,FALSE)*30</f>
        <v>4.9196546206974404E-3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6.8017425268663292E-2</v>
      </c>
      <c r="J44" s="6"/>
      <c r="K44" s="7"/>
      <c r="L44" s="8">
        <f ca="1">K42/VLOOKUP(MID(CELL("filename",A$1),FIND("]",CELL("filename",A$1))+1,255),Base!A:H,8,FALSE)*30</f>
        <v>6.8017425268663292E-2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44"/>
  <sheetViews>
    <sheetView rightToLeft="1" topLeftCell="A4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8556</v>
      </c>
      <c r="F2" s="46">
        <v>8618</v>
      </c>
      <c r="G2" s="46">
        <v>369116512</v>
      </c>
      <c r="H2" s="46">
        <v>1638523104</v>
      </c>
      <c r="I2" s="46">
        <v>343.9</v>
      </c>
      <c r="J2" s="46">
        <v>1269406592</v>
      </c>
      <c r="K2" s="46">
        <v>35150128</v>
      </c>
      <c r="L2" s="46">
        <v>1311556720</v>
      </c>
    </row>
    <row r="3" spans="1:12" ht="18.75" x14ac:dyDescent="0.3">
      <c r="A3" s="46" t="s">
        <v>13</v>
      </c>
      <c r="B3" s="46">
        <v>115000</v>
      </c>
      <c r="C3" s="46">
        <v>1999</v>
      </c>
      <c r="D3" s="46">
        <v>2019</v>
      </c>
      <c r="E3" s="46">
        <v>4394</v>
      </c>
      <c r="F3" s="46">
        <v>4389</v>
      </c>
      <c r="G3" s="46">
        <v>229859216</v>
      </c>
      <c r="H3" s="46">
        <v>499813834</v>
      </c>
      <c r="I3" s="46">
        <v>117.44</v>
      </c>
      <c r="J3" s="46">
        <v>269954618</v>
      </c>
      <c r="K3" s="46">
        <v>101727520</v>
      </c>
      <c r="L3" s="46">
        <v>371682138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25359</v>
      </c>
      <c r="F4" s="46">
        <v>25339</v>
      </c>
      <c r="G4" s="46">
        <v>195353872</v>
      </c>
      <c r="H4" s="46">
        <v>250919448</v>
      </c>
      <c r="I4" s="46">
        <v>28.44</v>
      </c>
      <c r="J4" s="46">
        <v>55565576</v>
      </c>
      <c r="K4" s="46">
        <v>0</v>
      </c>
      <c r="L4" s="46">
        <v>55565576</v>
      </c>
    </row>
    <row r="5" spans="1:12" ht="18.75" x14ac:dyDescent="0.3">
      <c r="A5" s="46" t="s">
        <v>15</v>
      </c>
      <c r="B5" s="46">
        <v>35000</v>
      </c>
      <c r="C5" s="46">
        <v>2528</v>
      </c>
      <c r="D5" s="46">
        <v>2553</v>
      </c>
      <c r="E5" s="46">
        <v>7029</v>
      </c>
      <c r="F5" s="46">
        <v>7021</v>
      </c>
      <c r="G5" s="46">
        <v>88495432</v>
      </c>
      <c r="H5" s="46">
        <v>243339084</v>
      </c>
      <c r="I5" s="46">
        <v>174.97</v>
      </c>
      <c r="J5" s="46">
        <v>154843652</v>
      </c>
      <c r="K5" s="46">
        <v>71343552</v>
      </c>
      <c r="L5" s="46">
        <v>226187204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12585</v>
      </c>
      <c r="F6" s="46">
        <v>12575</v>
      </c>
      <c r="G6" s="46">
        <v>73976144</v>
      </c>
      <c r="H6" s="46">
        <v>112071544</v>
      </c>
      <c r="I6" s="46">
        <v>51.5</v>
      </c>
      <c r="J6" s="46">
        <v>38095400</v>
      </c>
      <c r="K6" s="46">
        <v>3002441</v>
      </c>
      <c r="L6" s="46">
        <v>41097841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32196</v>
      </c>
      <c r="F7" s="46">
        <v>31030</v>
      </c>
      <c r="G7" s="46">
        <v>76127056</v>
      </c>
      <c r="H7" s="46">
        <v>92182373</v>
      </c>
      <c r="I7" s="46">
        <v>21.09</v>
      </c>
      <c r="J7" s="46">
        <v>16055317</v>
      </c>
      <c r="K7" s="46">
        <v>0</v>
      </c>
      <c r="L7" s="46">
        <v>16055317</v>
      </c>
    </row>
    <row r="8" spans="1:12" ht="18.75" x14ac:dyDescent="0.3">
      <c r="A8" s="46" t="s">
        <v>22</v>
      </c>
      <c r="B8" s="46">
        <v>4000</v>
      </c>
      <c r="C8" s="46">
        <v>10199</v>
      </c>
      <c r="D8" s="46">
        <v>10299</v>
      </c>
      <c r="E8" s="46">
        <v>14083</v>
      </c>
      <c r="F8" s="46">
        <v>13943</v>
      </c>
      <c r="G8" s="46">
        <v>40797684</v>
      </c>
      <c r="H8" s="46">
        <v>55228223</v>
      </c>
      <c r="I8" s="46">
        <v>35.369999999999997</v>
      </c>
      <c r="J8" s="46">
        <v>14430539</v>
      </c>
      <c r="K8" s="46">
        <v>5650188</v>
      </c>
      <c r="L8" s="46">
        <v>20080727</v>
      </c>
    </row>
    <row r="9" spans="1:12" ht="18.75" x14ac:dyDescent="0.3">
      <c r="A9" s="46" t="s">
        <v>21</v>
      </c>
      <c r="B9" s="46">
        <v>2000</v>
      </c>
      <c r="C9" s="46">
        <v>16843</v>
      </c>
      <c r="D9" s="46">
        <v>17008</v>
      </c>
      <c r="E9" s="46">
        <v>27723</v>
      </c>
      <c r="F9" s="46">
        <v>27242</v>
      </c>
      <c r="G9" s="46">
        <v>33685576</v>
      </c>
      <c r="H9" s="46">
        <v>53952781</v>
      </c>
      <c r="I9" s="46">
        <v>60.17</v>
      </c>
      <c r="J9" s="46">
        <v>20267205</v>
      </c>
      <c r="K9" s="46">
        <v>160642</v>
      </c>
      <c r="L9" s="46">
        <v>20427847</v>
      </c>
    </row>
    <row r="10" spans="1:12" ht="18.75" x14ac:dyDescent="0.3">
      <c r="A10" s="46" t="s">
        <v>17</v>
      </c>
      <c r="B10" s="46">
        <v>8000</v>
      </c>
      <c r="C10" s="46">
        <v>2118</v>
      </c>
      <c r="D10" s="46">
        <v>2139</v>
      </c>
      <c r="E10" s="46">
        <v>6441</v>
      </c>
      <c r="F10" s="46">
        <v>6441</v>
      </c>
      <c r="G10" s="46">
        <v>16940042</v>
      </c>
      <c r="H10" s="46">
        <v>51025602</v>
      </c>
      <c r="I10" s="46">
        <v>201.21</v>
      </c>
      <c r="J10" s="46">
        <v>34085560</v>
      </c>
      <c r="K10" s="46">
        <v>54136744</v>
      </c>
      <c r="L10" s="46">
        <v>88222304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16</v>
      </c>
      <c r="B12" s="46">
        <v>6000</v>
      </c>
      <c r="C12" s="46">
        <v>2958</v>
      </c>
      <c r="D12" s="46">
        <v>2987</v>
      </c>
      <c r="E12" s="46">
        <v>8017</v>
      </c>
      <c r="F12" s="46">
        <v>7990</v>
      </c>
      <c r="G12" s="46">
        <v>17748974</v>
      </c>
      <c r="H12" s="46">
        <v>47472585</v>
      </c>
      <c r="I12" s="46">
        <v>167.47</v>
      </c>
      <c r="J12" s="46">
        <v>29723611</v>
      </c>
      <c r="K12" s="46">
        <v>25975220</v>
      </c>
      <c r="L12" s="46">
        <v>55698831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11004</v>
      </c>
      <c r="F13" s="46">
        <v>10939</v>
      </c>
      <c r="G13" s="46">
        <v>31414688</v>
      </c>
      <c r="H13" s="46">
        <v>39386406</v>
      </c>
      <c r="I13" s="46">
        <v>25.38</v>
      </c>
      <c r="J13" s="46">
        <v>7971718</v>
      </c>
      <c r="K13" s="46">
        <v>0</v>
      </c>
      <c r="L13" s="46">
        <v>7971718</v>
      </c>
    </row>
    <row r="14" spans="1:12" ht="18.75" x14ac:dyDescent="0.3">
      <c r="A14" s="46" t="s">
        <v>26</v>
      </c>
      <c r="B14" s="46">
        <v>7000</v>
      </c>
      <c r="C14" s="46">
        <v>2103</v>
      </c>
      <c r="D14" s="46">
        <v>2124</v>
      </c>
      <c r="E14" s="46">
        <v>3425</v>
      </c>
      <c r="F14" s="46">
        <v>3425</v>
      </c>
      <c r="G14" s="46">
        <v>14720662</v>
      </c>
      <c r="H14" s="46">
        <v>23741244</v>
      </c>
      <c r="I14" s="46">
        <v>61.28</v>
      </c>
      <c r="J14" s="46">
        <v>9020582</v>
      </c>
      <c r="K14" s="46">
        <v>94924224</v>
      </c>
      <c r="L14" s="46">
        <v>103944806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7185</v>
      </c>
      <c r="F15" s="46">
        <v>7080</v>
      </c>
      <c r="G15" s="46">
        <v>15091829</v>
      </c>
      <c r="H15" s="46">
        <v>21032910</v>
      </c>
      <c r="I15" s="46">
        <v>39.369999999999997</v>
      </c>
      <c r="J15" s="46">
        <v>5941081</v>
      </c>
      <c r="K15" s="46">
        <v>-7422173</v>
      </c>
      <c r="L15" s="46">
        <v>-1131092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2889</v>
      </c>
      <c r="F16" s="46">
        <v>2858</v>
      </c>
      <c r="G16" s="46">
        <v>16100578</v>
      </c>
      <c r="H16" s="46">
        <v>19810942</v>
      </c>
      <c r="I16" s="46">
        <v>23.04</v>
      </c>
      <c r="J16" s="46">
        <v>3710364</v>
      </c>
      <c r="K16" s="46">
        <v>3855220</v>
      </c>
      <c r="L16" s="46">
        <v>7565584</v>
      </c>
    </row>
    <row r="17" spans="1:12" ht="18.75" x14ac:dyDescent="0.3">
      <c r="A17" s="46" t="s">
        <v>77</v>
      </c>
      <c r="B17" s="46">
        <v>811</v>
      </c>
      <c r="C17" s="46">
        <v>12054</v>
      </c>
      <c r="D17" s="46">
        <v>12172</v>
      </c>
      <c r="E17" s="46">
        <v>20916</v>
      </c>
      <c r="F17" s="46">
        <v>20916</v>
      </c>
      <c r="G17" s="46">
        <v>9776181</v>
      </c>
      <c r="H17" s="46">
        <v>16797488</v>
      </c>
      <c r="I17" s="46">
        <v>71.819999999999993</v>
      </c>
      <c r="J17" s="46">
        <v>7021307</v>
      </c>
      <c r="K17" s="46">
        <v>0</v>
      </c>
      <c r="L17" s="46">
        <v>7021307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5434</v>
      </c>
      <c r="F18" s="46">
        <v>5327</v>
      </c>
      <c r="G18" s="46">
        <v>5202503</v>
      </c>
      <c r="H18" s="46">
        <v>10550124</v>
      </c>
      <c r="I18" s="46">
        <v>102.79</v>
      </c>
      <c r="J18" s="46">
        <v>5347621</v>
      </c>
      <c r="K18" s="46">
        <v>337142</v>
      </c>
      <c r="L18" s="46">
        <v>5684763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38909</v>
      </c>
      <c r="F19" s="46">
        <v>37789</v>
      </c>
      <c r="G19" s="46">
        <v>873445</v>
      </c>
      <c r="H19" s="46">
        <v>1384561</v>
      </c>
      <c r="I19" s="46">
        <v>58.52</v>
      </c>
      <c r="J19" s="46">
        <v>511116</v>
      </c>
      <c r="K19" s="46">
        <v>0</v>
      </c>
      <c r="L19" s="46">
        <v>511116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27259</v>
      </c>
      <c r="F20" s="46">
        <v>26213</v>
      </c>
      <c r="G20" s="46">
        <v>419795</v>
      </c>
      <c r="H20" s="46">
        <v>545106</v>
      </c>
      <c r="I20" s="46">
        <v>29.85</v>
      </c>
      <c r="J20" s="46">
        <v>125311</v>
      </c>
      <c r="K20" s="46">
        <v>0</v>
      </c>
      <c r="L20" s="46">
        <v>125311</v>
      </c>
    </row>
    <row r="21" spans="1:12" ht="18.75" x14ac:dyDescent="0.3">
      <c r="A21" s="46" t="s">
        <v>34</v>
      </c>
      <c r="B21" s="46">
        <v>19</v>
      </c>
      <c r="C21" s="46" t="s">
        <v>35</v>
      </c>
      <c r="D21" s="46" t="s">
        <v>114</v>
      </c>
      <c r="E21" s="46" t="s">
        <v>37</v>
      </c>
      <c r="F21" s="46" t="s">
        <v>115</v>
      </c>
      <c r="G21" s="46" t="s">
        <v>39</v>
      </c>
      <c r="H21" s="46">
        <f>SUM(H2:H20)</f>
        <v>3227289859</v>
      </c>
      <c r="I21" s="46" t="s">
        <v>40</v>
      </c>
      <c r="J21" s="46" t="s">
        <v>116</v>
      </c>
      <c r="K21" s="46"/>
      <c r="L21" s="46"/>
    </row>
    <row r="22" spans="1:12" hidden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H21+B41</f>
        <v>3498905450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271615591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B41+H21+D41+F41</f>
        <v>3601856510</v>
      </c>
      <c r="H41" s="11">
        <f>G41-B43</f>
        <v>1114023064</v>
      </c>
      <c r="I41" s="5">
        <f>H41/B43</f>
        <v>0.44778844250653266</v>
      </c>
      <c r="J41" s="13">
        <f>G41+J40</f>
        <v>3601856510</v>
      </c>
      <c r="K41" s="11">
        <f>H41+J40</f>
        <v>1114023064</v>
      </c>
      <c r="L41" s="5">
        <f>K41/B43</f>
        <v>0.44778844250653266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3661856510</v>
      </c>
      <c r="H42" s="12">
        <f>G42-B43</f>
        <v>1174023064</v>
      </c>
      <c r="I42" s="8">
        <f>H42/B43</f>
        <v>0.47190581262086628</v>
      </c>
      <c r="J42" s="13">
        <f>G42+J40</f>
        <v>3661856510</v>
      </c>
      <c r="K42" s="12">
        <f>H42+J40</f>
        <v>1174023064</v>
      </c>
      <c r="L42" s="8">
        <f>K42/B43</f>
        <v>0.47190581262086628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0.32765007988282879</v>
      </c>
      <c r="J43" s="6"/>
      <c r="K43" s="4" t="s">
        <v>50</v>
      </c>
      <c r="L43" s="5">
        <f ca="1">K41/VLOOKUP(MID(CELL("filename",A$1),FIND("]",CELL("filename",A$1))+1,255),Base!A:H,8,FALSE)*30</f>
        <v>0.32765007988282879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0.34529693606404849</v>
      </c>
      <c r="J44" s="6"/>
      <c r="K44" s="7"/>
      <c r="L44" s="8">
        <f ca="1">K42/VLOOKUP(MID(CELL("filename",A$1),FIND("]",CELL("filename",A$1))+1,255),Base!A:H,8,FALSE)*30</f>
        <v>0.34529693606404849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5821-FEEF-4E3D-9E92-A4D0F46EEEAB}">
  <dimension ref="A1:L44"/>
  <sheetViews>
    <sheetView rightToLeft="1" zoomScaleNormal="125" zoomScaleSheetLayoutView="100" workbookViewId="0">
      <selection activeCell="H2" sqref="H2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8867</v>
      </c>
      <c r="F2" s="219">
        <v>9028</v>
      </c>
      <c r="G2" s="219">
        <v>179163136</v>
      </c>
      <c r="H2" s="219">
        <v>572707430</v>
      </c>
      <c r="I2" s="219">
        <v>219.66</v>
      </c>
      <c r="J2" s="219">
        <v>393544294</v>
      </c>
      <c r="K2" s="219">
        <v>926148736</v>
      </c>
      <c r="L2" s="219">
        <v>1366293030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54860</v>
      </c>
      <c r="F3" s="219">
        <v>55915</v>
      </c>
      <c r="G3" s="219">
        <v>195353872</v>
      </c>
      <c r="H3" s="219">
        <v>554229480</v>
      </c>
      <c r="I3" s="219">
        <v>183.71</v>
      </c>
      <c r="J3" s="219">
        <v>358875608</v>
      </c>
      <c r="K3" s="219">
        <v>0</v>
      </c>
      <c r="L3" s="219">
        <v>358875608</v>
      </c>
    </row>
    <row r="4" spans="1:12" ht="18.75" x14ac:dyDescent="0.3">
      <c r="A4" s="218" t="s">
        <v>226</v>
      </c>
      <c r="B4" s="219">
        <v>1800</v>
      </c>
      <c r="C4" s="219">
        <v>186004</v>
      </c>
      <c r="D4" s="219">
        <v>186225</v>
      </c>
      <c r="E4" s="219">
        <v>132340</v>
      </c>
      <c r="F4" s="219">
        <v>133370</v>
      </c>
      <c r="G4" s="219">
        <v>334807680</v>
      </c>
      <c r="H4" s="219">
        <v>239780802</v>
      </c>
      <c r="I4" s="219">
        <v>-28.38</v>
      </c>
      <c r="J4" s="219">
        <v>-95026878</v>
      </c>
      <c r="K4" s="219">
        <v>-65813952</v>
      </c>
      <c r="L4" s="219">
        <v>-160840830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11740</v>
      </c>
      <c r="F5" s="219">
        <v>11960</v>
      </c>
      <c r="G5" s="219">
        <v>86582136</v>
      </c>
      <c r="H5" s="219">
        <v>237095040</v>
      </c>
      <c r="I5" s="219">
        <v>173.84</v>
      </c>
      <c r="J5" s="219">
        <v>150512904</v>
      </c>
      <c r="K5" s="219">
        <v>272035488</v>
      </c>
      <c r="L5" s="219">
        <v>423498392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3971</v>
      </c>
      <c r="F6" s="219">
        <v>4046</v>
      </c>
      <c r="G6" s="219">
        <v>99938792</v>
      </c>
      <c r="H6" s="219">
        <v>200519760</v>
      </c>
      <c r="I6" s="219">
        <v>100.64</v>
      </c>
      <c r="J6" s="219">
        <v>100580968</v>
      </c>
      <c r="K6" s="219">
        <v>440100384</v>
      </c>
      <c r="L6" s="219">
        <v>540681352</v>
      </c>
    </row>
    <row r="7" spans="1:12" ht="18.75" x14ac:dyDescent="0.3">
      <c r="A7" s="218" t="s">
        <v>90</v>
      </c>
      <c r="B7" s="219">
        <v>7000</v>
      </c>
      <c r="C7" s="219">
        <v>12987</v>
      </c>
      <c r="D7" s="219">
        <v>13102</v>
      </c>
      <c r="E7" s="219">
        <v>19420</v>
      </c>
      <c r="F7" s="219">
        <v>19420</v>
      </c>
      <c r="G7" s="219">
        <v>90907328</v>
      </c>
      <c r="H7" s="219">
        <v>134743728</v>
      </c>
      <c r="I7" s="219">
        <v>48.22</v>
      </c>
      <c r="J7" s="219">
        <v>43836400</v>
      </c>
      <c r="K7" s="219">
        <v>28708712</v>
      </c>
      <c r="L7" s="219">
        <v>80945112</v>
      </c>
    </row>
    <row r="8" spans="1:12" ht="18.75" x14ac:dyDescent="0.3">
      <c r="A8" s="218" t="s">
        <v>16</v>
      </c>
      <c r="B8" s="219">
        <v>15000</v>
      </c>
      <c r="C8" s="219">
        <v>11577</v>
      </c>
      <c r="D8" s="219">
        <v>11679</v>
      </c>
      <c r="E8" s="219">
        <v>9030</v>
      </c>
      <c r="F8" s="219">
        <v>9040</v>
      </c>
      <c r="G8" s="219">
        <v>173659568</v>
      </c>
      <c r="H8" s="219">
        <v>134406720</v>
      </c>
      <c r="I8" s="219">
        <v>-22.6</v>
      </c>
      <c r="J8" s="219">
        <v>-39252848</v>
      </c>
      <c r="K8" s="219">
        <v>54390804</v>
      </c>
      <c r="L8" s="219">
        <v>16887956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6831</v>
      </c>
      <c r="F9" s="219">
        <v>6863</v>
      </c>
      <c r="G9" s="219">
        <v>125683168</v>
      </c>
      <c r="H9" s="219">
        <v>102039084</v>
      </c>
      <c r="I9" s="219">
        <v>-18.809999999999999</v>
      </c>
      <c r="J9" s="219">
        <v>-23644084</v>
      </c>
      <c r="K9" s="219">
        <v>1144847</v>
      </c>
      <c r="L9" s="219">
        <v>5460763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61801</v>
      </c>
      <c r="F10" s="219">
        <v>61906</v>
      </c>
      <c r="G10" s="219">
        <v>112014400</v>
      </c>
      <c r="H10" s="219">
        <v>98931929</v>
      </c>
      <c r="I10" s="219">
        <v>-11.68</v>
      </c>
      <c r="J10" s="219">
        <v>-13082471</v>
      </c>
      <c r="K10" s="219">
        <v>9227040</v>
      </c>
      <c r="L10" s="219">
        <v>-3855431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21560</v>
      </c>
      <c r="F12" s="219">
        <v>22000</v>
      </c>
      <c r="G12" s="219">
        <v>48753060</v>
      </c>
      <c r="H12" s="219">
        <v>43612800</v>
      </c>
      <c r="I12" s="219">
        <v>-10.54</v>
      </c>
      <c r="J12" s="219">
        <v>-5140260</v>
      </c>
      <c r="K12" s="219">
        <v>15159361</v>
      </c>
      <c r="L12" s="219">
        <v>11069101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5377</v>
      </c>
      <c r="F13" s="219">
        <v>5483</v>
      </c>
      <c r="G13" s="219">
        <v>14720662</v>
      </c>
      <c r="H13" s="219">
        <v>38043247</v>
      </c>
      <c r="I13" s="219">
        <v>158.43</v>
      </c>
      <c r="J13" s="219">
        <v>23322585</v>
      </c>
      <c r="K13" s="219">
        <v>94924224</v>
      </c>
      <c r="L13" s="219">
        <v>118246809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8350</v>
      </c>
      <c r="F14" s="219">
        <v>8520</v>
      </c>
      <c r="G14" s="219">
        <v>8470021</v>
      </c>
      <c r="H14" s="219">
        <v>33780096</v>
      </c>
      <c r="I14" s="219">
        <v>298.82</v>
      </c>
      <c r="J14" s="219">
        <v>25310075</v>
      </c>
      <c r="K14" s="219">
        <v>90905312</v>
      </c>
      <c r="L14" s="219">
        <v>116215387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12196</v>
      </c>
      <c r="F15" s="219">
        <v>12439</v>
      </c>
      <c r="G15" s="219">
        <v>20398844</v>
      </c>
      <c r="H15" s="219">
        <v>24659074</v>
      </c>
      <c r="I15" s="219">
        <v>20.88</v>
      </c>
      <c r="J15" s="219">
        <v>4260230</v>
      </c>
      <c r="K15" s="219">
        <v>21518240</v>
      </c>
      <c r="L15" s="219">
        <v>27278470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8358</v>
      </c>
      <c r="F16" s="219">
        <v>8685</v>
      </c>
      <c r="G16" s="219">
        <v>920033</v>
      </c>
      <c r="H16" s="219">
        <v>3443429</v>
      </c>
      <c r="I16" s="219">
        <v>274.27</v>
      </c>
      <c r="J16" s="219">
        <v>2523396</v>
      </c>
      <c r="K16" s="219">
        <v>30419074</v>
      </c>
      <c r="L16" s="219">
        <v>32942470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951</v>
      </c>
      <c r="E17" s="218" t="s">
        <v>37</v>
      </c>
      <c r="F17" s="219" t="s">
        <v>952</v>
      </c>
      <c r="G17" s="218" t="s">
        <v>39</v>
      </c>
      <c r="H17" s="219">
        <f>SUM(H2:H16)</f>
        <v>2467552619</v>
      </c>
      <c r="I17" s="218" t="s">
        <v>40</v>
      </c>
      <c r="J17" s="219" t="s">
        <v>953</v>
      </c>
      <c r="K17" s="219"/>
      <c r="L17" s="219"/>
    </row>
    <row r="18" spans="1:12" ht="15" hidden="1" customHeight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2537092914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69540295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2609643974</v>
      </c>
      <c r="H41" s="11">
        <f>G41-B43</f>
        <v>121810528</v>
      </c>
      <c r="I41" s="5">
        <f>H41/B43</f>
        <v>4.8962493126639958E-2</v>
      </c>
      <c r="J41" s="13">
        <f>G41+J40</f>
        <v>2609643974</v>
      </c>
      <c r="K41" s="11">
        <f>H41+J40</f>
        <v>121810528</v>
      </c>
      <c r="L41" s="5">
        <f>K41/B43</f>
        <v>4.8962493126639958E-2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4409643974</v>
      </c>
      <c r="H42" s="12">
        <f>G42-B43</f>
        <v>1921810528</v>
      </c>
      <c r="I42" s="8">
        <f>H42/B43</f>
        <v>0.77248359655664822</v>
      </c>
      <c r="J42" s="13">
        <f>G42+J40</f>
        <v>4409643974</v>
      </c>
      <c r="K42" s="12">
        <f>H42+J40</f>
        <v>1921810528</v>
      </c>
      <c r="L42" s="8">
        <f>K42/B43</f>
        <v>0.77248359655664822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4.2576080979686917E-3</v>
      </c>
      <c r="J43" s="6"/>
      <c r="K43" s="4" t="s">
        <v>50</v>
      </c>
      <c r="L43" s="5">
        <f ca="1">K41/VLOOKUP(MID(CELL("filename",A$1),FIND("]",CELL("filename",A$1))+1,255),Base!A:H,8,FALSE)*30</f>
        <v>4.2576080979686917E-3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6.717248665709985E-2</v>
      </c>
      <c r="J44" s="6"/>
      <c r="K44" s="7"/>
      <c r="L44" s="8">
        <f ca="1">K42/VLOOKUP(MID(CELL("filename",A$1),FIND("]",CELL("filename",A$1))+1,255),Base!A:H,8,FALSE)*30</f>
        <v>6.717248665709985E-2</v>
      </c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8C98-E71A-4E14-8D77-E694646E5023}">
  <dimension ref="A1:L44"/>
  <sheetViews>
    <sheetView rightToLeft="1" zoomScaleNormal="125" zoomScaleSheetLayoutView="100" workbookViewId="0">
      <selection activeCell="H2" sqref="H2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8867</v>
      </c>
      <c r="F2" s="219">
        <v>9028</v>
      </c>
      <c r="G2" s="219">
        <v>179163136</v>
      </c>
      <c r="H2" s="219">
        <v>572707430</v>
      </c>
      <c r="I2" s="219">
        <v>219.66</v>
      </c>
      <c r="J2" s="219">
        <v>393544294</v>
      </c>
      <c r="K2" s="219">
        <v>926148736</v>
      </c>
      <c r="L2" s="219">
        <v>1366293030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53679</v>
      </c>
      <c r="F3" s="219">
        <v>55705</v>
      </c>
      <c r="G3" s="219">
        <v>195353872</v>
      </c>
      <c r="H3" s="219">
        <v>552147960</v>
      </c>
      <c r="I3" s="219">
        <v>182.64</v>
      </c>
      <c r="J3" s="219">
        <v>356794088</v>
      </c>
      <c r="K3" s="219">
        <v>0</v>
      </c>
      <c r="L3" s="219">
        <v>356794088</v>
      </c>
    </row>
    <row r="4" spans="1:12" ht="18.75" x14ac:dyDescent="0.3">
      <c r="A4" s="218" t="s">
        <v>226</v>
      </c>
      <c r="B4" s="219">
        <v>1800</v>
      </c>
      <c r="C4" s="219">
        <v>186004</v>
      </c>
      <c r="D4" s="219">
        <v>186225</v>
      </c>
      <c r="E4" s="219">
        <v>140850</v>
      </c>
      <c r="F4" s="219">
        <v>138420</v>
      </c>
      <c r="G4" s="219">
        <v>334807680</v>
      </c>
      <c r="H4" s="219">
        <v>248860003</v>
      </c>
      <c r="I4" s="219">
        <v>-25.67</v>
      </c>
      <c r="J4" s="219">
        <v>-85947677</v>
      </c>
      <c r="K4" s="219">
        <v>-65813952</v>
      </c>
      <c r="L4" s="219">
        <v>-151761629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11730</v>
      </c>
      <c r="F5" s="219">
        <v>11960</v>
      </c>
      <c r="G5" s="219">
        <v>86582136</v>
      </c>
      <c r="H5" s="219">
        <v>237095040</v>
      </c>
      <c r="I5" s="219">
        <v>173.84</v>
      </c>
      <c r="J5" s="219">
        <v>150512904</v>
      </c>
      <c r="K5" s="219">
        <v>272035488</v>
      </c>
      <c r="L5" s="219">
        <v>423498392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3966</v>
      </c>
      <c r="F6" s="219">
        <v>3966</v>
      </c>
      <c r="G6" s="219">
        <v>99938792</v>
      </c>
      <c r="H6" s="219">
        <v>196554960</v>
      </c>
      <c r="I6" s="219">
        <v>96.68</v>
      </c>
      <c r="J6" s="219">
        <v>96616168</v>
      </c>
      <c r="K6" s="219">
        <v>440100384</v>
      </c>
      <c r="L6" s="219">
        <v>536716552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8980</v>
      </c>
      <c r="F7" s="219">
        <v>8900</v>
      </c>
      <c r="G7" s="219">
        <v>173659568</v>
      </c>
      <c r="H7" s="219">
        <v>132325200</v>
      </c>
      <c r="I7" s="219">
        <v>-23.8</v>
      </c>
      <c r="J7" s="219">
        <v>-41334368</v>
      </c>
      <c r="K7" s="219">
        <v>54390804</v>
      </c>
      <c r="L7" s="219">
        <v>14806436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19080</v>
      </c>
      <c r="F8" s="219">
        <v>19070</v>
      </c>
      <c r="G8" s="219">
        <v>90907328</v>
      </c>
      <c r="H8" s="219">
        <v>132315288</v>
      </c>
      <c r="I8" s="219">
        <v>45.55</v>
      </c>
      <c r="J8" s="219">
        <v>41407960</v>
      </c>
      <c r="K8" s="219">
        <v>28708712</v>
      </c>
      <c r="L8" s="219">
        <v>78516672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6980</v>
      </c>
      <c r="F9" s="219">
        <v>6869</v>
      </c>
      <c r="G9" s="219">
        <v>125683168</v>
      </c>
      <c r="H9" s="219">
        <v>102128292</v>
      </c>
      <c r="I9" s="219">
        <v>-18.739999999999998</v>
      </c>
      <c r="J9" s="219">
        <v>-23554876</v>
      </c>
      <c r="K9" s="219">
        <v>1144847</v>
      </c>
      <c r="L9" s="219">
        <v>5549971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63300</v>
      </c>
      <c r="F10" s="219">
        <v>63121</v>
      </c>
      <c r="G10" s="219">
        <v>112014400</v>
      </c>
      <c r="H10" s="219">
        <v>100873620</v>
      </c>
      <c r="I10" s="219">
        <v>-9.9499999999999993</v>
      </c>
      <c r="J10" s="219">
        <v>-11140780</v>
      </c>
      <c r="K10" s="219">
        <v>9227040</v>
      </c>
      <c r="L10" s="219">
        <v>-1913740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21560</v>
      </c>
      <c r="F12" s="219">
        <v>21980</v>
      </c>
      <c r="G12" s="219">
        <v>48753060</v>
      </c>
      <c r="H12" s="219">
        <v>43573152</v>
      </c>
      <c r="I12" s="219">
        <v>-10.62</v>
      </c>
      <c r="J12" s="219">
        <v>-5179908</v>
      </c>
      <c r="K12" s="219">
        <v>15159361</v>
      </c>
      <c r="L12" s="219">
        <v>11029453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5374</v>
      </c>
      <c r="F13" s="219">
        <v>5483</v>
      </c>
      <c r="G13" s="219">
        <v>14720662</v>
      </c>
      <c r="H13" s="219">
        <v>38043247</v>
      </c>
      <c r="I13" s="219">
        <v>158.43</v>
      </c>
      <c r="J13" s="219">
        <v>23322585</v>
      </c>
      <c r="K13" s="219">
        <v>94924224</v>
      </c>
      <c r="L13" s="219">
        <v>118246809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8350</v>
      </c>
      <c r="F14" s="219">
        <v>8500</v>
      </c>
      <c r="G14" s="219">
        <v>8470021</v>
      </c>
      <c r="H14" s="219">
        <v>33700800</v>
      </c>
      <c r="I14" s="219">
        <v>297.88</v>
      </c>
      <c r="J14" s="219">
        <v>25230779</v>
      </c>
      <c r="K14" s="219">
        <v>90905312</v>
      </c>
      <c r="L14" s="219">
        <v>116136091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12194</v>
      </c>
      <c r="F15" s="219">
        <v>12202</v>
      </c>
      <c r="G15" s="219">
        <v>20398844</v>
      </c>
      <c r="H15" s="219">
        <v>24189245</v>
      </c>
      <c r="I15" s="219">
        <v>18.579999999999998</v>
      </c>
      <c r="J15" s="219">
        <v>3790401</v>
      </c>
      <c r="K15" s="219">
        <v>21518240</v>
      </c>
      <c r="L15" s="219">
        <v>26808641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8512</v>
      </c>
      <c r="F16" s="219">
        <v>8684</v>
      </c>
      <c r="G16" s="219">
        <v>920033</v>
      </c>
      <c r="H16" s="219">
        <v>3443032</v>
      </c>
      <c r="I16" s="219">
        <v>274.23</v>
      </c>
      <c r="J16" s="219">
        <v>2522999</v>
      </c>
      <c r="K16" s="219">
        <v>30419074</v>
      </c>
      <c r="L16" s="219">
        <v>32942073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955</v>
      </c>
      <c r="E17" s="218" t="s">
        <v>37</v>
      </c>
      <c r="F17" s="219" t="s">
        <v>956</v>
      </c>
      <c r="G17" s="218" t="s">
        <v>39</v>
      </c>
      <c r="H17" s="219">
        <f>SUM(H2:H16)</f>
        <v>2467517269</v>
      </c>
      <c r="I17" s="218" t="s">
        <v>40</v>
      </c>
      <c r="J17" s="219" t="s">
        <v>957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2537057564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69540295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2609608624</v>
      </c>
      <c r="H41" s="11">
        <f>G41-B43</f>
        <v>121775178</v>
      </c>
      <c r="I41" s="5">
        <f>H41/B43</f>
        <v>4.8948283976080927E-2</v>
      </c>
      <c r="J41" s="13">
        <f>G41+J40</f>
        <v>2609608624</v>
      </c>
      <c r="K41" s="11">
        <f>H41+J40</f>
        <v>121775178</v>
      </c>
      <c r="L41" s="5">
        <f>K41/B43</f>
        <v>4.8948283976080927E-2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4409608624</v>
      </c>
      <c r="H42" s="12">
        <f>G42-B43</f>
        <v>1921775178</v>
      </c>
      <c r="I42" s="8">
        <f>H42/B43</f>
        <v>0.77246938740608928</v>
      </c>
      <c r="J42" s="13">
        <f>G42+J40</f>
        <v>4409608624</v>
      </c>
      <c r="K42" s="12">
        <f>H42+J40</f>
        <v>1921775178</v>
      </c>
      <c r="L42" s="8">
        <f>K42/B43</f>
        <v>0.77246938740608928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4.2440708649781151E-3</v>
      </c>
      <c r="J43" s="6"/>
      <c r="K43" s="4" t="s">
        <v>50</v>
      </c>
      <c r="L43" s="5">
        <f ca="1">K41/VLOOKUP(MID(CELL("filename",A$1),FIND("]",CELL("filename",A$1))+1,255),Base!A:H,8,FALSE)*30</f>
        <v>4.2440708649781151E-3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6.6977114514978828E-2</v>
      </c>
      <c r="J44" s="6"/>
      <c r="K44" s="7"/>
      <c r="L44" s="8">
        <f ca="1">K42/VLOOKUP(MID(CELL("filename",A$1),FIND("]",CELL("filename",A$1))+1,255),Base!A:H,8,FALSE)*30</f>
        <v>6.6977114514978828E-2</v>
      </c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F30D-05E6-4FD5-8ED4-C2AF0B6FABEF}">
  <dimension ref="A1:L44"/>
  <sheetViews>
    <sheetView rightToLeft="1" zoomScaleNormal="125" zoomScaleSheetLayoutView="100" workbookViewId="0">
      <selection activeCell="H2" sqref="H2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8867</v>
      </c>
      <c r="F2" s="219">
        <v>9028</v>
      </c>
      <c r="G2" s="219">
        <v>179163136</v>
      </c>
      <c r="H2" s="219">
        <v>572707430</v>
      </c>
      <c r="I2" s="219">
        <v>219.66</v>
      </c>
      <c r="J2" s="219">
        <v>393544294</v>
      </c>
      <c r="K2" s="219">
        <v>926148736</v>
      </c>
      <c r="L2" s="219">
        <v>1366293030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54591</v>
      </c>
      <c r="F3" s="219">
        <v>55651</v>
      </c>
      <c r="G3" s="219">
        <v>195353872</v>
      </c>
      <c r="H3" s="219">
        <v>551612712</v>
      </c>
      <c r="I3" s="219">
        <v>182.37</v>
      </c>
      <c r="J3" s="219">
        <v>356258840</v>
      </c>
      <c r="K3" s="219">
        <v>0</v>
      </c>
      <c r="L3" s="219">
        <v>356258840</v>
      </c>
    </row>
    <row r="4" spans="1:12" ht="18.75" x14ac:dyDescent="0.3">
      <c r="A4" s="218" t="s">
        <v>226</v>
      </c>
      <c r="B4" s="219">
        <v>1800</v>
      </c>
      <c r="C4" s="219">
        <v>186004</v>
      </c>
      <c r="D4" s="219">
        <v>186225</v>
      </c>
      <c r="E4" s="219">
        <v>145800</v>
      </c>
      <c r="F4" s="219">
        <v>144750</v>
      </c>
      <c r="G4" s="219">
        <v>334807680</v>
      </c>
      <c r="H4" s="219">
        <v>260240467</v>
      </c>
      <c r="I4" s="219">
        <v>-22.27</v>
      </c>
      <c r="J4" s="219">
        <v>-74567213</v>
      </c>
      <c r="K4" s="219">
        <v>-65813952</v>
      </c>
      <c r="L4" s="219">
        <v>-140381165</v>
      </c>
    </row>
    <row r="5" spans="1:12" ht="18.75" x14ac:dyDescent="0.3">
      <c r="A5" s="218" t="s">
        <v>15</v>
      </c>
      <c r="B5" s="219">
        <v>20000</v>
      </c>
      <c r="C5" s="219">
        <v>4329</v>
      </c>
      <c r="D5" s="219">
        <v>4368</v>
      </c>
      <c r="E5" s="219">
        <v>12010</v>
      </c>
      <c r="F5" s="219">
        <v>11920</v>
      </c>
      <c r="G5" s="219">
        <v>86582136</v>
      </c>
      <c r="H5" s="219">
        <v>236302080</v>
      </c>
      <c r="I5" s="219">
        <v>172.92</v>
      </c>
      <c r="J5" s="219">
        <v>149719944</v>
      </c>
      <c r="K5" s="219">
        <v>272035488</v>
      </c>
      <c r="L5" s="219">
        <v>422705432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3887</v>
      </c>
      <c r="F6" s="219">
        <v>3903</v>
      </c>
      <c r="G6" s="219">
        <v>99938792</v>
      </c>
      <c r="H6" s="219">
        <v>193432680</v>
      </c>
      <c r="I6" s="219">
        <v>93.55</v>
      </c>
      <c r="J6" s="219">
        <v>93493888</v>
      </c>
      <c r="K6" s="219">
        <v>440100384</v>
      </c>
      <c r="L6" s="219">
        <v>533594272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9050</v>
      </c>
      <c r="F7" s="219">
        <v>9070</v>
      </c>
      <c r="G7" s="219">
        <v>173659568</v>
      </c>
      <c r="H7" s="219">
        <v>134852760</v>
      </c>
      <c r="I7" s="219">
        <v>-22.35</v>
      </c>
      <c r="J7" s="219">
        <v>-38806808</v>
      </c>
      <c r="K7" s="219">
        <v>54390804</v>
      </c>
      <c r="L7" s="219">
        <v>17333996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18740</v>
      </c>
      <c r="F8" s="219">
        <v>18910</v>
      </c>
      <c r="G8" s="219">
        <v>90907328</v>
      </c>
      <c r="H8" s="219">
        <v>131205144</v>
      </c>
      <c r="I8" s="219">
        <v>44.33</v>
      </c>
      <c r="J8" s="219">
        <v>40297816</v>
      </c>
      <c r="K8" s="219">
        <v>28708712</v>
      </c>
      <c r="L8" s="219">
        <v>77406528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7010</v>
      </c>
      <c r="F9" s="219">
        <v>6963</v>
      </c>
      <c r="G9" s="219">
        <v>125683168</v>
      </c>
      <c r="H9" s="219">
        <v>103525884</v>
      </c>
      <c r="I9" s="219">
        <v>-17.63</v>
      </c>
      <c r="J9" s="219">
        <v>-22157284</v>
      </c>
      <c r="K9" s="219">
        <v>1144847</v>
      </c>
      <c r="L9" s="219">
        <v>6947563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63121</v>
      </c>
      <c r="F10" s="219">
        <v>63794</v>
      </c>
      <c r="G10" s="219">
        <v>112014400</v>
      </c>
      <c r="H10" s="219">
        <v>101949140</v>
      </c>
      <c r="I10" s="219">
        <v>-8.99</v>
      </c>
      <c r="J10" s="219">
        <v>-10065260</v>
      </c>
      <c r="K10" s="219">
        <v>9227040</v>
      </c>
      <c r="L10" s="219">
        <v>-838220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21550</v>
      </c>
      <c r="F12" s="219">
        <v>21960</v>
      </c>
      <c r="G12" s="219">
        <v>48753060</v>
      </c>
      <c r="H12" s="219">
        <v>43533504</v>
      </c>
      <c r="I12" s="219">
        <v>-10.71</v>
      </c>
      <c r="J12" s="219">
        <v>-5219556</v>
      </c>
      <c r="K12" s="219">
        <v>15159361</v>
      </c>
      <c r="L12" s="219">
        <v>10989805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5264</v>
      </c>
      <c r="F13" s="219">
        <v>5475</v>
      </c>
      <c r="G13" s="219">
        <v>14720662</v>
      </c>
      <c r="H13" s="219">
        <v>37987740</v>
      </c>
      <c r="I13" s="219">
        <v>158.06</v>
      </c>
      <c r="J13" s="219">
        <v>23267078</v>
      </c>
      <c r="K13" s="219">
        <v>94924224</v>
      </c>
      <c r="L13" s="219">
        <v>118191302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8330</v>
      </c>
      <c r="F14" s="219">
        <v>8460</v>
      </c>
      <c r="G14" s="219">
        <v>8470021</v>
      </c>
      <c r="H14" s="219">
        <v>33542208</v>
      </c>
      <c r="I14" s="219">
        <v>296.01</v>
      </c>
      <c r="J14" s="219">
        <v>25072187</v>
      </c>
      <c r="K14" s="219">
        <v>90905312</v>
      </c>
      <c r="L14" s="219">
        <v>115977499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12062</v>
      </c>
      <c r="F15" s="219">
        <v>12163</v>
      </c>
      <c r="G15" s="219">
        <v>20398844</v>
      </c>
      <c r="H15" s="219">
        <v>24111931</v>
      </c>
      <c r="I15" s="219">
        <v>18.2</v>
      </c>
      <c r="J15" s="219">
        <v>3713087</v>
      </c>
      <c r="K15" s="219">
        <v>21518240</v>
      </c>
      <c r="L15" s="219">
        <v>26731327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8511</v>
      </c>
      <c r="F16" s="219">
        <v>8681</v>
      </c>
      <c r="G16" s="219">
        <v>920033</v>
      </c>
      <c r="H16" s="219">
        <v>3441843</v>
      </c>
      <c r="I16" s="219">
        <v>274.10000000000002</v>
      </c>
      <c r="J16" s="219">
        <v>2521810</v>
      </c>
      <c r="K16" s="219">
        <v>30419074</v>
      </c>
      <c r="L16" s="219">
        <v>32940884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959</v>
      </c>
      <c r="E17" s="218" t="s">
        <v>37</v>
      </c>
      <c r="F17" s="219" t="s">
        <v>960</v>
      </c>
      <c r="G17" s="218" t="s">
        <v>39</v>
      </c>
      <c r="H17" s="219">
        <f>SUM(H2:H16)</f>
        <v>2478005523</v>
      </c>
      <c r="I17" s="218" t="s">
        <v>40</v>
      </c>
      <c r="J17" s="219" t="s">
        <v>961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2547545818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69540295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2620096878</v>
      </c>
      <c r="H41" s="11">
        <f>G41-B43</f>
        <v>132263432</v>
      </c>
      <c r="I41" s="5">
        <f>H41/B43</f>
        <v>5.3164102368933264E-2</v>
      </c>
      <c r="J41" s="13">
        <f>G41+J40</f>
        <v>2620096878</v>
      </c>
      <c r="K41" s="11">
        <f>H41+J40</f>
        <v>132263432</v>
      </c>
      <c r="L41" s="5">
        <f>K41/B43</f>
        <v>5.3164102368933264E-2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4420096878</v>
      </c>
      <c r="H42" s="12">
        <f>G42-B43</f>
        <v>1932263432</v>
      </c>
      <c r="I42" s="8">
        <f>H42/B43</f>
        <v>0.77668520579894162</v>
      </c>
      <c r="J42" s="13">
        <f>G42+J40</f>
        <v>4420096878</v>
      </c>
      <c r="K42" s="12">
        <f>H42+J40</f>
        <v>1932263432</v>
      </c>
      <c r="L42" s="8">
        <f>K42/B43</f>
        <v>0.77668520579894162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4.5963200895331353E-3</v>
      </c>
      <c r="J43" s="6"/>
      <c r="K43" s="4" t="s">
        <v>50</v>
      </c>
      <c r="L43" s="5">
        <f ca="1">K41/VLOOKUP(MID(CELL("filename",A$1),FIND("]",CELL("filename",A$1))+1,255),Base!A:H,8,FALSE)*30</f>
        <v>4.5963200895331353E-3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6.7148576870225504E-2</v>
      </c>
      <c r="J44" s="6"/>
      <c r="K44" s="7"/>
      <c r="L44" s="8">
        <f ca="1">K42/VLOOKUP(MID(CELL("filename",A$1),FIND("]",CELL("filename",A$1))+1,255),Base!A:H,8,FALSE)*30</f>
        <v>6.7148576870225504E-2</v>
      </c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C0A6-3DFC-42C8-AD4C-DAEFE8CF8C0C}">
  <dimension ref="A1:L44"/>
  <sheetViews>
    <sheetView rightToLeft="1" zoomScaleNormal="125" zoomScaleSheetLayoutView="100" workbookViewId="0">
      <selection activeCell="H2" sqref="H2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8848</v>
      </c>
      <c r="F2" s="219">
        <v>9027</v>
      </c>
      <c r="G2" s="219">
        <v>179163136</v>
      </c>
      <c r="H2" s="219">
        <v>572643994</v>
      </c>
      <c r="I2" s="219">
        <v>219.62</v>
      </c>
      <c r="J2" s="219">
        <v>393480858</v>
      </c>
      <c r="K2" s="219">
        <v>926148736</v>
      </c>
      <c r="L2" s="219">
        <v>1366229594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54538</v>
      </c>
      <c r="F3" s="219">
        <v>55639</v>
      </c>
      <c r="G3" s="219">
        <v>195353872</v>
      </c>
      <c r="H3" s="219">
        <v>551493768</v>
      </c>
      <c r="I3" s="219">
        <v>182.31</v>
      </c>
      <c r="J3" s="219">
        <v>356139896</v>
      </c>
      <c r="K3" s="219">
        <v>0</v>
      </c>
      <c r="L3" s="219">
        <v>356139896</v>
      </c>
    </row>
    <row r="4" spans="1:12" ht="18.75" x14ac:dyDescent="0.3">
      <c r="A4" s="218" t="s">
        <v>226</v>
      </c>
      <c r="B4" s="219">
        <v>1800</v>
      </c>
      <c r="C4" s="219">
        <v>186004</v>
      </c>
      <c r="D4" s="219">
        <v>186225</v>
      </c>
      <c r="E4" s="219">
        <v>138960</v>
      </c>
      <c r="F4" s="219">
        <v>141060</v>
      </c>
      <c r="G4" s="219">
        <v>334807680</v>
      </c>
      <c r="H4" s="219">
        <v>253606357</v>
      </c>
      <c r="I4" s="219">
        <v>-24.25</v>
      </c>
      <c r="J4" s="219">
        <v>-81201323</v>
      </c>
      <c r="K4" s="219">
        <v>-65813952</v>
      </c>
      <c r="L4" s="219">
        <v>-147015275</v>
      </c>
    </row>
    <row r="5" spans="1:12" ht="18.75" x14ac:dyDescent="0.3">
      <c r="A5" s="218" t="s">
        <v>15</v>
      </c>
      <c r="B5" s="219">
        <v>25000</v>
      </c>
      <c r="C5" s="219">
        <v>4329</v>
      </c>
      <c r="D5" s="219">
        <v>4368</v>
      </c>
      <c r="E5" s="219">
        <v>11910</v>
      </c>
      <c r="F5" s="219">
        <v>11900</v>
      </c>
      <c r="G5" s="219">
        <v>86582136</v>
      </c>
      <c r="H5" s="219">
        <v>294882000</v>
      </c>
      <c r="I5" s="219">
        <v>172.46</v>
      </c>
      <c r="J5" s="219">
        <v>149323464</v>
      </c>
      <c r="K5" s="219">
        <v>272035488</v>
      </c>
      <c r="L5" s="219">
        <v>422308952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3825</v>
      </c>
      <c r="F6" s="219">
        <v>3832</v>
      </c>
      <c r="G6" s="219">
        <v>99938792</v>
      </c>
      <c r="H6" s="219">
        <v>189913920</v>
      </c>
      <c r="I6" s="219">
        <v>90.03</v>
      </c>
      <c r="J6" s="219">
        <v>89975128</v>
      </c>
      <c r="K6" s="219">
        <v>440100384</v>
      </c>
      <c r="L6" s="219">
        <v>530075512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8890</v>
      </c>
      <c r="F7" s="219">
        <v>8950</v>
      </c>
      <c r="G7" s="219">
        <v>173659568</v>
      </c>
      <c r="H7" s="219">
        <v>133068600</v>
      </c>
      <c r="I7" s="219">
        <v>-23.37</v>
      </c>
      <c r="J7" s="219">
        <v>-40590968</v>
      </c>
      <c r="K7" s="219">
        <v>54390804</v>
      </c>
      <c r="L7" s="219">
        <v>15549836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18540</v>
      </c>
      <c r="F8" s="219">
        <v>18550</v>
      </c>
      <c r="G8" s="219">
        <v>90907328</v>
      </c>
      <c r="H8" s="219">
        <v>128707320</v>
      </c>
      <c r="I8" s="219">
        <v>41.58</v>
      </c>
      <c r="J8" s="219">
        <v>37799992</v>
      </c>
      <c r="K8" s="219">
        <v>28708712</v>
      </c>
      <c r="L8" s="219">
        <v>74908704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6901</v>
      </c>
      <c r="F9" s="219">
        <v>6942</v>
      </c>
      <c r="G9" s="219">
        <v>125683168</v>
      </c>
      <c r="H9" s="219">
        <v>103213656</v>
      </c>
      <c r="I9" s="219">
        <v>-17.88</v>
      </c>
      <c r="J9" s="219">
        <v>-22469512</v>
      </c>
      <c r="K9" s="219">
        <v>1144847</v>
      </c>
      <c r="L9" s="219">
        <v>6635335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62201</v>
      </c>
      <c r="F10" s="219">
        <v>62436</v>
      </c>
      <c r="G10" s="219">
        <v>112014400</v>
      </c>
      <c r="H10" s="219">
        <v>99778922</v>
      </c>
      <c r="I10" s="219">
        <v>-10.92</v>
      </c>
      <c r="J10" s="219">
        <v>-12235478</v>
      </c>
      <c r="K10" s="219">
        <v>9227040</v>
      </c>
      <c r="L10" s="219">
        <v>-3008438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21530</v>
      </c>
      <c r="F12" s="219">
        <v>21940</v>
      </c>
      <c r="G12" s="219">
        <v>48753060</v>
      </c>
      <c r="H12" s="219">
        <v>43493856</v>
      </c>
      <c r="I12" s="219">
        <v>-10.79</v>
      </c>
      <c r="J12" s="219">
        <v>-5259204</v>
      </c>
      <c r="K12" s="219">
        <v>15159361</v>
      </c>
      <c r="L12" s="219">
        <v>10950157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5366</v>
      </c>
      <c r="F13" s="219">
        <v>5473</v>
      </c>
      <c r="G13" s="219">
        <v>14720662</v>
      </c>
      <c r="H13" s="219">
        <v>37973863</v>
      </c>
      <c r="I13" s="219">
        <v>157.96</v>
      </c>
      <c r="J13" s="219">
        <v>23253201</v>
      </c>
      <c r="K13" s="219">
        <v>94924224</v>
      </c>
      <c r="L13" s="219">
        <v>118177425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8300</v>
      </c>
      <c r="F14" s="219">
        <v>8460</v>
      </c>
      <c r="G14" s="219">
        <v>8470021</v>
      </c>
      <c r="H14" s="219">
        <v>33542208</v>
      </c>
      <c r="I14" s="219">
        <v>296.01</v>
      </c>
      <c r="J14" s="219">
        <v>25072187</v>
      </c>
      <c r="K14" s="219">
        <v>90905312</v>
      </c>
      <c r="L14" s="219">
        <v>115977499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12190</v>
      </c>
      <c r="F15" s="219">
        <v>12100</v>
      </c>
      <c r="G15" s="219">
        <v>20398844</v>
      </c>
      <c r="H15" s="219">
        <v>23987040</v>
      </c>
      <c r="I15" s="219">
        <v>17.59</v>
      </c>
      <c r="J15" s="219">
        <v>3588196</v>
      </c>
      <c r="K15" s="219">
        <v>21518240</v>
      </c>
      <c r="L15" s="219">
        <v>26606436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8508</v>
      </c>
      <c r="F16" s="219">
        <v>8678</v>
      </c>
      <c r="G16" s="219">
        <v>920033</v>
      </c>
      <c r="H16" s="219">
        <v>3440653</v>
      </c>
      <c r="I16" s="219">
        <v>273.97000000000003</v>
      </c>
      <c r="J16" s="219">
        <v>2520620</v>
      </c>
      <c r="K16" s="219">
        <v>30419074</v>
      </c>
      <c r="L16" s="219">
        <v>32939694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964</v>
      </c>
      <c r="E17" s="218" t="s">
        <v>37</v>
      </c>
      <c r="F17" s="219" t="s">
        <v>965</v>
      </c>
      <c r="G17" s="218" t="s">
        <v>39</v>
      </c>
      <c r="H17" s="219">
        <f>SUM(H2:H16)</f>
        <v>2519306157</v>
      </c>
      <c r="I17" s="218" t="s">
        <v>40</v>
      </c>
      <c r="J17" s="219" t="s">
        <v>966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2529075404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9769247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2601626464</v>
      </c>
      <c r="H41" s="11">
        <f>G41-B43</f>
        <v>113793018</v>
      </c>
      <c r="I41" s="5">
        <f>H41/B43</f>
        <v>4.5739805525550445E-2</v>
      </c>
      <c r="J41" s="13">
        <f>G41+J40</f>
        <v>2601626464</v>
      </c>
      <c r="K41" s="11">
        <f>H41+J40</f>
        <v>113793018</v>
      </c>
      <c r="L41" s="5">
        <f>K41/B43</f>
        <v>4.5739805525550445E-2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4401626464</v>
      </c>
      <c r="H42" s="12">
        <f>G42-B43</f>
        <v>1913793018</v>
      </c>
      <c r="I42" s="8">
        <f>H42/B43</f>
        <v>0.76926090895555876</v>
      </c>
      <c r="J42" s="13">
        <f>G42+J40</f>
        <v>4401626464</v>
      </c>
      <c r="K42" s="12">
        <f>H42+J40</f>
        <v>1913793018</v>
      </c>
      <c r="L42" s="8">
        <f>K42/B43</f>
        <v>0.76926090895555876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3.9430866832371077E-3</v>
      </c>
      <c r="J43" s="6"/>
      <c r="K43" s="4" t="s">
        <v>50</v>
      </c>
      <c r="L43" s="5">
        <f ca="1">K41/VLOOKUP(MID(CELL("filename",A$1),FIND("]",CELL("filename",A$1))+1,255),Base!A:H,8,FALSE)*30</f>
        <v>3.9430866832371077E-3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6.6315595599617139E-2</v>
      </c>
      <c r="J44" s="6"/>
      <c r="K44" s="7"/>
      <c r="L44" s="8">
        <f ca="1">K42/VLOOKUP(MID(CELL("filename",A$1),FIND("]",CELL("filename",A$1))+1,255),Base!A:H,8,FALSE)*30</f>
        <v>6.6315595599617139E-2</v>
      </c>
    </row>
  </sheetData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2B71-83B3-40A3-83B6-6B89F1BF9255}">
  <dimension ref="A1:L44"/>
  <sheetViews>
    <sheetView rightToLeft="1" zoomScaleNormal="125" zoomScaleSheetLayoutView="100" workbookViewId="0">
      <selection activeCell="H2" sqref="H2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8847</v>
      </c>
      <c r="F2" s="219">
        <v>9020</v>
      </c>
      <c r="G2" s="219">
        <v>179163136</v>
      </c>
      <c r="H2" s="219">
        <v>572199936</v>
      </c>
      <c r="I2" s="219">
        <v>219.37</v>
      </c>
      <c r="J2" s="219">
        <v>393036800</v>
      </c>
      <c r="K2" s="219">
        <v>926148736</v>
      </c>
      <c r="L2" s="219">
        <v>1365785536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54527</v>
      </c>
      <c r="F3" s="219">
        <v>55606</v>
      </c>
      <c r="G3" s="219">
        <v>195353872</v>
      </c>
      <c r="H3" s="219">
        <v>551166672</v>
      </c>
      <c r="I3" s="219">
        <v>182.14</v>
      </c>
      <c r="J3" s="219">
        <v>355812800</v>
      </c>
      <c r="K3" s="219">
        <v>0</v>
      </c>
      <c r="L3" s="219">
        <v>355812800</v>
      </c>
    </row>
    <row r="4" spans="1:12" ht="18.75" x14ac:dyDescent="0.3">
      <c r="A4" s="218" t="s">
        <v>15</v>
      </c>
      <c r="B4" s="219">
        <v>25000</v>
      </c>
      <c r="C4" s="219">
        <v>5854</v>
      </c>
      <c r="D4" s="219">
        <v>5906</v>
      </c>
      <c r="E4" s="219">
        <v>11700</v>
      </c>
      <c r="F4" s="219">
        <v>11690</v>
      </c>
      <c r="G4" s="219">
        <v>146353184</v>
      </c>
      <c r="H4" s="219">
        <v>289678200</v>
      </c>
      <c r="I4" s="219">
        <v>97.93</v>
      </c>
      <c r="J4" s="219">
        <v>143325016</v>
      </c>
      <c r="K4" s="219">
        <v>272035488</v>
      </c>
      <c r="L4" s="219">
        <v>416310504</v>
      </c>
    </row>
    <row r="5" spans="1:12" ht="18.75" x14ac:dyDescent="0.3">
      <c r="A5" s="218" t="s">
        <v>226</v>
      </c>
      <c r="B5" s="219">
        <v>1800</v>
      </c>
      <c r="C5" s="219">
        <v>186004</v>
      </c>
      <c r="D5" s="219">
        <v>186225</v>
      </c>
      <c r="E5" s="219">
        <v>136690</v>
      </c>
      <c r="F5" s="219">
        <v>136310</v>
      </c>
      <c r="G5" s="219">
        <v>334807680</v>
      </c>
      <c r="H5" s="219">
        <v>245066515</v>
      </c>
      <c r="I5" s="219">
        <v>-26.8</v>
      </c>
      <c r="J5" s="219">
        <v>-89741165</v>
      </c>
      <c r="K5" s="219">
        <v>-65813952</v>
      </c>
      <c r="L5" s="219">
        <v>-155555117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3756</v>
      </c>
      <c r="F6" s="219">
        <v>3810</v>
      </c>
      <c r="G6" s="219">
        <v>99938792</v>
      </c>
      <c r="H6" s="219">
        <v>188823600</v>
      </c>
      <c r="I6" s="219">
        <v>88.94</v>
      </c>
      <c r="J6" s="219">
        <v>88884808</v>
      </c>
      <c r="K6" s="219">
        <v>440100384</v>
      </c>
      <c r="L6" s="219">
        <v>528985192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9180</v>
      </c>
      <c r="F7" s="219">
        <v>9120</v>
      </c>
      <c r="G7" s="219">
        <v>173659568</v>
      </c>
      <c r="H7" s="219">
        <v>135596160</v>
      </c>
      <c r="I7" s="219">
        <v>-21.92</v>
      </c>
      <c r="J7" s="219">
        <v>-38063408</v>
      </c>
      <c r="K7" s="219">
        <v>54390804</v>
      </c>
      <c r="L7" s="219">
        <v>18077396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18180</v>
      </c>
      <c r="F8" s="219">
        <v>18200</v>
      </c>
      <c r="G8" s="219">
        <v>90907328</v>
      </c>
      <c r="H8" s="219">
        <v>126278880</v>
      </c>
      <c r="I8" s="219">
        <v>38.909999999999997</v>
      </c>
      <c r="J8" s="219">
        <v>35371552</v>
      </c>
      <c r="K8" s="219">
        <v>28708712</v>
      </c>
      <c r="L8" s="219">
        <v>72480264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6803</v>
      </c>
      <c r="F9" s="219">
        <v>6819</v>
      </c>
      <c r="G9" s="219">
        <v>125683168</v>
      </c>
      <c r="H9" s="219">
        <v>101384892</v>
      </c>
      <c r="I9" s="219">
        <v>-19.329999999999998</v>
      </c>
      <c r="J9" s="219">
        <v>-24298276</v>
      </c>
      <c r="K9" s="219">
        <v>1144847</v>
      </c>
      <c r="L9" s="219">
        <v>4806571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61800</v>
      </c>
      <c r="F10" s="219">
        <v>61553</v>
      </c>
      <c r="G10" s="219">
        <v>112014400</v>
      </c>
      <c r="H10" s="219">
        <v>98367800</v>
      </c>
      <c r="I10" s="219">
        <v>-12.18</v>
      </c>
      <c r="J10" s="219">
        <v>-13646600</v>
      </c>
      <c r="K10" s="219">
        <v>9227040</v>
      </c>
      <c r="L10" s="219">
        <v>-4419560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21510</v>
      </c>
      <c r="F12" s="219">
        <v>21930</v>
      </c>
      <c r="G12" s="219">
        <v>48753060</v>
      </c>
      <c r="H12" s="219">
        <v>43474032</v>
      </c>
      <c r="I12" s="219">
        <v>-10.83</v>
      </c>
      <c r="J12" s="219">
        <v>-5279028</v>
      </c>
      <c r="K12" s="219">
        <v>15159361</v>
      </c>
      <c r="L12" s="219">
        <v>10930333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5366</v>
      </c>
      <c r="F13" s="219">
        <v>5473</v>
      </c>
      <c r="G13" s="219">
        <v>14720662</v>
      </c>
      <c r="H13" s="219">
        <v>37973863</v>
      </c>
      <c r="I13" s="219">
        <v>157.96</v>
      </c>
      <c r="J13" s="219">
        <v>23253201</v>
      </c>
      <c r="K13" s="219">
        <v>94924224</v>
      </c>
      <c r="L13" s="219">
        <v>118177425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8300</v>
      </c>
      <c r="F14" s="219">
        <v>8430</v>
      </c>
      <c r="G14" s="219">
        <v>8470021</v>
      </c>
      <c r="H14" s="219">
        <v>33423264</v>
      </c>
      <c r="I14" s="219">
        <v>294.61</v>
      </c>
      <c r="J14" s="219">
        <v>24953243</v>
      </c>
      <c r="K14" s="219">
        <v>90905312</v>
      </c>
      <c r="L14" s="219">
        <v>115858555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12146</v>
      </c>
      <c r="F15" s="219">
        <v>12118</v>
      </c>
      <c r="G15" s="219">
        <v>20398844</v>
      </c>
      <c r="H15" s="219">
        <v>24022723</v>
      </c>
      <c r="I15" s="219">
        <v>17.77</v>
      </c>
      <c r="J15" s="219">
        <v>3623879</v>
      </c>
      <c r="K15" s="219">
        <v>21518240</v>
      </c>
      <c r="L15" s="219">
        <v>26642119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8508</v>
      </c>
      <c r="F16" s="219">
        <v>8678</v>
      </c>
      <c r="G16" s="219">
        <v>920033</v>
      </c>
      <c r="H16" s="219">
        <v>3440653</v>
      </c>
      <c r="I16" s="219">
        <v>273.97000000000003</v>
      </c>
      <c r="J16" s="219">
        <v>2520620</v>
      </c>
      <c r="K16" s="219">
        <v>30419074</v>
      </c>
      <c r="L16" s="219">
        <v>32939694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967</v>
      </c>
      <c r="E17" s="218" t="s">
        <v>37</v>
      </c>
      <c r="F17" s="219" t="s">
        <v>968</v>
      </c>
      <c r="G17" s="218" t="s">
        <v>39</v>
      </c>
      <c r="H17" s="219">
        <f>SUM(H2:H16)</f>
        <v>2500457190</v>
      </c>
      <c r="I17" s="218" t="s">
        <v>40</v>
      </c>
      <c r="J17" s="219" t="s">
        <v>969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2510226437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9769247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2582777497</v>
      </c>
      <c r="H41" s="11">
        <f>G41-B43</f>
        <v>94944051</v>
      </c>
      <c r="I41" s="5">
        <f>H41/B43</f>
        <v>3.8163346968686104E-2</v>
      </c>
      <c r="J41" s="13">
        <f>G41+J40</f>
        <v>2582777497</v>
      </c>
      <c r="K41" s="11">
        <f>H41+J40</f>
        <v>94944051</v>
      </c>
      <c r="L41" s="5">
        <f>K41/B43</f>
        <v>3.8163346968686104E-2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4382777497</v>
      </c>
      <c r="H42" s="12">
        <f>G42-B43</f>
        <v>1894944051</v>
      </c>
      <c r="I42" s="8">
        <f>H42/B43</f>
        <v>0.76168445039869437</v>
      </c>
      <c r="J42" s="13">
        <f>G42+J40</f>
        <v>4382777497</v>
      </c>
      <c r="K42" s="12">
        <f>H42+J40</f>
        <v>1894944051</v>
      </c>
      <c r="L42" s="8">
        <f>K42/B43</f>
        <v>0.76168445039869437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3.2618245272381286E-3</v>
      </c>
      <c r="J43" s="6"/>
      <c r="K43" s="4" t="s">
        <v>50</v>
      </c>
      <c r="L43" s="5">
        <f ca="1">K41/VLOOKUP(MID(CELL("filename",A$1),FIND("]",CELL("filename",A$1))+1,255),Base!A:H,8,FALSE)*30</f>
        <v>3.2618245272381286E-3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6.5101235076811495E-2</v>
      </c>
      <c r="J44" s="6"/>
      <c r="K44" s="7"/>
      <c r="L44" s="8">
        <f ca="1">K42/VLOOKUP(MID(CELL("filename",A$1),FIND("]",CELL("filename",A$1))+1,255),Base!A:H,8,FALSE)*30</f>
        <v>6.5101235076811495E-2</v>
      </c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5CA9-C1FD-44B7-9A00-D73F3C006DBA}">
  <dimension ref="A1:L44"/>
  <sheetViews>
    <sheetView rightToLeft="1" zoomScaleNormal="125" zoomScaleSheetLayoutView="100" workbookViewId="0">
      <selection sqref="A1:XFD1048576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8840</v>
      </c>
      <c r="F2" s="219">
        <v>9020</v>
      </c>
      <c r="G2" s="219">
        <v>179163136</v>
      </c>
      <c r="H2" s="219">
        <v>572199936</v>
      </c>
      <c r="I2" s="219">
        <v>219.37</v>
      </c>
      <c r="J2" s="219">
        <v>393036800</v>
      </c>
      <c r="K2" s="219">
        <v>926148736</v>
      </c>
      <c r="L2" s="219">
        <v>1365785536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54494</v>
      </c>
      <c r="F3" s="219">
        <v>55600</v>
      </c>
      <c r="G3" s="219">
        <v>195353872</v>
      </c>
      <c r="H3" s="219">
        <v>551107200</v>
      </c>
      <c r="I3" s="219">
        <v>182.11</v>
      </c>
      <c r="J3" s="219">
        <v>355753328</v>
      </c>
      <c r="K3" s="219">
        <v>0</v>
      </c>
      <c r="L3" s="219">
        <v>355753328</v>
      </c>
    </row>
    <row r="4" spans="1:12" ht="18.75" x14ac:dyDescent="0.3">
      <c r="A4" s="218" t="s">
        <v>15</v>
      </c>
      <c r="B4" s="219">
        <v>25000</v>
      </c>
      <c r="C4" s="219">
        <v>5854</v>
      </c>
      <c r="D4" s="219">
        <v>5906</v>
      </c>
      <c r="E4" s="219">
        <v>11770</v>
      </c>
      <c r="F4" s="219">
        <v>11710</v>
      </c>
      <c r="G4" s="219">
        <v>146353184</v>
      </c>
      <c r="H4" s="219">
        <v>290173800</v>
      </c>
      <c r="I4" s="219">
        <v>98.27</v>
      </c>
      <c r="J4" s="219">
        <v>143820616</v>
      </c>
      <c r="K4" s="219">
        <v>272035488</v>
      </c>
      <c r="L4" s="219">
        <v>416806104</v>
      </c>
    </row>
    <row r="5" spans="1:12" ht="18.75" x14ac:dyDescent="0.3">
      <c r="A5" s="218" t="s">
        <v>226</v>
      </c>
      <c r="B5" s="219">
        <v>1800</v>
      </c>
      <c r="C5" s="219">
        <v>186004</v>
      </c>
      <c r="D5" s="219">
        <v>186225</v>
      </c>
      <c r="E5" s="219">
        <v>141620</v>
      </c>
      <c r="F5" s="219">
        <v>140680</v>
      </c>
      <c r="G5" s="219">
        <v>334807680</v>
      </c>
      <c r="H5" s="219">
        <v>252923170</v>
      </c>
      <c r="I5" s="219">
        <v>-24.46</v>
      </c>
      <c r="J5" s="219">
        <v>-81884510</v>
      </c>
      <c r="K5" s="219">
        <v>-65813952</v>
      </c>
      <c r="L5" s="219">
        <v>-147698462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3734</v>
      </c>
      <c r="F6" s="219">
        <v>3734</v>
      </c>
      <c r="G6" s="219">
        <v>99938792</v>
      </c>
      <c r="H6" s="219">
        <v>185057040</v>
      </c>
      <c r="I6" s="219">
        <v>85.17</v>
      </c>
      <c r="J6" s="219">
        <v>85118248</v>
      </c>
      <c r="K6" s="219">
        <v>440100384</v>
      </c>
      <c r="L6" s="219">
        <v>525218632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9180</v>
      </c>
      <c r="F7" s="219">
        <v>9210</v>
      </c>
      <c r="G7" s="219">
        <v>173659568</v>
      </c>
      <c r="H7" s="219">
        <v>136934280</v>
      </c>
      <c r="I7" s="219">
        <v>-21.15</v>
      </c>
      <c r="J7" s="219">
        <v>-36725288</v>
      </c>
      <c r="K7" s="219">
        <v>54390804</v>
      </c>
      <c r="L7" s="219">
        <v>19415516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18310</v>
      </c>
      <c r="F8" s="219">
        <v>18350</v>
      </c>
      <c r="G8" s="219">
        <v>90907328</v>
      </c>
      <c r="H8" s="219">
        <v>127319640</v>
      </c>
      <c r="I8" s="219">
        <v>40.049999999999997</v>
      </c>
      <c r="J8" s="219">
        <v>36412312</v>
      </c>
      <c r="K8" s="219">
        <v>28708712</v>
      </c>
      <c r="L8" s="219">
        <v>73521024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7100</v>
      </c>
      <c r="F9" s="219">
        <v>6925</v>
      </c>
      <c r="G9" s="219">
        <v>125683168</v>
      </c>
      <c r="H9" s="219">
        <v>102960900</v>
      </c>
      <c r="I9" s="219">
        <v>-18.079999999999998</v>
      </c>
      <c r="J9" s="219">
        <v>-22722268</v>
      </c>
      <c r="K9" s="219">
        <v>1144847</v>
      </c>
      <c r="L9" s="219">
        <v>6382579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62801</v>
      </c>
      <c r="F10" s="219">
        <v>62588</v>
      </c>
      <c r="G10" s="219">
        <v>112014400</v>
      </c>
      <c r="H10" s="219">
        <v>100021833</v>
      </c>
      <c r="I10" s="219">
        <v>-10.71</v>
      </c>
      <c r="J10" s="219">
        <v>-11992567</v>
      </c>
      <c r="K10" s="219">
        <v>9227040</v>
      </c>
      <c r="L10" s="219">
        <v>-2765527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21500</v>
      </c>
      <c r="F12" s="219">
        <v>21920</v>
      </c>
      <c r="G12" s="219">
        <v>48753060</v>
      </c>
      <c r="H12" s="219">
        <v>43454208</v>
      </c>
      <c r="I12" s="219">
        <v>-10.87</v>
      </c>
      <c r="J12" s="219">
        <v>-5298852</v>
      </c>
      <c r="K12" s="219">
        <v>15159361</v>
      </c>
      <c r="L12" s="219">
        <v>10910509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5366</v>
      </c>
      <c r="F13" s="219">
        <v>5473</v>
      </c>
      <c r="G13" s="219">
        <v>14720662</v>
      </c>
      <c r="H13" s="219">
        <v>37973863</v>
      </c>
      <c r="I13" s="219">
        <v>157.96</v>
      </c>
      <c r="J13" s="219">
        <v>23253201</v>
      </c>
      <c r="K13" s="219">
        <v>94924224</v>
      </c>
      <c r="L13" s="219">
        <v>118177425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8270</v>
      </c>
      <c r="F14" s="219">
        <v>8390</v>
      </c>
      <c r="G14" s="219">
        <v>8470021</v>
      </c>
      <c r="H14" s="219">
        <v>33264672</v>
      </c>
      <c r="I14" s="219">
        <v>292.73</v>
      </c>
      <c r="J14" s="219">
        <v>24794651</v>
      </c>
      <c r="K14" s="219">
        <v>90905312</v>
      </c>
      <c r="L14" s="219">
        <v>115699963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12482</v>
      </c>
      <c r="F15" s="219">
        <v>12454</v>
      </c>
      <c r="G15" s="219">
        <v>20398844</v>
      </c>
      <c r="H15" s="219">
        <v>24688810</v>
      </c>
      <c r="I15" s="219">
        <v>21.03</v>
      </c>
      <c r="J15" s="219">
        <v>4289966</v>
      </c>
      <c r="K15" s="219">
        <v>21518240</v>
      </c>
      <c r="L15" s="219">
        <v>27308206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8508</v>
      </c>
      <c r="F16" s="219">
        <v>8678</v>
      </c>
      <c r="G16" s="219">
        <v>920033</v>
      </c>
      <c r="H16" s="219">
        <v>3440653</v>
      </c>
      <c r="I16" s="219">
        <v>273.97000000000003</v>
      </c>
      <c r="J16" s="219">
        <v>2520620</v>
      </c>
      <c r="K16" s="219">
        <v>30419074</v>
      </c>
      <c r="L16" s="219">
        <v>32939694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971</v>
      </c>
      <c r="E17" s="218" t="s">
        <v>37</v>
      </c>
      <c r="F17" s="219" t="s">
        <v>972</v>
      </c>
      <c r="G17" s="218" t="s">
        <v>39</v>
      </c>
      <c r="H17" s="219">
        <f>SUM(H2:H16)</f>
        <v>2511080005</v>
      </c>
      <c r="I17" s="218" t="s">
        <v>40</v>
      </c>
      <c r="J17" s="219" t="s">
        <v>973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2520849252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9769247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2593400312</v>
      </c>
      <c r="H41" s="11">
        <f>G41-B43</f>
        <v>105566866</v>
      </c>
      <c r="I41" s="5">
        <f>H41/B43</f>
        <v>4.2433252985537684E-2</v>
      </c>
      <c r="J41" s="13">
        <f>G41+J40</f>
        <v>2593400312</v>
      </c>
      <c r="K41" s="11">
        <f>H41+J40</f>
        <v>105566866</v>
      </c>
      <c r="L41" s="5">
        <f>K41/B43</f>
        <v>4.2433252985537684E-2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4393400312</v>
      </c>
      <c r="H42" s="12">
        <f>G42-B43</f>
        <v>1905566866</v>
      </c>
      <c r="I42" s="8">
        <f>H42/B43</f>
        <v>0.76595435641554599</v>
      </c>
      <c r="J42" s="13">
        <f>G42+J40</f>
        <v>4393400312</v>
      </c>
      <c r="K42" s="12">
        <f>H42+J40</f>
        <v>1905566866</v>
      </c>
      <c r="L42" s="8">
        <f>K42/B43</f>
        <v>0.76595435641554599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3.6164704249037798E-3</v>
      </c>
      <c r="J43" s="6"/>
      <c r="K43" s="4" t="s">
        <v>50</v>
      </c>
      <c r="L43" s="5">
        <f ca="1">K41/VLOOKUP(MID(CELL("filename",A$1),FIND("]",CELL("filename",A$1))+1,255),Base!A:H,8,FALSE)*30</f>
        <v>3.6164704249037798E-3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6.5280200830870397E-2</v>
      </c>
      <c r="J44" s="6"/>
      <c r="K44" s="7"/>
      <c r="L44" s="8">
        <f ca="1">K42/VLOOKUP(MID(CELL("filename",A$1),FIND("]",CELL("filename",A$1))+1,255),Base!A:H,8,FALSE)*30</f>
        <v>6.5280200830870397E-2</v>
      </c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3139-08E7-41AD-9D4D-38EEBFEBB63D}">
  <dimension ref="A1:L44"/>
  <sheetViews>
    <sheetView rightToLeft="1" zoomScaleNormal="125" zoomScaleSheetLayoutView="100" workbookViewId="0">
      <selection activeCell="A40" sqref="A40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8840</v>
      </c>
      <c r="F2" s="219">
        <v>9019</v>
      </c>
      <c r="G2" s="219">
        <v>179163136</v>
      </c>
      <c r="H2" s="219">
        <v>572136499</v>
      </c>
      <c r="I2" s="219">
        <v>219.34</v>
      </c>
      <c r="J2" s="219">
        <v>392973363</v>
      </c>
      <c r="K2" s="219">
        <v>926148736</v>
      </c>
      <c r="L2" s="219">
        <v>1365722099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53376</v>
      </c>
      <c r="F3" s="219">
        <v>55450</v>
      </c>
      <c r="G3" s="219">
        <v>195353872</v>
      </c>
      <c r="H3" s="219">
        <v>549620400</v>
      </c>
      <c r="I3" s="219">
        <v>181.35</v>
      </c>
      <c r="J3" s="219">
        <v>354266528</v>
      </c>
      <c r="K3" s="219">
        <v>0</v>
      </c>
      <c r="L3" s="219">
        <v>354266528</v>
      </c>
    </row>
    <row r="4" spans="1:12" ht="18.75" x14ac:dyDescent="0.3">
      <c r="A4" s="218" t="s">
        <v>15</v>
      </c>
      <c r="B4" s="219">
        <v>25000</v>
      </c>
      <c r="C4" s="219">
        <v>5854</v>
      </c>
      <c r="D4" s="219">
        <v>5906</v>
      </c>
      <c r="E4" s="219">
        <v>11850</v>
      </c>
      <c r="F4" s="219">
        <v>11820</v>
      </c>
      <c r="G4" s="219">
        <v>146353184</v>
      </c>
      <c r="H4" s="219">
        <v>292899600</v>
      </c>
      <c r="I4" s="219">
        <v>100.13</v>
      </c>
      <c r="J4" s="219">
        <v>146546416</v>
      </c>
      <c r="K4" s="219">
        <v>272035488</v>
      </c>
      <c r="L4" s="219">
        <v>419531904</v>
      </c>
    </row>
    <row r="5" spans="1:12" ht="18.75" x14ac:dyDescent="0.3">
      <c r="A5" s="218" t="s">
        <v>226</v>
      </c>
      <c r="B5" s="219">
        <v>1800</v>
      </c>
      <c r="C5" s="219">
        <v>186004</v>
      </c>
      <c r="D5" s="219">
        <v>186225</v>
      </c>
      <c r="E5" s="219">
        <v>148410</v>
      </c>
      <c r="F5" s="219">
        <v>146810</v>
      </c>
      <c r="G5" s="219">
        <v>334807680</v>
      </c>
      <c r="H5" s="219">
        <v>263944061</v>
      </c>
      <c r="I5" s="219">
        <v>-21.17</v>
      </c>
      <c r="J5" s="219">
        <v>-70863619</v>
      </c>
      <c r="K5" s="219">
        <v>-65813952</v>
      </c>
      <c r="L5" s="219">
        <v>-136677571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3845</v>
      </c>
      <c r="F6" s="219">
        <v>3813</v>
      </c>
      <c r="G6" s="219">
        <v>99938792</v>
      </c>
      <c r="H6" s="219">
        <v>188972280</v>
      </c>
      <c r="I6" s="219">
        <v>89.09</v>
      </c>
      <c r="J6" s="219">
        <v>89033488</v>
      </c>
      <c r="K6" s="219">
        <v>440100384</v>
      </c>
      <c r="L6" s="219">
        <v>529133872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9570</v>
      </c>
      <c r="F7" s="219">
        <v>9450</v>
      </c>
      <c r="G7" s="219">
        <v>173659568</v>
      </c>
      <c r="H7" s="219">
        <v>140502600</v>
      </c>
      <c r="I7" s="219">
        <v>-19.09</v>
      </c>
      <c r="J7" s="219">
        <v>-33156968</v>
      </c>
      <c r="K7" s="219">
        <v>54390804</v>
      </c>
      <c r="L7" s="219">
        <v>22983836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19450</v>
      </c>
      <c r="F8" s="219">
        <v>19190</v>
      </c>
      <c r="G8" s="219">
        <v>90907328</v>
      </c>
      <c r="H8" s="219">
        <v>133147896</v>
      </c>
      <c r="I8" s="219">
        <v>46.47</v>
      </c>
      <c r="J8" s="219">
        <v>42240568</v>
      </c>
      <c r="K8" s="219">
        <v>28708712</v>
      </c>
      <c r="L8" s="219">
        <v>79349280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7221</v>
      </c>
      <c r="F9" s="219">
        <v>7128</v>
      </c>
      <c r="G9" s="219">
        <v>125683168</v>
      </c>
      <c r="H9" s="219">
        <v>105979104</v>
      </c>
      <c r="I9" s="219">
        <v>-15.68</v>
      </c>
      <c r="J9" s="219">
        <v>-19704064</v>
      </c>
      <c r="K9" s="219">
        <v>1144847</v>
      </c>
      <c r="L9" s="219">
        <v>9400783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65000</v>
      </c>
      <c r="F10" s="219">
        <v>64370</v>
      </c>
      <c r="G10" s="219">
        <v>112014400</v>
      </c>
      <c r="H10" s="219">
        <v>102869646</v>
      </c>
      <c r="I10" s="219">
        <v>-8.16</v>
      </c>
      <c r="J10" s="219">
        <v>-9144754</v>
      </c>
      <c r="K10" s="219">
        <v>9227040</v>
      </c>
      <c r="L10" s="219">
        <v>82286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21490</v>
      </c>
      <c r="F12" s="219">
        <v>21900</v>
      </c>
      <c r="G12" s="219">
        <v>48753060</v>
      </c>
      <c r="H12" s="219">
        <v>43414560</v>
      </c>
      <c r="I12" s="219">
        <v>-10.95</v>
      </c>
      <c r="J12" s="219">
        <v>-5338500</v>
      </c>
      <c r="K12" s="219">
        <v>15159361</v>
      </c>
      <c r="L12" s="219">
        <v>10870861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5366</v>
      </c>
      <c r="F13" s="219">
        <v>5473</v>
      </c>
      <c r="G13" s="219">
        <v>14720662</v>
      </c>
      <c r="H13" s="219">
        <v>37973863</v>
      </c>
      <c r="I13" s="219">
        <v>157.96</v>
      </c>
      <c r="J13" s="219">
        <v>23253201</v>
      </c>
      <c r="K13" s="219">
        <v>94924224</v>
      </c>
      <c r="L13" s="219">
        <v>118177425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8230</v>
      </c>
      <c r="F14" s="219">
        <v>8330</v>
      </c>
      <c r="G14" s="219">
        <v>8470021</v>
      </c>
      <c r="H14" s="219">
        <v>33026784</v>
      </c>
      <c r="I14" s="219">
        <v>289.93</v>
      </c>
      <c r="J14" s="219">
        <v>24556763</v>
      </c>
      <c r="K14" s="219">
        <v>90905312</v>
      </c>
      <c r="L14" s="219">
        <v>115462075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12900</v>
      </c>
      <c r="F15" s="219">
        <v>12826</v>
      </c>
      <c r="G15" s="219">
        <v>20398844</v>
      </c>
      <c r="H15" s="219">
        <v>25426262</v>
      </c>
      <c r="I15" s="219">
        <v>24.65</v>
      </c>
      <c r="J15" s="219">
        <v>5027418</v>
      </c>
      <c r="K15" s="219">
        <v>21518240</v>
      </c>
      <c r="L15" s="219">
        <v>28045658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8508</v>
      </c>
      <c r="F16" s="219">
        <v>8678</v>
      </c>
      <c r="G16" s="219">
        <v>920033</v>
      </c>
      <c r="H16" s="219">
        <v>3440653</v>
      </c>
      <c r="I16" s="219">
        <v>273.97000000000003</v>
      </c>
      <c r="J16" s="219">
        <v>2520620</v>
      </c>
      <c r="K16" s="219">
        <v>30419074</v>
      </c>
      <c r="L16" s="219">
        <v>32939694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978</v>
      </c>
      <c r="E17" s="218" t="s">
        <v>37</v>
      </c>
      <c r="F17" s="219" t="s">
        <v>979</v>
      </c>
      <c r="G17" s="218" t="s">
        <v>39</v>
      </c>
      <c r="H17" s="219">
        <f>SUM(H2:H16)</f>
        <v>2542914208</v>
      </c>
      <c r="I17" s="218" t="s">
        <v>40</v>
      </c>
      <c r="J17" s="219" t="s">
        <v>980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2552683455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9769247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2625234515</v>
      </c>
      <c r="H41" s="11">
        <f>G41-B43</f>
        <v>137401069</v>
      </c>
      <c r="I41" s="5">
        <f>H41/B43</f>
        <v>5.522920725296817E-2</v>
      </c>
      <c r="J41" s="13">
        <f>G41+J40</f>
        <v>2625234515</v>
      </c>
      <c r="K41" s="11">
        <f>H41+J40</f>
        <v>137401069</v>
      </c>
      <c r="L41" s="5">
        <f>K41/B43</f>
        <v>5.522920725296817E-2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4425234515</v>
      </c>
      <c r="H42" s="12">
        <f>G42-B43</f>
        <v>1937401069</v>
      </c>
      <c r="I42" s="8">
        <f>H42/B43</f>
        <v>0.77875031068297651</v>
      </c>
      <c r="J42" s="13">
        <f>G42+J40</f>
        <v>4425234515</v>
      </c>
      <c r="K42" s="12">
        <f>H42+J40</f>
        <v>1937401069</v>
      </c>
      <c r="L42" s="8">
        <f>K42/B43</f>
        <v>0.77875031068297651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4.6937003331134425E-3</v>
      </c>
      <c r="J43" s="6"/>
      <c r="K43" s="4" t="s">
        <v>50</v>
      </c>
      <c r="L43" s="5">
        <f ca="1">K41/VLOOKUP(MID(CELL("filename",A$1),FIND("]",CELL("filename",A$1))+1,255),Base!A:H,8,FALSE)*30</f>
        <v>4.6937003331134425E-3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6.6182745950394611E-2</v>
      </c>
      <c r="J44" s="6"/>
      <c r="K44" s="7"/>
      <c r="L44" s="8">
        <f ca="1">K42/VLOOKUP(MID(CELL("filename",A$1),FIND("]",CELL("filename",A$1))+1,255),Base!A:H,8,FALSE)*30</f>
        <v>6.6182745950394611E-2</v>
      </c>
    </row>
  </sheetData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69FD-B0B3-4C13-872B-2877F2839A0D}">
  <dimension ref="A1:L44"/>
  <sheetViews>
    <sheetView rightToLeft="1" zoomScaleNormal="125" zoomScaleSheetLayoutView="100" workbookViewId="0">
      <selection sqref="A1:L4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12.140625" bestFit="1" customWidth="1"/>
    <col min="4" max="4" width="19.42578125" bestFit="1" customWidth="1"/>
    <col min="5" max="5" width="13.28515625" bestFit="1" customWidth="1"/>
    <col min="6" max="8" width="18" bestFit="1" customWidth="1"/>
    <col min="9" max="9" width="19.85546875" bestFit="1" customWidth="1"/>
    <col min="10" max="10" width="19.42578125" bestFit="1" customWidth="1"/>
    <col min="11" max="11" width="18" bestFit="1" customWidth="1"/>
    <col min="12" max="12" width="13.7109375" bestFit="1" customWidth="1"/>
  </cols>
  <sheetData>
    <row r="1" spans="1:12" ht="37.5" x14ac:dyDescent="0.3">
      <c r="A1" s="217" t="s">
        <v>0</v>
      </c>
      <c r="B1" s="217" t="s">
        <v>1</v>
      </c>
      <c r="C1" s="217" t="s">
        <v>2</v>
      </c>
      <c r="D1" s="217" t="s">
        <v>3</v>
      </c>
      <c r="E1" s="217" t="s">
        <v>4</v>
      </c>
      <c r="F1" s="217" t="s">
        <v>5</v>
      </c>
      <c r="G1" s="217" t="s">
        <v>6</v>
      </c>
      <c r="H1" s="217" t="s">
        <v>7</v>
      </c>
      <c r="I1" s="217" t="s">
        <v>8</v>
      </c>
      <c r="J1" s="217" t="s">
        <v>9</v>
      </c>
      <c r="K1" s="217" t="s">
        <v>10</v>
      </c>
      <c r="L1" s="217" t="s">
        <v>11</v>
      </c>
    </row>
    <row r="2" spans="1:12" ht="18.75" x14ac:dyDescent="0.3">
      <c r="A2" s="218" t="s">
        <v>12</v>
      </c>
      <c r="B2" s="219">
        <v>64000</v>
      </c>
      <c r="C2" s="219">
        <v>2799</v>
      </c>
      <c r="D2" s="219">
        <v>2824</v>
      </c>
      <c r="E2" s="219">
        <v>8839</v>
      </c>
      <c r="F2" s="219">
        <v>9008</v>
      </c>
      <c r="G2" s="219">
        <v>179163136</v>
      </c>
      <c r="H2" s="219">
        <v>571438694</v>
      </c>
      <c r="I2" s="219">
        <v>218.95</v>
      </c>
      <c r="J2" s="219">
        <v>392275558</v>
      </c>
      <c r="K2" s="219">
        <v>926148736</v>
      </c>
      <c r="L2" s="219">
        <v>1365024294</v>
      </c>
    </row>
    <row r="3" spans="1:12" ht="18.75" x14ac:dyDescent="0.3">
      <c r="A3" s="218" t="s">
        <v>14</v>
      </c>
      <c r="B3" s="219">
        <v>10000</v>
      </c>
      <c r="C3" s="219">
        <v>19535</v>
      </c>
      <c r="D3" s="219">
        <v>19707</v>
      </c>
      <c r="E3" s="219">
        <v>54341</v>
      </c>
      <c r="F3" s="219">
        <v>55424</v>
      </c>
      <c r="G3" s="219">
        <v>195353872</v>
      </c>
      <c r="H3" s="219">
        <v>549362688</v>
      </c>
      <c r="I3" s="219">
        <v>181.21</v>
      </c>
      <c r="J3" s="219">
        <v>354008816</v>
      </c>
      <c r="K3" s="219">
        <v>0</v>
      </c>
      <c r="L3" s="219">
        <v>354008816</v>
      </c>
    </row>
    <row r="4" spans="1:12" ht="18.75" x14ac:dyDescent="0.3">
      <c r="A4" s="218" t="s">
        <v>15</v>
      </c>
      <c r="B4" s="219">
        <v>25000</v>
      </c>
      <c r="C4" s="219">
        <v>5854</v>
      </c>
      <c r="D4" s="219">
        <v>5906</v>
      </c>
      <c r="E4" s="219">
        <v>12100</v>
      </c>
      <c r="F4" s="219">
        <v>12080</v>
      </c>
      <c r="G4" s="219">
        <v>146353184</v>
      </c>
      <c r="H4" s="219">
        <v>299342400</v>
      </c>
      <c r="I4" s="219">
        <v>104.53</v>
      </c>
      <c r="J4" s="219">
        <v>152989216</v>
      </c>
      <c r="K4" s="219">
        <v>272035488</v>
      </c>
      <c r="L4" s="219">
        <v>425974704</v>
      </c>
    </row>
    <row r="5" spans="1:12" ht="18.75" x14ac:dyDescent="0.3">
      <c r="A5" s="218" t="s">
        <v>226</v>
      </c>
      <c r="B5" s="219">
        <v>1800</v>
      </c>
      <c r="C5" s="219">
        <v>186004</v>
      </c>
      <c r="D5" s="219">
        <v>186225</v>
      </c>
      <c r="E5" s="219">
        <v>142350</v>
      </c>
      <c r="F5" s="219">
        <v>148090</v>
      </c>
      <c r="G5" s="219">
        <v>334807680</v>
      </c>
      <c r="H5" s="219">
        <v>266245324</v>
      </c>
      <c r="I5" s="219">
        <v>-20.48</v>
      </c>
      <c r="J5" s="219">
        <v>-68562356</v>
      </c>
      <c r="K5" s="219">
        <v>-65813952</v>
      </c>
      <c r="L5" s="219">
        <v>-134376308</v>
      </c>
    </row>
    <row r="6" spans="1:12" ht="18.75" x14ac:dyDescent="0.3">
      <c r="A6" s="218" t="s">
        <v>13</v>
      </c>
      <c r="B6" s="219">
        <v>50000</v>
      </c>
      <c r="C6" s="219">
        <v>1999</v>
      </c>
      <c r="D6" s="219">
        <v>2017</v>
      </c>
      <c r="E6" s="219">
        <v>3737</v>
      </c>
      <c r="F6" s="219">
        <v>3800</v>
      </c>
      <c r="G6" s="219">
        <v>99938792</v>
      </c>
      <c r="H6" s="219">
        <v>188328000</v>
      </c>
      <c r="I6" s="219">
        <v>88.44</v>
      </c>
      <c r="J6" s="219">
        <v>88389208</v>
      </c>
      <c r="K6" s="219">
        <v>440100384</v>
      </c>
      <c r="L6" s="219">
        <v>528489592</v>
      </c>
    </row>
    <row r="7" spans="1:12" ht="18.75" x14ac:dyDescent="0.3">
      <c r="A7" s="218" t="s">
        <v>16</v>
      </c>
      <c r="B7" s="219">
        <v>15000</v>
      </c>
      <c r="C7" s="219">
        <v>11577</v>
      </c>
      <c r="D7" s="219">
        <v>11679</v>
      </c>
      <c r="E7" s="219">
        <v>9330</v>
      </c>
      <c r="F7" s="219">
        <v>9520</v>
      </c>
      <c r="G7" s="219">
        <v>173659568</v>
      </c>
      <c r="H7" s="219">
        <v>141543360</v>
      </c>
      <c r="I7" s="219">
        <v>-18.489999999999998</v>
      </c>
      <c r="J7" s="219">
        <v>-32116208</v>
      </c>
      <c r="K7" s="219">
        <v>54390804</v>
      </c>
      <c r="L7" s="219">
        <v>24024596</v>
      </c>
    </row>
    <row r="8" spans="1:12" ht="18.75" x14ac:dyDescent="0.3">
      <c r="A8" s="218" t="s">
        <v>90</v>
      </c>
      <c r="B8" s="219">
        <v>7000</v>
      </c>
      <c r="C8" s="219">
        <v>12987</v>
      </c>
      <c r="D8" s="219">
        <v>13102</v>
      </c>
      <c r="E8" s="219">
        <v>18860</v>
      </c>
      <c r="F8" s="219">
        <v>19310</v>
      </c>
      <c r="G8" s="219">
        <v>90907328</v>
      </c>
      <c r="H8" s="219">
        <v>133980504</v>
      </c>
      <c r="I8" s="219">
        <v>47.38</v>
      </c>
      <c r="J8" s="219">
        <v>43073176</v>
      </c>
      <c r="K8" s="219">
        <v>28708712</v>
      </c>
      <c r="L8" s="219">
        <v>80181888</v>
      </c>
    </row>
    <row r="9" spans="1:12" ht="18.75" x14ac:dyDescent="0.3">
      <c r="A9" s="218" t="s">
        <v>77</v>
      </c>
      <c r="B9" s="219">
        <v>15000</v>
      </c>
      <c r="C9" s="219">
        <v>8379</v>
      </c>
      <c r="D9" s="219">
        <v>8453</v>
      </c>
      <c r="E9" s="219">
        <v>7310</v>
      </c>
      <c r="F9" s="219">
        <v>7214</v>
      </c>
      <c r="G9" s="219">
        <v>125683168</v>
      </c>
      <c r="H9" s="219">
        <v>107257752</v>
      </c>
      <c r="I9" s="219">
        <v>-14.66</v>
      </c>
      <c r="J9" s="219">
        <v>-18425416</v>
      </c>
      <c r="K9" s="219">
        <v>1144847</v>
      </c>
      <c r="L9" s="219">
        <v>10679431</v>
      </c>
    </row>
    <row r="10" spans="1:12" ht="18.75" x14ac:dyDescent="0.3">
      <c r="A10" s="218" t="s">
        <v>231</v>
      </c>
      <c r="B10" s="219">
        <v>1600</v>
      </c>
      <c r="C10" s="219">
        <v>70009</v>
      </c>
      <c r="D10" s="219">
        <v>70093</v>
      </c>
      <c r="E10" s="219">
        <v>64290</v>
      </c>
      <c r="F10" s="219">
        <v>65007</v>
      </c>
      <c r="G10" s="219">
        <v>112014400</v>
      </c>
      <c r="H10" s="219">
        <v>103887635</v>
      </c>
      <c r="I10" s="219">
        <v>-7.26</v>
      </c>
      <c r="J10" s="219">
        <v>-8126765</v>
      </c>
      <c r="K10" s="219">
        <v>9227040</v>
      </c>
      <c r="L10" s="219">
        <v>1100275</v>
      </c>
    </row>
    <row r="11" spans="1:12" ht="18.75" x14ac:dyDescent="0.3">
      <c r="A11" s="218" t="s">
        <v>18</v>
      </c>
      <c r="B11" s="219">
        <v>100000</v>
      </c>
      <c r="C11" s="219">
        <v>502</v>
      </c>
      <c r="D11" s="219">
        <v>507</v>
      </c>
      <c r="E11" s="219">
        <v>500</v>
      </c>
      <c r="F11" s="219">
        <v>500</v>
      </c>
      <c r="G11" s="219">
        <v>50227000</v>
      </c>
      <c r="H11" s="219">
        <v>49560000</v>
      </c>
      <c r="I11" s="219">
        <v>-1.33</v>
      </c>
      <c r="J11" s="219">
        <v>-667000</v>
      </c>
      <c r="K11" s="219">
        <v>0</v>
      </c>
      <c r="L11" s="219">
        <v>-167000</v>
      </c>
    </row>
    <row r="12" spans="1:12" ht="18.75" x14ac:dyDescent="0.3">
      <c r="A12" s="218" t="s">
        <v>29</v>
      </c>
      <c r="B12" s="219">
        <v>2000</v>
      </c>
      <c r="C12" s="219">
        <v>24377</v>
      </c>
      <c r="D12" s="219">
        <v>24592</v>
      </c>
      <c r="E12" s="219">
        <v>21470</v>
      </c>
      <c r="F12" s="219">
        <v>21890</v>
      </c>
      <c r="G12" s="219">
        <v>48753060</v>
      </c>
      <c r="H12" s="219">
        <v>43394736</v>
      </c>
      <c r="I12" s="219">
        <v>-10.99</v>
      </c>
      <c r="J12" s="219">
        <v>-5358324</v>
      </c>
      <c r="K12" s="219">
        <v>15159361</v>
      </c>
      <c r="L12" s="219">
        <v>10851037</v>
      </c>
    </row>
    <row r="13" spans="1:12" ht="18.75" x14ac:dyDescent="0.3">
      <c r="A13" s="218" t="s">
        <v>26</v>
      </c>
      <c r="B13" s="219">
        <v>7000</v>
      </c>
      <c r="C13" s="219">
        <v>2103</v>
      </c>
      <c r="D13" s="219">
        <v>2122</v>
      </c>
      <c r="E13" s="219">
        <v>5366</v>
      </c>
      <c r="F13" s="219">
        <v>5473</v>
      </c>
      <c r="G13" s="219">
        <v>14720662</v>
      </c>
      <c r="H13" s="219">
        <v>37973863</v>
      </c>
      <c r="I13" s="219">
        <v>157.96</v>
      </c>
      <c r="J13" s="219">
        <v>23253201</v>
      </c>
      <c r="K13" s="219">
        <v>94924224</v>
      </c>
      <c r="L13" s="219">
        <v>118177425</v>
      </c>
    </row>
    <row r="14" spans="1:12" ht="18.75" x14ac:dyDescent="0.3">
      <c r="A14" s="218" t="s">
        <v>17</v>
      </c>
      <c r="B14" s="219">
        <v>4000</v>
      </c>
      <c r="C14" s="219">
        <v>2118</v>
      </c>
      <c r="D14" s="219">
        <v>2137</v>
      </c>
      <c r="E14" s="219">
        <v>8170</v>
      </c>
      <c r="F14" s="219">
        <v>8230</v>
      </c>
      <c r="G14" s="219">
        <v>8470021</v>
      </c>
      <c r="H14" s="219">
        <v>32630304</v>
      </c>
      <c r="I14" s="219">
        <v>285.24</v>
      </c>
      <c r="J14" s="219">
        <v>24160283</v>
      </c>
      <c r="K14" s="219">
        <v>90905312</v>
      </c>
      <c r="L14" s="219">
        <v>115065595</v>
      </c>
    </row>
    <row r="15" spans="1:12" ht="18.75" x14ac:dyDescent="0.3">
      <c r="A15" s="218" t="s">
        <v>22</v>
      </c>
      <c r="B15" s="219">
        <v>2000</v>
      </c>
      <c r="C15" s="219">
        <v>10199</v>
      </c>
      <c r="D15" s="219">
        <v>10289</v>
      </c>
      <c r="E15" s="219">
        <v>12580</v>
      </c>
      <c r="F15" s="219">
        <v>12790</v>
      </c>
      <c r="G15" s="219">
        <v>20398844</v>
      </c>
      <c r="H15" s="219">
        <v>25354896</v>
      </c>
      <c r="I15" s="219">
        <v>24.3</v>
      </c>
      <c r="J15" s="219">
        <v>4956052</v>
      </c>
      <c r="K15" s="219">
        <v>21518240</v>
      </c>
      <c r="L15" s="219">
        <v>27974292</v>
      </c>
    </row>
    <row r="16" spans="1:12" ht="18.75" x14ac:dyDescent="0.3">
      <c r="A16" s="218" t="s">
        <v>31</v>
      </c>
      <c r="B16" s="219">
        <v>400</v>
      </c>
      <c r="C16" s="219">
        <v>2300</v>
      </c>
      <c r="D16" s="219">
        <v>2321</v>
      </c>
      <c r="E16" s="219">
        <v>8508</v>
      </c>
      <c r="F16" s="219">
        <v>8678</v>
      </c>
      <c r="G16" s="219">
        <v>920033</v>
      </c>
      <c r="H16" s="219">
        <v>3440653</v>
      </c>
      <c r="I16" s="219">
        <v>273.97000000000003</v>
      </c>
      <c r="J16" s="219">
        <v>2520620</v>
      </c>
      <c r="K16" s="219">
        <v>30419074</v>
      </c>
      <c r="L16" s="219">
        <v>32939694</v>
      </c>
    </row>
    <row r="17" spans="1:12" ht="37.5" x14ac:dyDescent="0.3">
      <c r="A17" s="218" t="s">
        <v>34</v>
      </c>
      <c r="B17" s="219">
        <v>15</v>
      </c>
      <c r="C17" s="218" t="s">
        <v>35</v>
      </c>
      <c r="D17" s="219" t="s">
        <v>981</v>
      </c>
      <c r="E17" s="218" t="s">
        <v>37</v>
      </c>
      <c r="F17" s="219" t="s">
        <v>982</v>
      </c>
      <c r="G17" s="218" t="s">
        <v>39</v>
      </c>
      <c r="H17" s="219">
        <f>SUM(H2:H16)</f>
        <v>2553740809</v>
      </c>
      <c r="I17" s="218" t="s">
        <v>40</v>
      </c>
      <c r="J17" s="219" t="s">
        <v>983</v>
      </c>
      <c r="K17" s="219"/>
      <c r="L17" s="219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2563510056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9769247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2636061116</v>
      </c>
      <c r="H41" s="11">
        <f>G41-B43</f>
        <v>148227670</v>
      </c>
      <c r="I41" s="5">
        <f>H41/B43</f>
        <v>5.9581026309588413E-2</v>
      </c>
      <c r="J41" s="13">
        <f>G41+J40</f>
        <v>2636061116</v>
      </c>
      <c r="K41" s="11">
        <f>H41+J40</f>
        <v>148227670</v>
      </c>
      <c r="L41" s="5">
        <f>K41/B43</f>
        <v>5.9581026309588413E-2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4436061116</v>
      </c>
      <c r="H42" s="12">
        <f>G42-B43</f>
        <v>1948227670</v>
      </c>
      <c r="I42" s="8">
        <f>H42/B43</f>
        <v>0.7831021297395967</v>
      </c>
      <c r="J42" s="13">
        <f>G42+J40</f>
        <v>4436061116</v>
      </c>
      <c r="K42" s="12">
        <f>H42+J40</f>
        <v>1948227670</v>
      </c>
      <c r="L42" s="8">
        <f>K42/B43</f>
        <v>0.7831021297395967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5.0492395177617298E-3</v>
      </c>
      <c r="J43" s="6"/>
      <c r="K43" s="4" t="s">
        <v>50</v>
      </c>
      <c r="L43" s="5">
        <f ca="1">K41/VLOOKUP(MID(CELL("filename",A$1),FIND("]",CELL("filename",A$1))+1,255),Base!A:H,8,FALSE)*30</f>
        <v>5.0492395177617298E-3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6.6364587266067518E-2</v>
      </c>
      <c r="J44" s="6"/>
      <c r="K44" s="7"/>
      <c r="L44" s="8">
        <f ca="1">K42/VLOOKUP(MID(CELL("filename",A$1),FIND("]",CELL("filename",A$1))+1,255),Base!A:H,8,FALSE)*30</f>
        <v>6.6364587266067518E-2</v>
      </c>
    </row>
  </sheetData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E169-36A3-4F49-95CC-A9E820FC9D35}">
  <dimension ref="A1:L44"/>
  <sheetViews>
    <sheetView rightToLeft="1" workbookViewId="0">
      <selection activeCell="F16" sqref="F16"/>
    </sheetView>
  </sheetViews>
  <sheetFormatPr defaultRowHeight="15" x14ac:dyDescent="0.25"/>
  <cols>
    <col min="1" max="1" width="13.85546875" style="249" bestFit="1" customWidth="1"/>
    <col min="2" max="2" width="19.7109375" style="249" bestFit="1" customWidth="1"/>
    <col min="3" max="3" width="13.5703125" style="249" bestFit="1" customWidth="1"/>
    <col min="4" max="4" width="22.140625" style="249" bestFit="1" customWidth="1"/>
    <col min="5" max="5" width="14.7109375" style="249" bestFit="1" customWidth="1"/>
    <col min="6" max="6" width="19.85546875" style="249" bestFit="1" customWidth="1"/>
    <col min="7" max="8" width="19.7109375" style="249" bestFit="1" customWidth="1"/>
    <col min="9" max="9" width="21.85546875" style="249" bestFit="1" customWidth="1"/>
    <col min="10" max="10" width="22.140625" style="249" bestFit="1" customWidth="1"/>
    <col min="11" max="11" width="19.7109375" style="249" bestFit="1" customWidth="1"/>
    <col min="12" max="12" width="15.7109375" style="249" bestFit="1" customWidth="1"/>
    <col min="13" max="13" width="9.140625" style="249"/>
    <col min="14" max="14" width="11" style="249" bestFit="1" customWidth="1"/>
    <col min="15" max="16384" width="9.140625" style="249"/>
  </cols>
  <sheetData>
    <row r="1" spans="1:12" ht="18.75" x14ac:dyDescent="0.3">
      <c r="A1" s="185" t="s">
        <v>0</v>
      </c>
      <c r="B1" s="185" t="s">
        <v>1</v>
      </c>
      <c r="C1" s="185" t="s">
        <v>2</v>
      </c>
      <c r="D1" s="185" t="s">
        <v>3</v>
      </c>
      <c r="E1" s="185" t="s">
        <v>4</v>
      </c>
      <c r="F1" s="185" t="s">
        <v>5</v>
      </c>
      <c r="G1" s="185" t="s">
        <v>6</v>
      </c>
      <c r="H1" s="185" t="s">
        <v>7</v>
      </c>
      <c r="I1" s="185" t="s">
        <v>8</v>
      </c>
      <c r="J1" s="185" t="s">
        <v>9</v>
      </c>
      <c r="K1" s="185" t="s">
        <v>10</v>
      </c>
      <c r="L1" s="185" t="s">
        <v>11</v>
      </c>
    </row>
    <row r="2" spans="1:12" ht="18.75" x14ac:dyDescent="0.3">
      <c r="A2" s="252" t="s">
        <v>12</v>
      </c>
      <c r="B2" s="253">
        <v>64000</v>
      </c>
      <c r="C2" s="253">
        <v>2799</v>
      </c>
      <c r="D2" s="253">
        <v>2824</v>
      </c>
      <c r="E2" s="253">
        <v>8839</v>
      </c>
      <c r="F2" s="253">
        <v>9008</v>
      </c>
      <c r="G2" s="253">
        <v>179163136</v>
      </c>
      <c r="H2" s="253">
        <f>F2*B2-(F2*B2/899)*8</f>
        <v>571381748.60956621</v>
      </c>
      <c r="I2" s="253">
        <v>218.95</v>
      </c>
      <c r="J2" s="253">
        <v>392275558</v>
      </c>
      <c r="K2" s="253">
        <v>926148736</v>
      </c>
      <c r="L2" s="253">
        <v>1365024294</v>
      </c>
    </row>
    <row r="3" spans="1:12" ht="18.75" x14ac:dyDescent="0.3">
      <c r="A3" s="252" t="s">
        <v>14</v>
      </c>
      <c r="B3" s="253">
        <v>10000</v>
      </c>
      <c r="C3" s="253">
        <v>19535</v>
      </c>
      <c r="D3" s="253">
        <v>19707</v>
      </c>
      <c r="E3" s="253">
        <v>54341</v>
      </c>
      <c r="F3" s="253">
        <v>55424</v>
      </c>
      <c r="G3" s="253">
        <v>195353872</v>
      </c>
      <c r="H3" s="253">
        <f t="shared" ref="H3:H16" si="0">F3*B3-(F3*B3/899)*8</f>
        <v>549307942.15795326</v>
      </c>
      <c r="I3" s="253">
        <v>181.21</v>
      </c>
      <c r="J3" s="253">
        <v>354008816</v>
      </c>
      <c r="K3" s="253">
        <v>0</v>
      </c>
      <c r="L3" s="253">
        <v>354008816</v>
      </c>
    </row>
    <row r="4" spans="1:12" ht="18.75" x14ac:dyDescent="0.3">
      <c r="A4" s="252" t="s">
        <v>15</v>
      </c>
      <c r="B4" s="253">
        <v>25000</v>
      </c>
      <c r="C4" s="253">
        <v>5854</v>
      </c>
      <c r="D4" s="253">
        <v>5906</v>
      </c>
      <c r="E4" s="253">
        <v>12100</v>
      </c>
      <c r="F4" s="253">
        <v>12080</v>
      </c>
      <c r="G4" s="253">
        <v>146353184</v>
      </c>
      <c r="H4" s="253">
        <f t="shared" si="0"/>
        <v>299312569.52169079</v>
      </c>
      <c r="I4" s="253">
        <v>104.53</v>
      </c>
      <c r="J4" s="253">
        <v>152989216</v>
      </c>
      <c r="K4" s="253">
        <v>272035488</v>
      </c>
      <c r="L4" s="253">
        <v>425974704</v>
      </c>
    </row>
    <row r="5" spans="1:12" ht="18.75" x14ac:dyDescent="0.3">
      <c r="A5" s="252" t="s">
        <v>226</v>
      </c>
      <c r="B5" s="253">
        <v>1800</v>
      </c>
      <c r="C5" s="253">
        <v>186004</v>
      </c>
      <c r="D5" s="253">
        <v>186225</v>
      </c>
      <c r="E5" s="253">
        <v>142350</v>
      </c>
      <c r="F5" s="253">
        <v>142960</v>
      </c>
      <c r="G5" s="253">
        <v>334807680</v>
      </c>
      <c r="H5" s="253">
        <f t="shared" si="0"/>
        <v>255038095.66184649</v>
      </c>
      <c r="I5" s="253">
        <v>-20.48</v>
      </c>
      <c r="J5" s="253">
        <v>-68562356</v>
      </c>
      <c r="K5" s="253">
        <v>-65813952</v>
      </c>
      <c r="L5" s="253">
        <v>-134376308</v>
      </c>
    </row>
    <row r="6" spans="1:12" ht="18.75" x14ac:dyDescent="0.3">
      <c r="A6" s="252" t="s">
        <v>13</v>
      </c>
      <c r="B6" s="253">
        <v>50000</v>
      </c>
      <c r="C6" s="253">
        <v>1999</v>
      </c>
      <c r="D6" s="253">
        <v>2017</v>
      </c>
      <c r="E6" s="253">
        <v>3737</v>
      </c>
      <c r="F6" s="253">
        <v>3733</v>
      </c>
      <c r="G6" s="253">
        <v>99938792</v>
      </c>
      <c r="H6" s="253">
        <f t="shared" si="0"/>
        <v>184989043.38153505</v>
      </c>
      <c r="I6" s="253">
        <v>88.44</v>
      </c>
      <c r="J6" s="253">
        <v>88389208</v>
      </c>
      <c r="K6" s="253">
        <v>440100384</v>
      </c>
      <c r="L6" s="253">
        <v>528489592</v>
      </c>
    </row>
    <row r="7" spans="1:12" ht="18.75" x14ac:dyDescent="0.3">
      <c r="A7" s="252" t="s">
        <v>16</v>
      </c>
      <c r="B7" s="253">
        <v>15000</v>
      </c>
      <c r="C7" s="253">
        <v>11577</v>
      </c>
      <c r="D7" s="253">
        <v>11679</v>
      </c>
      <c r="E7" s="253">
        <v>9330</v>
      </c>
      <c r="F7" s="253">
        <v>9340</v>
      </c>
      <c r="G7" s="253">
        <v>173659568</v>
      </c>
      <c r="H7" s="253">
        <f t="shared" si="0"/>
        <v>138853281.42380422</v>
      </c>
      <c r="I7" s="253">
        <v>-18.489999999999998</v>
      </c>
      <c r="J7" s="253">
        <v>-32116208</v>
      </c>
      <c r="K7" s="253">
        <v>54390804</v>
      </c>
      <c r="L7" s="253">
        <v>24024596</v>
      </c>
    </row>
    <row r="8" spans="1:12" ht="18.75" x14ac:dyDescent="0.3">
      <c r="A8" s="252" t="s">
        <v>90</v>
      </c>
      <c r="B8" s="253">
        <v>7000</v>
      </c>
      <c r="C8" s="253">
        <v>12987</v>
      </c>
      <c r="D8" s="253">
        <v>13102</v>
      </c>
      <c r="E8" s="253">
        <v>18860</v>
      </c>
      <c r="F8" s="253">
        <v>18960</v>
      </c>
      <c r="G8" s="253">
        <v>90907328</v>
      </c>
      <c r="H8" s="253">
        <f t="shared" si="0"/>
        <v>131538954.39377086</v>
      </c>
      <c r="I8" s="253">
        <v>47.38</v>
      </c>
      <c r="J8" s="253">
        <v>43073176</v>
      </c>
      <c r="K8" s="253">
        <v>28708712</v>
      </c>
      <c r="L8" s="253">
        <v>80181888</v>
      </c>
    </row>
    <row r="9" spans="1:12" ht="18.75" x14ac:dyDescent="0.3">
      <c r="A9" s="252" t="s">
        <v>77</v>
      </c>
      <c r="B9" s="253">
        <v>15000</v>
      </c>
      <c r="C9" s="253">
        <v>8379</v>
      </c>
      <c r="D9" s="253">
        <v>8453</v>
      </c>
      <c r="E9" s="253">
        <v>7310</v>
      </c>
      <c r="F9" s="253">
        <v>7204</v>
      </c>
      <c r="G9" s="253">
        <v>125683168</v>
      </c>
      <c r="H9" s="253">
        <f t="shared" si="0"/>
        <v>107098398.22024472</v>
      </c>
      <c r="I9" s="253">
        <v>-14.66</v>
      </c>
      <c r="J9" s="253">
        <v>-18425416</v>
      </c>
      <c r="K9" s="253">
        <v>1144847</v>
      </c>
      <c r="L9" s="253">
        <v>10679431</v>
      </c>
    </row>
    <row r="10" spans="1:12" ht="18.75" x14ac:dyDescent="0.3">
      <c r="A10" s="252" t="s">
        <v>231</v>
      </c>
      <c r="B10" s="253">
        <v>1600</v>
      </c>
      <c r="C10" s="253">
        <v>70009</v>
      </c>
      <c r="D10" s="253">
        <v>70093</v>
      </c>
      <c r="E10" s="253">
        <v>64290</v>
      </c>
      <c r="F10" s="253">
        <v>64711</v>
      </c>
      <c r="G10" s="253">
        <v>112014400</v>
      </c>
      <c r="H10" s="253">
        <f t="shared" si="0"/>
        <v>102616242.04671858</v>
      </c>
      <c r="I10" s="253">
        <v>-7.26</v>
      </c>
      <c r="J10" s="253">
        <v>-8126765</v>
      </c>
      <c r="K10" s="253">
        <v>9227040</v>
      </c>
      <c r="L10" s="253">
        <v>1100275</v>
      </c>
    </row>
    <row r="11" spans="1:12" ht="18.75" x14ac:dyDescent="0.3">
      <c r="A11" s="252" t="s">
        <v>18</v>
      </c>
      <c r="B11" s="253">
        <v>100000</v>
      </c>
      <c r="C11" s="253">
        <v>502</v>
      </c>
      <c r="D11" s="253">
        <v>507</v>
      </c>
      <c r="E11" s="253">
        <v>500</v>
      </c>
      <c r="F11" s="253">
        <v>500</v>
      </c>
      <c r="G11" s="253">
        <v>50227000</v>
      </c>
      <c r="H11" s="253">
        <f t="shared" si="0"/>
        <v>49555061.179087877</v>
      </c>
      <c r="I11" s="253">
        <v>-1.33</v>
      </c>
      <c r="J11" s="253">
        <v>-667000</v>
      </c>
      <c r="K11" s="253">
        <v>0</v>
      </c>
      <c r="L11" s="253">
        <v>-167000</v>
      </c>
    </row>
    <row r="12" spans="1:12" ht="18.75" x14ac:dyDescent="0.3">
      <c r="A12" s="252" t="s">
        <v>29</v>
      </c>
      <c r="B12" s="253">
        <v>2000</v>
      </c>
      <c r="C12" s="253">
        <v>24377</v>
      </c>
      <c r="D12" s="253">
        <v>24592</v>
      </c>
      <c r="E12" s="253">
        <v>21470</v>
      </c>
      <c r="F12" s="253">
        <v>21880</v>
      </c>
      <c r="G12" s="253">
        <v>48753060</v>
      </c>
      <c r="H12" s="253">
        <f t="shared" si="0"/>
        <v>43370589.543937705</v>
      </c>
      <c r="I12" s="253">
        <v>-10.99</v>
      </c>
      <c r="J12" s="253">
        <v>-5358324</v>
      </c>
      <c r="K12" s="253">
        <v>15159361</v>
      </c>
      <c r="L12" s="253">
        <v>10851037</v>
      </c>
    </row>
    <row r="13" spans="1:12" ht="18.75" x14ac:dyDescent="0.3">
      <c r="A13" s="252" t="s">
        <v>26</v>
      </c>
      <c r="B13" s="253">
        <v>7000</v>
      </c>
      <c r="C13" s="253">
        <v>2103</v>
      </c>
      <c r="D13" s="253">
        <v>2122</v>
      </c>
      <c r="E13" s="253">
        <v>5366</v>
      </c>
      <c r="F13" s="253">
        <v>5473</v>
      </c>
      <c r="G13" s="253">
        <v>14720662</v>
      </c>
      <c r="H13" s="253">
        <f t="shared" si="0"/>
        <v>37970078.976640709</v>
      </c>
      <c r="I13" s="253">
        <v>157.96</v>
      </c>
      <c r="J13" s="253">
        <v>23253201</v>
      </c>
      <c r="K13" s="253">
        <v>94924224</v>
      </c>
      <c r="L13" s="253">
        <v>118177425</v>
      </c>
    </row>
    <row r="14" spans="1:12" ht="18.75" x14ac:dyDescent="0.3">
      <c r="A14" s="252" t="s">
        <v>17</v>
      </c>
      <c r="B14" s="253">
        <v>4000</v>
      </c>
      <c r="C14" s="253">
        <v>2118</v>
      </c>
      <c r="D14" s="253">
        <v>2137</v>
      </c>
      <c r="E14" s="253">
        <v>8170</v>
      </c>
      <c r="F14" s="253">
        <v>8230</v>
      </c>
      <c r="G14" s="253">
        <v>8470021</v>
      </c>
      <c r="H14" s="253">
        <f t="shared" si="0"/>
        <v>32627052.280311458</v>
      </c>
      <c r="I14" s="253">
        <v>285.24</v>
      </c>
      <c r="J14" s="253">
        <v>24160283</v>
      </c>
      <c r="K14" s="253">
        <v>90905312</v>
      </c>
      <c r="L14" s="253">
        <v>115065595</v>
      </c>
    </row>
    <row r="15" spans="1:12" ht="18.75" x14ac:dyDescent="0.3">
      <c r="A15" s="252" t="s">
        <v>22</v>
      </c>
      <c r="B15" s="253">
        <v>2000</v>
      </c>
      <c r="C15" s="253">
        <v>10199</v>
      </c>
      <c r="D15" s="253">
        <v>10289</v>
      </c>
      <c r="E15" s="253">
        <v>12580</v>
      </c>
      <c r="F15" s="253">
        <v>12541</v>
      </c>
      <c r="G15" s="253">
        <v>20398844</v>
      </c>
      <c r="H15" s="253">
        <f t="shared" si="0"/>
        <v>24858800.889877643</v>
      </c>
      <c r="I15" s="253">
        <v>24.3</v>
      </c>
      <c r="J15" s="253">
        <v>4956052</v>
      </c>
      <c r="K15" s="253">
        <v>21518240</v>
      </c>
      <c r="L15" s="253">
        <v>27974292</v>
      </c>
    </row>
    <row r="16" spans="1:12" ht="18.75" x14ac:dyDescent="0.3">
      <c r="A16" s="252" t="s">
        <v>31</v>
      </c>
      <c r="B16" s="253">
        <v>400</v>
      </c>
      <c r="C16" s="253">
        <v>2300</v>
      </c>
      <c r="D16" s="253">
        <v>2321</v>
      </c>
      <c r="E16" s="253">
        <v>8508</v>
      </c>
      <c r="F16" s="253">
        <v>8678</v>
      </c>
      <c r="G16" s="253">
        <v>920033</v>
      </c>
      <c r="H16" s="253">
        <f t="shared" si="0"/>
        <v>3440310.5672969967</v>
      </c>
      <c r="I16" s="253">
        <v>273.97000000000003</v>
      </c>
      <c r="J16" s="253">
        <v>2520620</v>
      </c>
      <c r="K16" s="253">
        <v>30419074</v>
      </c>
      <c r="L16" s="253">
        <v>32939694</v>
      </c>
    </row>
    <row r="17" spans="1:12" ht="18.75" x14ac:dyDescent="0.3">
      <c r="A17" s="252" t="s">
        <v>34</v>
      </c>
      <c r="B17" s="253">
        <v>15</v>
      </c>
      <c r="C17" s="252" t="s">
        <v>35</v>
      </c>
      <c r="D17" s="253" t="s">
        <v>981</v>
      </c>
      <c r="E17" s="252" t="s">
        <v>37</v>
      </c>
      <c r="F17" s="253" t="s">
        <v>982</v>
      </c>
      <c r="G17" s="252" t="s">
        <v>39</v>
      </c>
      <c r="H17" s="253">
        <f>SUM(H2:H16)</f>
        <v>2531958168.8542829</v>
      </c>
      <c r="I17" s="252" t="s">
        <v>40</v>
      </c>
      <c r="J17" s="253" t="s">
        <v>983</v>
      </c>
      <c r="K17" s="253"/>
      <c r="L17" s="253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254">
        <v>0</v>
      </c>
      <c r="B40" s="254"/>
      <c r="C40" s="254"/>
      <c r="D40" s="254"/>
      <c r="E40" s="254"/>
      <c r="F40" s="255">
        <f>H17+B41</f>
        <v>2541727415.8542829</v>
      </c>
      <c r="G40" s="254" t="s">
        <v>42</v>
      </c>
      <c r="H40" s="256" t="s">
        <v>43</v>
      </c>
      <c r="I40" s="256"/>
      <c r="J40" s="254"/>
      <c r="K40" s="256" t="s">
        <v>44</v>
      </c>
      <c r="L40" s="256"/>
    </row>
    <row r="41" spans="1:12" ht="18.75" x14ac:dyDescent="0.3">
      <c r="A41" s="254" t="s">
        <v>45</v>
      </c>
      <c r="B41" s="255">
        <v>9769247</v>
      </c>
      <c r="C41" s="254" t="s">
        <v>46</v>
      </c>
      <c r="D41" s="254">
        <v>0</v>
      </c>
      <c r="E41" s="254" t="s">
        <v>47</v>
      </c>
      <c r="F41" s="255">
        <f>32951060+39600000</f>
        <v>72551060</v>
      </c>
      <c r="G41" s="257">
        <f>F40+D41+F41</f>
        <v>2614278475.8542829</v>
      </c>
      <c r="H41" s="258">
        <f>G41-B43</f>
        <v>126445029.85428286</v>
      </c>
      <c r="I41" s="259">
        <f>H41/B43</f>
        <v>5.0825359735228372E-2</v>
      </c>
      <c r="J41" s="260">
        <f>G41+J40</f>
        <v>2614278475.8542829</v>
      </c>
      <c r="K41" s="258">
        <f>H41+J40</f>
        <v>126445029.85428286</v>
      </c>
      <c r="L41" s="259">
        <f>K41/B43</f>
        <v>5.0825359735228372E-2</v>
      </c>
    </row>
    <row r="42" spans="1:12" ht="19.5" thickBot="1" x14ac:dyDescent="0.35">
      <c r="A42" s="254" t="s">
        <v>48</v>
      </c>
      <c r="B42" s="255">
        <v>1800000000</v>
      </c>
      <c r="C42" s="254"/>
      <c r="D42" s="254"/>
      <c r="E42" s="254"/>
      <c r="F42" s="254"/>
      <c r="G42" s="257">
        <f>G41+B42</f>
        <v>4414278475.8542824</v>
      </c>
      <c r="H42" s="261">
        <f>G42-B43</f>
        <v>1926445029.8542824</v>
      </c>
      <c r="I42" s="262">
        <f>H42/B43</f>
        <v>0.77434646316523648</v>
      </c>
      <c r="J42" s="260">
        <f>G42+J40</f>
        <v>4414278475.8542824</v>
      </c>
      <c r="K42" s="261">
        <f>H42+J40</f>
        <v>1926445029.8542824</v>
      </c>
      <c r="L42" s="262">
        <f>K42/B43</f>
        <v>0.77434646316523648</v>
      </c>
    </row>
    <row r="43" spans="1:12" ht="18.75" x14ac:dyDescent="0.3">
      <c r="A43" s="254" t="s">
        <v>49</v>
      </c>
      <c r="B43" s="255">
        <f>Base!E$2</f>
        <v>2487833446</v>
      </c>
      <c r="C43" s="254"/>
      <c r="D43" s="254"/>
      <c r="E43" s="254"/>
      <c r="F43" s="254"/>
      <c r="G43" s="263"/>
      <c r="H43" s="264" t="s">
        <v>50</v>
      </c>
      <c r="I43" s="259">
        <f ca="1">H41/VLOOKUP(MID(CELL("filename",A$1),FIND("]",CELL("filename",A$1))+1,255),Base!A:H,8,FALSE)*30</f>
        <v>4.2951008226953559E-3</v>
      </c>
      <c r="J43" s="265"/>
      <c r="K43" s="264" t="s">
        <v>50</v>
      </c>
      <c r="L43" s="259">
        <f ca="1">K41/VLOOKUP(MID(CELL("filename",A$1),FIND("]",CELL("filename",A$1))+1,255),Base!A:H,8,FALSE)*30</f>
        <v>4.2951008226953559E-3</v>
      </c>
    </row>
    <row r="44" spans="1:12" ht="19.5" thickBot="1" x14ac:dyDescent="0.35">
      <c r="A44" s="254"/>
      <c r="B44" s="254"/>
      <c r="C44" s="254"/>
      <c r="D44" s="254"/>
      <c r="E44" s="254"/>
      <c r="F44" s="254"/>
      <c r="G44" s="263"/>
      <c r="H44" s="266"/>
      <c r="I44" s="262">
        <f ca="1">H42/VLOOKUP(MID(CELL("filename",A$1),FIND("]",CELL("filename",A$1))+1,255),Base!A:H,8,FALSE)*30</f>
        <v>6.5437729281569282E-2</v>
      </c>
      <c r="J44" s="265"/>
      <c r="K44" s="266"/>
      <c r="L44" s="262">
        <f ca="1">K42/VLOOKUP(MID(CELL("filename",A$1),FIND("]",CELL("filename",A$1))+1,255),Base!A:H,8,FALSE)*30</f>
        <v>6.5437729281569282E-2</v>
      </c>
    </row>
  </sheetData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0A2E-10F6-4E04-9255-A3EC80D8A017}">
  <dimension ref="A1:L44"/>
  <sheetViews>
    <sheetView rightToLeft="1" workbookViewId="0">
      <selection activeCell="B42" sqref="B42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19.8554687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251" t="s">
        <v>0</v>
      </c>
      <c r="B1" s="251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1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1" t="s">
        <v>11</v>
      </c>
    </row>
    <row r="2" spans="1:12" ht="18.75" x14ac:dyDescent="0.3">
      <c r="A2" s="250" t="s">
        <v>12</v>
      </c>
      <c r="B2" s="250">
        <v>64000</v>
      </c>
      <c r="C2" s="250">
        <v>2799</v>
      </c>
      <c r="D2" s="250">
        <v>2824</v>
      </c>
      <c r="E2" s="250">
        <v>8839</v>
      </c>
      <c r="F2" s="250">
        <v>9008</v>
      </c>
      <c r="G2" s="250">
        <v>179163136</v>
      </c>
      <c r="H2" s="250">
        <v>571438694</v>
      </c>
      <c r="I2" s="250">
        <v>218.95</v>
      </c>
      <c r="J2" s="250">
        <v>392275558</v>
      </c>
      <c r="K2" s="250">
        <v>926148736</v>
      </c>
      <c r="L2" s="250">
        <v>1365024294</v>
      </c>
    </row>
    <row r="3" spans="1:12" ht="18.75" x14ac:dyDescent="0.3">
      <c r="A3" s="250" t="s">
        <v>14</v>
      </c>
      <c r="B3" s="250">
        <v>10000</v>
      </c>
      <c r="C3" s="250">
        <v>19535</v>
      </c>
      <c r="D3" s="250">
        <v>19707</v>
      </c>
      <c r="E3" s="250">
        <v>54312</v>
      </c>
      <c r="F3" s="250">
        <v>55412</v>
      </c>
      <c r="G3" s="250">
        <v>195353872</v>
      </c>
      <c r="H3" s="250">
        <v>549243744</v>
      </c>
      <c r="I3" s="250">
        <v>181.15</v>
      </c>
      <c r="J3" s="250">
        <v>353889872</v>
      </c>
      <c r="K3" s="250">
        <v>0</v>
      </c>
      <c r="L3" s="250">
        <v>353889872</v>
      </c>
    </row>
    <row r="4" spans="1:12" ht="18.75" x14ac:dyDescent="0.3">
      <c r="A4" s="250" t="s">
        <v>15</v>
      </c>
      <c r="B4" s="250">
        <v>23000</v>
      </c>
      <c r="C4" s="250">
        <v>5854</v>
      </c>
      <c r="D4" s="250">
        <v>5906</v>
      </c>
      <c r="E4" s="250">
        <v>12350</v>
      </c>
      <c r="F4" s="250">
        <v>12200</v>
      </c>
      <c r="G4" s="250">
        <v>134644928</v>
      </c>
      <c r="H4" s="250">
        <v>278130720</v>
      </c>
      <c r="I4" s="250">
        <v>106.57</v>
      </c>
      <c r="J4" s="250">
        <v>143485792</v>
      </c>
      <c r="K4" s="250">
        <v>284690944</v>
      </c>
      <c r="L4" s="250">
        <v>429126736</v>
      </c>
    </row>
    <row r="5" spans="1:12" ht="18.75" x14ac:dyDescent="0.3">
      <c r="A5" s="250" t="s">
        <v>226</v>
      </c>
      <c r="B5" s="250">
        <v>1800</v>
      </c>
      <c r="C5" s="250">
        <v>186004</v>
      </c>
      <c r="D5" s="250">
        <v>186225</v>
      </c>
      <c r="E5" s="250">
        <v>148900</v>
      </c>
      <c r="F5" s="250">
        <v>146850</v>
      </c>
      <c r="G5" s="250">
        <v>334807680</v>
      </c>
      <c r="H5" s="250">
        <v>264015976</v>
      </c>
      <c r="I5" s="250">
        <v>-21.14</v>
      </c>
      <c r="J5" s="250">
        <v>-70791704</v>
      </c>
      <c r="K5" s="250">
        <v>-65813952</v>
      </c>
      <c r="L5" s="250">
        <v>-136605656</v>
      </c>
    </row>
    <row r="6" spans="1:12" ht="18.75" x14ac:dyDescent="0.3">
      <c r="A6" s="250" t="s">
        <v>13</v>
      </c>
      <c r="B6" s="250">
        <v>50000</v>
      </c>
      <c r="C6" s="250">
        <v>1999</v>
      </c>
      <c r="D6" s="250">
        <v>2017</v>
      </c>
      <c r="E6" s="250">
        <v>3740</v>
      </c>
      <c r="F6" s="250">
        <v>3705</v>
      </c>
      <c r="G6" s="250">
        <v>99938792</v>
      </c>
      <c r="H6" s="250">
        <v>183619800</v>
      </c>
      <c r="I6" s="250">
        <v>83.73</v>
      </c>
      <c r="J6" s="250">
        <v>83681008</v>
      </c>
      <c r="K6" s="250">
        <v>440100384</v>
      </c>
      <c r="L6" s="250">
        <v>523781392</v>
      </c>
    </row>
    <row r="7" spans="1:12" ht="18.75" x14ac:dyDescent="0.3">
      <c r="A7" s="250" t="s">
        <v>16</v>
      </c>
      <c r="B7" s="250">
        <v>15000</v>
      </c>
      <c r="C7" s="250">
        <v>11577</v>
      </c>
      <c r="D7" s="250">
        <v>11679</v>
      </c>
      <c r="E7" s="250">
        <v>9440</v>
      </c>
      <c r="F7" s="250">
        <v>9340</v>
      </c>
      <c r="G7" s="250">
        <v>173659568</v>
      </c>
      <c r="H7" s="250">
        <v>138867120</v>
      </c>
      <c r="I7" s="250">
        <v>-20.03</v>
      </c>
      <c r="J7" s="250">
        <v>-34792448</v>
      </c>
      <c r="K7" s="250">
        <v>54390804</v>
      </c>
      <c r="L7" s="250">
        <v>21348356</v>
      </c>
    </row>
    <row r="8" spans="1:12" ht="18.75" x14ac:dyDescent="0.3">
      <c r="A8" s="250" t="s">
        <v>90</v>
      </c>
      <c r="B8" s="250">
        <v>7000</v>
      </c>
      <c r="C8" s="250">
        <v>12987</v>
      </c>
      <c r="D8" s="250">
        <v>13102</v>
      </c>
      <c r="E8" s="250">
        <v>19060</v>
      </c>
      <c r="F8" s="250">
        <v>19000</v>
      </c>
      <c r="G8" s="250">
        <v>90907328</v>
      </c>
      <c r="H8" s="250">
        <v>131829600</v>
      </c>
      <c r="I8" s="250">
        <v>45.02</v>
      </c>
      <c r="J8" s="250">
        <v>40922272</v>
      </c>
      <c r="K8" s="250">
        <v>28708712</v>
      </c>
      <c r="L8" s="250">
        <v>78030984</v>
      </c>
    </row>
    <row r="9" spans="1:12" ht="18.75" x14ac:dyDescent="0.3">
      <c r="A9" s="250" t="s">
        <v>77</v>
      </c>
      <c r="B9" s="250">
        <v>15000</v>
      </c>
      <c r="C9" s="250">
        <v>8379</v>
      </c>
      <c r="D9" s="250">
        <v>8453</v>
      </c>
      <c r="E9" s="250">
        <v>7619</v>
      </c>
      <c r="F9" s="250">
        <v>7496</v>
      </c>
      <c r="G9" s="250">
        <v>125683168</v>
      </c>
      <c r="H9" s="250">
        <v>111450528</v>
      </c>
      <c r="I9" s="250">
        <v>-11.32</v>
      </c>
      <c r="J9" s="250">
        <v>-14232640</v>
      </c>
      <c r="K9" s="250">
        <v>1144847</v>
      </c>
      <c r="L9" s="250">
        <v>14872207</v>
      </c>
    </row>
    <row r="10" spans="1:12" ht="18.75" x14ac:dyDescent="0.3">
      <c r="A10" s="250" t="s">
        <v>231</v>
      </c>
      <c r="B10" s="250">
        <v>1600</v>
      </c>
      <c r="C10" s="250">
        <v>70009</v>
      </c>
      <c r="D10" s="250">
        <v>70093</v>
      </c>
      <c r="E10" s="250">
        <v>66441</v>
      </c>
      <c r="F10" s="250">
        <v>66202</v>
      </c>
      <c r="G10" s="250">
        <v>112014400</v>
      </c>
      <c r="H10" s="250">
        <v>105797363</v>
      </c>
      <c r="I10" s="250">
        <v>-5.55</v>
      </c>
      <c r="J10" s="250">
        <v>-6217037</v>
      </c>
      <c r="K10" s="250">
        <v>9227040</v>
      </c>
      <c r="L10" s="250">
        <v>3010003</v>
      </c>
    </row>
    <row r="11" spans="1:12" ht="18.75" x14ac:dyDescent="0.3">
      <c r="A11" s="250" t="s">
        <v>18</v>
      </c>
      <c r="B11" s="250">
        <v>100000</v>
      </c>
      <c r="C11" s="250">
        <v>502</v>
      </c>
      <c r="D11" s="250">
        <v>507</v>
      </c>
      <c r="E11" s="250">
        <v>500</v>
      </c>
      <c r="F11" s="250">
        <v>500</v>
      </c>
      <c r="G11" s="250">
        <v>50227000</v>
      </c>
      <c r="H11" s="250">
        <v>49560000</v>
      </c>
      <c r="I11" s="250">
        <v>-1.33</v>
      </c>
      <c r="J11" s="250">
        <v>-667000</v>
      </c>
      <c r="K11" s="250">
        <v>0</v>
      </c>
      <c r="L11" s="250">
        <v>-167000</v>
      </c>
    </row>
    <row r="12" spans="1:12" ht="18.75" x14ac:dyDescent="0.3">
      <c r="A12" s="250" t="s">
        <v>29</v>
      </c>
      <c r="B12" s="250">
        <v>2000</v>
      </c>
      <c r="C12" s="250">
        <v>24377</v>
      </c>
      <c r="D12" s="250">
        <v>24592</v>
      </c>
      <c r="E12" s="250">
        <v>21450</v>
      </c>
      <c r="F12" s="250">
        <v>21870</v>
      </c>
      <c r="G12" s="250">
        <v>48753060</v>
      </c>
      <c r="H12" s="250">
        <v>43355088</v>
      </c>
      <c r="I12" s="250">
        <v>-11.07</v>
      </c>
      <c r="J12" s="250">
        <v>-5397972</v>
      </c>
      <c r="K12" s="250">
        <v>15159361</v>
      </c>
      <c r="L12" s="250">
        <v>10811389</v>
      </c>
    </row>
    <row r="13" spans="1:12" ht="18.75" x14ac:dyDescent="0.3">
      <c r="A13" s="250" t="s">
        <v>26</v>
      </c>
      <c r="B13" s="250">
        <v>7000</v>
      </c>
      <c r="C13" s="250">
        <v>2103</v>
      </c>
      <c r="D13" s="250">
        <v>2122</v>
      </c>
      <c r="E13" s="250">
        <v>5366</v>
      </c>
      <c r="F13" s="250">
        <v>5473</v>
      </c>
      <c r="G13" s="250">
        <v>14720662</v>
      </c>
      <c r="H13" s="250">
        <v>37973863</v>
      </c>
      <c r="I13" s="250">
        <v>157.96</v>
      </c>
      <c r="J13" s="250">
        <v>23253201</v>
      </c>
      <c r="K13" s="250">
        <v>94924224</v>
      </c>
      <c r="L13" s="250">
        <v>118177425</v>
      </c>
    </row>
    <row r="14" spans="1:12" ht="18.75" x14ac:dyDescent="0.3">
      <c r="A14" s="250" t="s">
        <v>17</v>
      </c>
      <c r="B14" s="250">
        <v>4000</v>
      </c>
      <c r="C14" s="250">
        <v>2118</v>
      </c>
      <c r="D14" s="250">
        <v>2137</v>
      </c>
      <c r="E14" s="250">
        <v>8070</v>
      </c>
      <c r="F14" s="250">
        <v>8210</v>
      </c>
      <c r="G14" s="250">
        <v>8470021</v>
      </c>
      <c r="H14" s="250">
        <v>32551008</v>
      </c>
      <c r="I14" s="250">
        <v>284.31</v>
      </c>
      <c r="J14" s="250">
        <v>24080987</v>
      </c>
      <c r="K14" s="250">
        <v>90905312</v>
      </c>
      <c r="L14" s="250">
        <v>114986299</v>
      </c>
    </row>
    <row r="15" spans="1:12" ht="18.75" x14ac:dyDescent="0.3">
      <c r="A15" s="250" t="s">
        <v>22</v>
      </c>
      <c r="B15" s="250">
        <v>2000</v>
      </c>
      <c r="C15" s="250">
        <v>10199</v>
      </c>
      <c r="D15" s="250">
        <v>10289</v>
      </c>
      <c r="E15" s="250">
        <v>13293</v>
      </c>
      <c r="F15" s="250">
        <v>13141</v>
      </c>
      <c r="G15" s="250">
        <v>20398844</v>
      </c>
      <c r="H15" s="250">
        <v>26050718</v>
      </c>
      <c r="I15" s="250">
        <v>27.71</v>
      </c>
      <c r="J15" s="250">
        <v>5651874</v>
      </c>
      <c r="K15" s="250">
        <v>21518240</v>
      </c>
      <c r="L15" s="250">
        <v>28670114</v>
      </c>
    </row>
    <row r="16" spans="1:12" ht="18.75" x14ac:dyDescent="0.3">
      <c r="A16" s="250" t="s">
        <v>31</v>
      </c>
      <c r="B16" s="250">
        <v>400</v>
      </c>
      <c r="C16" s="250">
        <v>2300</v>
      </c>
      <c r="D16" s="250">
        <v>2321</v>
      </c>
      <c r="E16" s="250">
        <v>8508</v>
      </c>
      <c r="F16" s="250">
        <v>8678</v>
      </c>
      <c r="G16" s="250">
        <v>920033</v>
      </c>
      <c r="H16" s="250">
        <v>3440653</v>
      </c>
      <c r="I16" s="250">
        <v>273.97000000000003</v>
      </c>
      <c r="J16" s="250">
        <v>2520620</v>
      </c>
      <c r="K16" s="250">
        <v>30419074</v>
      </c>
      <c r="L16" s="250">
        <v>32939694</v>
      </c>
    </row>
    <row r="17" spans="1:12" ht="18.75" x14ac:dyDescent="0.3">
      <c r="A17" s="250" t="s">
        <v>34</v>
      </c>
      <c r="B17" s="250">
        <v>15</v>
      </c>
      <c r="C17" s="250" t="s">
        <v>35</v>
      </c>
      <c r="D17" s="250" t="s">
        <v>984</v>
      </c>
      <c r="E17" s="250" t="s">
        <v>37</v>
      </c>
      <c r="F17" s="250" t="s">
        <v>985</v>
      </c>
      <c r="G17" s="250" t="s">
        <v>39</v>
      </c>
      <c r="H17" s="250">
        <f>SUM(H2:H16)</f>
        <v>2527324875</v>
      </c>
      <c r="I17" s="250" t="s">
        <v>40</v>
      </c>
      <c r="J17" s="250" t="s">
        <v>986</v>
      </c>
      <c r="K17" s="250"/>
      <c r="L17" s="250"/>
    </row>
    <row r="18" spans="1:12" hidden="1" x14ac:dyDescent="0.25"/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H17+B41</f>
        <v>2561457820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34132945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2634008880</v>
      </c>
      <c r="H41" s="11">
        <f>G41-B43</f>
        <v>146175434</v>
      </c>
      <c r="I41" s="5">
        <f>H41/B43</f>
        <v>5.8756117390022421E-2</v>
      </c>
      <c r="J41" s="13">
        <f>G41+J40</f>
        <v>2634008880</v>
      </c>
      <c r="K41" s="11">
        <f>H41+J40</f>
        <v>146175434</v>
      </c>
      <c r="L41" s="5">
        <f>K41/B43</f>
        <v>5.8756117390022421E-2</v>
      </c>
    </row>
    <row r="42" spans="1:12" ht="19.5" thickBot="1" x14ac:dyDescent="0.35">
      <c r="A42" s="1" t="s">
        <v>48</v>
      </c>
      <c r="B42" s="9">
        <v>1800000000</v>
      </c>
      <c r="C42" s="1"/>
      <c r="D42" s="1"/>
      <c r="E42" s="1"/>
      <c r="F42" s="1"/>
      <c r="G42" s="10">
        <f>G41+B42</f>
        <v>4434008880</v>
      </c>
      <c r="H42" s="12">
        <f>G42-B43</f>
        <v>1946175434</v>
      </c>
      <c r="I42" s="8">
        <f>H42/B43</f>
        <v>0.78227722082003071</v>
      </c>
      <c r="J42" s="13">
        <f>G42+J40</f>
        <v>4434008880</v>
      </c>
      <c r="K42" s="12">
        <f>H42+J40</f>
        <v>1946175434</v>
      </c>
      <c r="L42" s="8">
        <f>K42/B43</f>
        <v>0.78227722082003071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4.9236969879907057E-3</v>
      </c>
      <c r="J43" s="6"/>
      <c r="K43" s="4" t="s">
        <v>50</v>
      </c>
      <c r="L43" s="5">
        <f ca="1">K41/VLOOKUP(MID(CELL("filename",A$1),FIND("]",CELL("filename",A$1))+1,255),Base!A:H,8,FALSE)*30</f>
        <v>4.9236969879907057E-3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6.5553957051957878E-2</v>
      </c>
      <c r="J44" s="6"/>
      <c r="K44" s="7"/>
      <c r="L44" s="8">
        <f ca="1">K42/VLOOKUP(MID(CELL("filename",A$1),FIND("]",CELL("filename",A$1))+1,255),Base!A:H,8,FALSE)*30</f>
        <v>6.5553957051957878E-2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44"/>
  <sheetViews>
    <sheetView rightToLeft="1" topLeftCell="A2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8437</v>
      </c>
      <c r="F2" s="46">
        <v>8508</v>
      </c>
      <c r="G2" s="46">
        <v>369116512</v>
      </c>
      <c r="H2" s="46">
        <v>1617609024</v>
      </c>
      <c r="I2" s="46">
        <v>338.24</v>
      </c>
      <c r="J2" s="46">
        <v>1248492512</v>
      </c>
      <c r="K2" s="46">
        <v>35150128</v>
      </c>
      <c r="L2" s="46">
        <v>1290642640</v>
      </c>
    </row>
    <row r="3" spans="1:12" ht="18.75" x14ac:dyDescent="0.3">
      <c r="A3" s="46" t="s">
        <v>13</v>
      </c>
      <c r="B3" s="46">
        <v>115000</v>
      </c>
      <c r="C3" s="46">
        <v>1999</v>
      </c>
      <c r="D3" s="46">
        <v>2019</v>
      </c>
      <c r="E3" s="46">
        <v>4608</v>
      </c>
      <c r="F3" s="46">
        <v>4604</v>
      </c>
      <c r="G3" s="46">
        <v>229859216</v>
      </c>
      <c r="H3" s="46">
        <v>524297765</v>
      </c>
      <c r="I3" s="46">
        <v>128.1</v>
      </c>
      <c r="J3" s="46">
        <v>294438549</v>
      </c>
      <c r="K3" s="46">
        <v>101727520</v>
      </c>
      <c r="L3" s="46">
        <v>396166069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25845</v>
      </c>
      <c r="F4" s="46">
        <v>25818</v>
      </c>
      <c r="G4" s="46">
        <v>195353872</v>
      </c>
      <c r="H4" s="46">
        <v>255662745</v>
      </c>
      <c r="I4" s="46">
        <v>30.87</v>
      </c>
      <c r="J4" s="46">
        <v>60308873</v>
      </c>
      <c r="K4" s="46">
        <v>0</v>
      </c>
      <c r="L4" s="46">
        <v>60308873</v>
      </c>
    </row>
    <row r="5" spans="1:12" ht="18.75" x14ac:dyDescent="0.3">
      <c r="A5" s="46" t="s">
        <v>15</v>
      </c>
      <c r="B5" s="46">
        <v>35000</v>
      </c>
      <c r="C5" s="46">
        <v>2528</v>
      </c>
      <c r="D5" s="46">
        <v>2553</v>
      </c>
      <c r="E5" s="46">
        <v>7372</v>
      </c>
      <c r="F5" s="46">
        <v>7372</v>
      </c>
      <c r="G5" s="46">
        <v>88495432</v>
      </c>
      <c r="H5" s="46">
        <v>255504305</v>
      </c>
      <c r="I5" s="46">
        <v>188.72</v>
      </c>
      <c r="J5" s="46">
        <v>167008873</v>
      </c>
      <c r="K5" s="46">
        <v>71343552</v>
      </c>
      <c r="L5" s="46">
        <v>238352425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12291</v>
      </c>
      <c r="F6" s="46">
        <v>12300</v>
      </c>
      <c r="G6" s="46">
        <v>73976144</v>
      </c>
      <c r="H6" s="46">
        <v>109620675</v>
      </c>
      <c r="I6" s="46">
        <v>48.18</v>
      </c>
      <c r="J6" s="46">
        <v>35644531</v>
      </c>
      <c r="K6" s="46">
        <v>3002441</v>
      </c>
      <c r="L6" s="46">
        <v>38646972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32200</v>
      </c>
      <c r="F7" s="46">
        <v>32190</v>
      </c>
      <c r="G7" s="46">
        <v>76127056</v>
      </c>
      <c r="H7" s="46">
        <v>95628443</v>
      </c>
      <c r="I7" s="46">
        <v>25.62</v>
      </c>
      <c r="J7" s="46">
        <v>19501387</v>
      </c>
      <c r="K7" s="46">
        <v>0</v>
      </c>
      <c r="L7" s="46">
        <v>19501387</v>
      </c>
    </row>
    <row r="8" spans="1:12" ht="18.75" x14ac:dyDescent="0.3">
      <c r="A8" s="46" t="s">
        <v>22</v>
      </c>
      <c r="B8" s="46">
        <v>4000</v>
      </c>
      <c r="C8" s="46">
        <v>10199</v>
      </c>
      <c r="D8" s="46">
        <v>10299</v>
      </c>
      <c r="E8" s="46">
        <v>13540</v>
      </c>
      <c r="F8" s="46">
        <v>13840</v>
      </c>
      <c r="G8" s="46">
        <v>40797684</v>
      </c>
      <c r="H8" s="46">
        <v>54820240</v>
      </c>
      <c r="I8" s="46">
        <v>34.369999999999997</v>
      </c>
      <c r="J8" s="46">
        <v>14022556</v>
      </c>
      <c r="K8" s="46">
        <v>5650188</v>
      </c>
      <c r="L8" s="46">
        <v>19672744</v>
      </c>
    </row>
    <row r="9" spans="1:12" ht="18.75" x14ac:dyDescent="0.3">
      <c r="A9" s="46" t="s">
        <v>21</v>
      </c>
      <c r="B9" s="46">
        <v>2000</v>
      </c>
      <c r="C9" s="46">
        <v>16843</v>
      </c>
      <c r="D9" s="46">
        <v>17008</v>
      </c>
      <c r="E9" s="46">
        <v>27723</v>
      </c>
      <c r="F9" s="46">
        <v>27242</v>
      </c>
      <c r="G9" s="46">
        <v>33685576</v>
      </c>
      <c r="H9" s="46">
        <v>53952781</v>
      </c>
      <c r="I9" s="46">
        <v>60.17</v>
      </c>
      <c r="J9" s="46">
        <v>20267205</v>
      </c>
      <c r="K9" s="46">
        <v>160642</v>
      </c>
      <c r="L9" s="46">
        <v>20427847</v>
      </c>
    </row>
    <row r="10" spans="1:12" ht="18.75" x14ac:dyDescent="0.3">
      <c r="A10" s="46" t="s">
        <v>17</v>
      </c>
      <c r="B10" s="46">
        <v>8000</v>
      </c>
      <c r="C10" s="46">
        <v>2118</v>
      </c>
      <c r="D10" s="46">
        <v>2139</v>
      </c>
      <c r="E10" s="46">
        <v>6763</v>
      </c>
      <c r="F10" s="46">
        <v>6605</v>
      </c>
      <c r="G10" s="46">
        <v>16940042</v>
      </c>
      <c r="H10" s="46">
        <v>52324810</v>
      </c>
      <c r="I10" s="46">
        <v>208.88</v>
      </c>
      <c r="J10" s="46">
        <v>35384768</v>
      </c>
      <c r="K10" s="46">
        <v>54136744</v>
      </c>
      <c r="L10" s="46">
        <v>89521512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16</v>
      </c>
      <c r="B12" s="46">
        <v>6000</v>
      </c>
      <c r="C12" s="46">
        <v>2958</v>
      </c>
      <c r="D12" s="46">
        <v>2987</v>
      </c>
      <c r="E12" s="46">
        <v>8040</v>
      </c>
      <c r="F12" s="46">
        <v>8005</v>
      </c>
      <c r="G12" s="46">
        <v>17748974</v>
      </c>
      <c r="H12" s="46">
        <v>47561708</v>
      </c>
      <c r="I12" s="46">
        <v>167.97</v>
      </c>
      <c r="J12" s="46">
        <v>29812734</v>
      </c>
      <c r="K12" s="46">
        <v>25975220</v>
      </c>
      <c r="L12" s="46">
        <v>55787954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11472</v>
      </c>
      <c r="F13" s="46">
        <v>11472</v>
      </c>
      <c r="G13" s="46">
        <v>31414688</v>
      </c>
      <c r="H13" s="46">
        <v>41305498</v>
      </c>
      <c r="I13" s="46">
        <v>31.48</v>
      </c>
      <c r="J13" s="46">
        <v>9890810</v>
      </c>
      <c r="K13" s="46">
        <v>0</v>
      </c>
      <c r="L13" s="46">
        <v>9890810</v>
      </c>
    </row>
    <row r="14" spans="1:12" ht="18.75" x14ac:dyDescent="0.3">
      <c r="A14" s="46" t="s">
        <v>26</v>
      </c>
      <c r="B14" s="46">
        <v>7000</v>
      </c>
      <c r="C14" s="46">
        <v>2103</v>
      </c>
      <c r="D14" s="46">
        <v>2124</v>
      </c>
      <c r="E14" s="46">
        <v>3527</v>
      </c>
      <c r="F14" s="46">
        <v>3527</v>
      </c>
      <c r="G14" s="46">
        <v>14720662</v>
      </c>
      <c r="H14" s="46">
        <v>24448282</v>
      </c>
      <c r="I14" s="46">
        <v>66.08</v>
      </c>
      <c r="J14" s="46">
        <v>9727620</v>
      </c>
      <c r="K14" s="46">
        <v>94924224</v>
      </c>
      <c r="L14" s="46">
        <v>104651844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7434</v>
      </c>
      <c r="F15" s="46">
        <v>7391</v>
      </c>
      <c r="G15" s="46">
        <v>15091829</v>
      </c>
      <c r="H15" s="46">
        <v>21956813</v>
      </c>
      <c r="I15" s="46">
        <v>45.49</v>
      </c>
      <c r="J15" s="46">
        <v>6864984</v>
      </c>
      <c r="K15" s="46">
        <v>-7422173</v>
      </c>
      <c r="L15" s="46">
        <v>-207189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2915</v>
      </c>
      <c r="F16" s="46">
        <v>2874</v>
      </c>
      <c r="G16" s="46">
        <v>16100578</v>
      </c>
      <c r="H16" s="46">
        <v>19921850</v>
      </c>
      <c r="I16" s="46">
        <v>23.73</v>
      </c>
      <c r="J16" s="46">
        <v>3821272</v>
      </c>
      <c r="K16" s="46">
        <v>3855220</v>
      </c>
      <c r="L16" s="46">
        <v>7676492</v>
      </c>
    </row>
    <row r="17" spans="1:12" ht="18.75" x14ac:dyDescent="0.3">
      <c r="A17" s="46" t="s">
        <v>77</v>
      </c>
      <c r="B17" s="46">
        <v>811</v>
      </c>
      <c r="C17" s="46">
        <v>12054</v>
      </c>
      <c r="D17" s="46">
        <v>12172</v>
      </c>
      <c r="E17" s="46">
        <v>21961</v>
      </c>
      <c r="F17" s="46">
        <v>21953</v>
      </c>
      <c r="G17" s="46">
        <v>9776181</v>
      </c>
      <c r="H17" s="46">
        <v>17630295</v>
      </c>
      <c r="I17" s="46">
        <v>80.34</v>
      </c>
      <c r="J17" s="46">
        <v>7854114</v>
      </c>
      <c r="K17" s="46">
        <v>0</v>
      </c>
      <c r="L17" s="46">
        <v>7854114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5593</v>
      </c>
      <c r="F18" s="46">
        <v>5571</v>
      </c>
      <c r="G18" s="46">
        <v>5202503</v>
      </c>
      <c r="H18" s="46">
        <v>11033366</v>
      </c>
      <c r="I18" s="46">
        <v>112.08</v>
      </c>
      <c r="J18" s="46">
        <v>5830863</v>
      </c>
      <c r="K18" s="46">
        <v>337142</v>
      </c>
      <c r="L18" s="46">
        <v>6168005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39678</v>
      </c>
      <c r="F19" s="46">
        <v>38571</v>
      </c>
      <c r="G19" s="46">
        <v>873445</v>
      </c>
      <c r="H19" s="46">
        <v>1413213</v>
      </c>
      <c r="I19" s="46">
        <v>61.8</v>
      </c>
      <c r="J19" s="46">
        <v>539768</v>
      </c>
      <c r="K19" s="46">
        <v>0</v>
      </c>
      <c r="L19" s="46">
        <v>539768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27523</v>
      </c>
      <c r="F20" s="46">
        <v>26510</v>
      </c>
      <c r="G20" s="46">
        <v>419795</v>
      </c>
      <c r="H20" s="46">
        <v>551282</v>
      </c>
      <c r="I20" s="46">
        <v>31.32</v>
      </c>
      <c r="J20" s="46">
        <v>131487</v>
      </c>
      <c r="K20" s="46">
        <v>0</v>
      </c>
      <c r="L20" s="46">
        <v>131487</v>
      </c>
    </row>
    <row r="21" spans="1:12" ht="18.75" x14ac:dyDescent="0.3">
      <c r="A21" s="46" t="s">
        <v>34</v>
      </c>
      <c r="B21" s="46">
        <v>19</v>
      </c>
      <c r="C21" s="46" t="s">
        <v>35</v>
      </c>
      <c r="D21" s="46" t="s">
        <v>117</v>
      </c>
      <c r="E21" s="46" t="s">
        <v>37</v>
      </c>
      <c r="F21" s="46" t="s">
        <v>118</v>
      </c>
      <c r="G21" s="46" t="s">
        <v>39</v>
      </c>
      <c r="H21" s="46">
        <f>SUM(H2:H20)</f>
        <v>3254755595</v>
      </c>
      <c r="I21" s="46" t="s">
        <v>40</v>
      </c>
      <c r="J21" s="46" t="s">
        <v>119</v>
      </c>
      <c r="K21" s="46"/>
      <c r="L21" s="46"/>
    </row>
    <row r="22" spans="1:12" hidden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H21+B41</f>
        <v>3526371186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271615591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B41+H21+D41+F41</f>
        <v>3629322246</v>
      </c>
      <c r="H41" s="11">
        <f>G41-B43</f>
        <v>1141488800</v>
      </c>
      <c r="I41" s="5">
        <f>H41/B43</f>
        <v>0.45882846451610892</v>
      </c>
      <c r="J41" s="13">
        <f>G41+J40</f>
        <v>3629322246</v>
      </c>
      <c r="K41" s="11">
        <f>H41+J40</f>
        <v>1141488800</v>
      </c>
      <c r="L41" s="5">
        <f>K41/B43</f>
        <v>0.45882846451610892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3689322246</v>
      </c>
      <c r="H42" s="12">
        <f>G42-B43</f>
        <v>1201488800</v>
      </c>
      <c r="I42" s="8">
        <f>H42/B43</f>
        <v>0.48294583463044255</v>
      </c>
      <c r="J42" s="13">
        <f>G42+J40</f>
        <v>3689322246</v>
      </c>
      <c r="K42" s="12">
        <f>H42+J40</f>
        <v>1201488800</v>
      </c>
      <c r="L42" s="8">
        <f>K42/B43</f>
        <v>0.48294583463044255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0.32773461751150634</v>
      </c>
      <c r="J43" s="6"/>
      <c r="K43" s="4" t="s">
        <v>50</v>
      </c>
      <c r="L43" s="5">
        <f ca="1">K41/VLOOKUP(MID(CELL("filename",A$1),FIND("]",CELL("filename",A$1))+1,255),Base!A:H,8,FALSE)*30</f>
        <v>0.32773461751150634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0.34496131045031608</v>
      </c>
      <c r="J44" s="6"/>
      <c r="K44" s="7"/>
      <c r="L44" s="8">
        <f ca="1">K42/VLOOKUP(MID(CELL("filename",A$1),FIND("]",CELL("filename",A$1))+1,255),Base!A:H,8,FALSE)*30</f>
        <v>0.34496131045031608</v>
      </c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H244"/>
  <sheetViews>
    <sheetView rightToLeft="1" workbookViewId="0">
      <pane xSplit="1" ySplit="1" topLeftCell="B221" activePane="bottomRight" state="frozen"/>
      <selection pane="topRight" activeCell="B1" sqref="B1"/>
      <selection pane="bottomLeft" activeCell="A2" sqref="A2"/>
      <selection pane="bottomRight" activeCell="A242" sqref="A242"/>
    </sheetView>
  </sheetViews>
  <sheetFormatPr defaultRowHeight="15" x14ac:dyDescent="0.25"/>
  <cols>
    <col min="1" max="1" width="13.42578125" bestFit="1" customWidth="1"/>
    <col min="2" max="2" width="11.42578125" bestFit="1" customWidth="1"/>
    <col min="3" max="3" width="9.28515625" bestFit="1" customWidth="1"/>
    <col min="4" max="4" width="6" bestFit="1" customWidth="1"/>
    <col min="5" max="5" width="19.7109375" bestFit="1" customWidth="1"/>
    <col min="6" max="6" width="10.7109375" bestFit="1" customWidth="1"/>
    <col min="7" max="8" width="22.7109375" bestFit="1" customWidth="1"/>
  </cols>
  <sheetData>
    <row r="1" spans="1:8" s="14" customFormat="1" ht="21" x14ac:dyDescent="0.35">
      <c r="A1" s="15" t="s">
        <v>291</v>
      </c>
      <c r="B1" s="15" t="s">
        <v>292</v>
      </c>
      <c r="C1" s="15" t="s">
        <v>293</v>
      </c>
      <c r="D1" s="15" t="s">
        <v>294</v>
      </c>
      <c r="E1" s="15" t="s">
        <v>295</v>
      </c>
      <c r="F1" s="15" t="s">
        <v>296</v>
      </c>
      <c r="G1" s="15" t="s">
        <v>297</v>
      </c>
      <c r="H1" s="15" t="s">
        <v>298</v>
      </c>
    </row>
    <row r="2" spans="1:8" ht="18.75" x14ac:dyDescent="0.3">
      <c r="A2" s="9" t="s">
        <v>299</v>
      </c>
      <c r="B2" s="9"/>
      <c r="C2" s="9"/>
      <c r="D2" s="9"/>
      <c r="E2" s="9">
        <v>2487833446</v>
      </c>
      <c r="F2" s="9">
        <v>7</v>
      </c>
      <c r="G2" s="9">
        <f t="shared" ref="G2:G7" si="0">F2*E2</f>
        <v>17414834122</v>
      </c>
      <c r="H2" s="9">
        <f>G2</f>
        <v>17414834122</v>
      </c>
    </row>
    <row r="3" spans="1:8" s="14" customFormat="1" ht="18.75" x14ac:dyDescent="0.3">
      <c r="A3" s="9" t="s">
        <v>300</v>
      </c>
      <c r="B3" s="9"/>
      <c r="C3" s="9"/>
      <c r="D3" s="9"/>
      <c r="E3" s="9">
        <v>2487833446</v>
      </c>
      <c r="F3" s="9">
        <v>1</v>
      </c>
      <c r="G3" s="9">
        <f t="shared" si="0"/>
        <v>2487833446</v>
      </c>
      <c r="H3" s="9">
        <f t="shared" ref="H3:H8" si="1">G3+H2</f>
        <v>19902667568</v>
      </c>
    </row>
    <row r="4" spans="1:8" s="14" customFormat="1" ht="18.75" x14ac:dyDescent="0.3">
      <c r="A4" s="9" t="s">
        <v>301</v>
      </c>
      <c r="B4" s="9"/>
      <c r="C4" s="9"/>
      <c r="D4" s="9"/>
      <c r="E4" s="9">
        <v>2487833446</v>
      </c>
      <c r="F4" s="9">
        <v>3</v>
      </c>
      <c r="G4" s="9">
        <f t="shared" si="0"/>
        <v>7463500338</v>
      </c>
      <c r="H4" s="9">
        <f t="shared" si="1"/>
        <v>27366167906</v>
      </c>
    </row>
    <row r="5" spans="1:8" s="14" customFormat="1" ht="18.75" x14ac:dyDescent="0.3">
      <c r="A5" s="9" t="s">
        <v>302</v>
      </c>
      <c r="B5" s="9"/>
      <c r="C5" s="9"/>
      <c r="D5" s="9"/>
      <c r="E5" s="9">
        <v>2487833446</v>
      </c>
      <c r="F5" s="9">
        <v>1</v>
      </c>
      <c r="G5" s="9">
        <f t="shared" si="0"/>
        <v>2487833446</v>
      </c>
      <c r="H5" s="9">
        <f t="shared" si="1"/>
        <v>29854001352</v>
      </c>
    </row>
    <row r="6" spans="1:8" s="14" customFormat="1" ht="18.75" x14ac:dyDescent="0.3">
      <c r="A6" s="9" t="s">
        <v>303</v>
      </c>
      <c r="B6" s="9"/>
      <c r="C6" s="9"/>
      <c r="D6" s="9"/>
      <c r="E6" s="9">
        <v>2487833446</v>
      </c>
      <c r="F6" s="9">
        <v>1</v>
      </c>
      <c r="G6" s="9">
        <f t="shared" si="0"/>
        <v>2487833446</v>
      </c>
      <c r="H6" s="9">
        <f t="shared" si="1"/>
        <v>32341834798</v>
      </c>
    </row>
    <row r="7" spans="1:8" s="14" customFormat="1" ht="18.75" x14ac:dyDescent="0.3">
      <c r="A7" s="9" t="s">
        <v>304</v>
      </c>
      <c r="B7" s="9"/>
      <c r="C7" s="9"/>
      <c r="D7" s="9"/>
      <c r="E7" s="9">
        <v>2487833446</v>
      </c>
      <c r="F7" s="9">
        <v>5</v>
      </c>
      <c r="G7" s="9">
        <f t="shared" si="0"/>
        <v>12439167230</v>
      </c>
      <c r="H7" s="9">
        <f t="shared" si="1"/>
        <v>44781002028</v>
      </c>
    </row>
    <row r="8" spans="1:8" s="14" customFormat="1" ht="18.75" x14ac:dyDescent="0.3">
      <c r="A8" s="9" t="s">
        <v>305</v>
      </c>
      <c r="B8" s="9"/>
      <c r="C8" s="9"/>
      <c r="D8" s="9"/>
      <c r="E8" s="9">
        <v>2487833446</v>
      </c>
      <c r="F8" s="9">
        <v>1</v>
      </c>
      <c r="G8" s="9">
        <f t="shared" ref="G8" si="2">F8*E8</f>
        <v>2487833446</v>
      </c>
      <c r="H8" s="9">
        <f t="shared" si="1"/>
        <v>47268835474</v>
      </c>
    </row>
    <row r="9" spans="1:8" s="14" customFormat="1" ht="18.75" x14ac:dyDescent="0.3">
      <c r="A9" s="9" t="s">
        <v>306</v>
      </c>
      <c r="B9" s="9"/>
      <c r="C9" s="9"/>
      <c r="D9" s="9"/>
      <c r="E9" s="9">
        <v>2487833446</v>
      </c>
      <c r="F9" s="9">
        <v>1</v>
      </c>
      <c r="G9" s="9">
        <f t="shared" ref="G9" si="3">F9*E9</f>
        <v>2487833446</v>
      </c>
      <c r="H9" s="9">
        <f t="shared" ref="H9" si="4">G9+H8</f>
        <v>49756668920</v>
      </c>
    </row>
    <row r="10" spans="1:8" s="14" customFormat="1" ht="18.75" x14ac:dyDescent="0.3">
      <c r="A10" s="9" t="s">
        <v>307</v>
      </c>
      <c r="B10" s="9"/>
      <c r="C10" s="9"/>
      <c r="D10" s="9"/>
      <c r="E10" s="9">
        <v>2487833446</v>
      </c>
      <c r="F10" s="9">
        <v>1</v>
      </c>
      <c r="G10" s="9">
        <f t="shared" ref="G10" si="5">F10*E10</f>
        <v>2487833446</v>
      </c>
      <c r="H10" s="9">
        <f t="shared" ref="H10" si="6">G10+H9</f>
        <v>52244502366</v>
      </c>
    </row>
    <row r="11" spans="1:8" s="14" customFormat="1" ht="18.75" x14ac:dyDescent="0.3">
      <c r="A11" s="9" t="s">
        <v>308</v>
      </c>
      <c r="B11" s="9"/>
      <c r="C11" s="9"/>
      <c r="D11" s="9"/>
      <c r="E11" s="9">
        <v>2487833446</v>
      </c>
      <c r="F11" s="9">
        <v>1</v>
      </c>
      <c r="G11" s="9">
        <f t="shared" ref="G11" si="7">F11*E11</f>
        <v>2487833446</v>
      </c>
      <c r="H11" s="9">
        <f t="shared" ref="H11" si="8">G11+H10</f>
        <v>54732335812</v>
      </c>
    </row>
    <row r="12" spans="1:8" s="14" customFormat="1" ht="18.75" x14ac:dyDescent="0.3">
      <c r="A12" s="9" t="s">
        <v>309</v>
      </c>
      <c r="B12" s="9"/>
      <c r="C12" s="9"/>
      <c r="D12" s="9"/>
      <c r="E12" s="9">
        <v>2487833446</v>
      </c>
      <c r="F12" s="9">
        <v>3</v>
      </c>
      <c r="G12" s="9">
        <f t="shared" ref="G12" si="9">F12*E12</f>
        <v>7463500338</v>
      </c>
      <c r="H12" s="9">
        <f t="shared" ref="H12" si="10">G12+H11</f>
        <v>62195836150</v>
      </c>
    </row>
    <row r="13" spans="1:8" s="14" customFormat="1" ht="18.75" x14ac:dyDescent="0.3">
      <c r="A13" s="9" t="s">
        <v>310</v>
      </c>
      <c r="B13" s="9"/>
      <c r="C13" s="9"/>
      <c r="D13" s="9"/>
      <c r="E13" s="9">
        <v>2487833446</v>
      </c>
      <c r="F13" s="9">
        <v>1</v>
      </c>
      <c r="G13" s="9">
        <f t="shared" ref="G13" si="11">F13*E13</f>
        <v>2487833446</v>
      </c>
      <c r="H13" s="9">
        <f t="shared" ref="H13" si="12">G13+H12</f>
        <v>64683669596</v>
      </c>
    </row>
    <row r="14" spans="1:8" s="14" customFormat="1" ht="18.75" x14ac:dyDescent="0.3">
      <c r="A14" s="9" t="s">
        <v>311</v>
      </c>
      <c r="B14" s="9"/>
      <c r="C14" s="9"/>
      <c r="D14" s="9"/>
      <c r="E14" s="9">
        <v>2487833446</v>
      </c>
      <c r="F14" s="9">
        <v>1</v>
      </c>
      <c r="G14" s="9">
        <f t="shared" ref="G14" si="13">F14*E14</f>
        <v>2487833446</v>
      </c>
      <c r="H14" s="9">
        <f t="shared" ref="H14" si="14">G14+H13</f>
        <v>67171503042</v>
      </c>
    </row>
    <row r="15" spans="1:8" s="14" customFormat="1" ht="18.75" x14ac:dyDescent="0.3">
      <c r="A15" s="9" t="s">
        <v>312</v>
      </c>
      <c r="B15" s="9"/>
      <c r="C15" s="9"/>
      <c r="D15" s="9"/>
      <c r="E15" s="9">
        <v>2487833446</v>
      </c>
      <c r="F15" s="9">
        <v>1</v>
      </c>
      <c r="G15" s="9">
        <f t="shared" ref="G15" si="15">F15*E15</f>
        <v>2487833446</v>
      </c>
      <c r="H15" s="9">
        <f t="shared" ref="H15" si="16">G15+H14</f>
        <v>69659336488</v>
      </c>
    </row>
    <row r="16" spans="1:8" s="14" customFormat="1" ht="18.75" x14ac:dyDescent="0.3">
      <c r="A16" s="9" t="s">
        <v>313</v>
      </c>
      <c r="B16" s="9"/>
      <c r="C16" s="9"/>
      <c r="D16" s="9"/>
      <c r="E16" s="9">
        <v>2487833446</v>
      </c>
      <c r="F16" s="9">
        <v>1</v>
      </c>
      <c r="G16" s="9">
        <f t="shared" ref="G16" si="17">F16*E16</f>
        <v>2487833446</v>
      </c>
      <c r="H16" s="9">
        <f t="shared" ref="H16" si="18">G16+H15</f>
        <v>72147169934</v>
      </c>
    </row>
    <row r="17" spans="1:8" s="14" customFormat="1" ht="18.75" x14ac:dyDescent="0.3">
      <c r="A17" s="9" t="s">
        <v>314</v>
      </c>
      <c r="B17" s="9"/>
      <c r="C17" s="9"/>
      <c r="D17" s="9"/>
      <c r="E17" s="9">
        <v>2487833446</v>
      </c>
      <c r="F17" s="9">
        <v>3</v>
      </c>
      <c r="G17" s="9">
        <f t="shared" ref="G17" si="19">F17*E17</f>
        <v>7463500338</v>
      </c>
      <c r="H17" s="9">
        <f t="shared" ref="H17" si="20">G17+H16</f>
        <v>79610670272</v>
      </c>
    </row>
    <row r="18" spans="1:8" s="14" customFormat="1" ht="18.75" x14ac:dyDescent="0.3">
      <c r="A18" s="9" t="s">
        <v>315</v>
      </c>
      <c r="B18" s="9"/>
      <c r="C18" s="9"/>
      <c r="D18" s="9"/>
      <c r="E18" s="9">
        <v>2487833446</v>
      </c>
      <c r="F18" s="9">
        <v>1</v>
      </c>
      <c r="G18" s="9">
        <f t="shared" ref="G18" si="21">F18*E18</f>
        <v>2487833446</v>
      </c>
      <c r="H18" s="9">
        <f t="shared" ref="H18" si="22">G18+H17</f>
        <v>82098503718</v>
      </c>
    </row>
    <row r="19" spans="1:8" s="14" customFormat="1" ht="18.75" x14ac:dyDescent="0.3">
      <c r="A19" s="9" t="s">
        <v>316</v>
      </c>
      <c r="B19" s="9"/>
      <c r="C19" s="9"/>
      <c r="D19" s="9"/>
      <c r="E19" s="9">
        <v>2487833446</v>
      </c>
      <c r="F19" s="9">
        <v>1</v>
      </c>
      <c r="G19" s="9">
        <f t="shared" ref="G19" si="23">F19*E19</f>
        <v>2487833446</v>
      </c>
      <c r="H19" s="9">
        <f t="shared" ref="H19" si="24">G19+H18</f>
        <v>84586337164</v>
      </c>
    </row>
    <row r="20" spans="1:8" s="14" customFormat="1" ht="18.75" x14ac:dyDescent="0.3">
      <c r="A20" s="9" t="s">
        <v>317</v>
      </c>
      <c r="B20" s="9"/>
      <c r="C20" s="9"/>
      <c r="D20" s="9"/>
      <c r="E20" s="9">
        <v>2487833446</v>
      </c>
      <c r="F20" s="9">
        <v>1</v>
      </c>
      <c r="G20" s="9">
        <f t="shared" ref="G20" si="25">F20*E20</f>
        <v>2487833446</v>
      </c>
      <c r="H20" s="9">
        <f t="shared" ref="H20" si="26">G20+H19</f>
        <v>87074170610</v>
      </c>
    </row>
    <row r="21" spans="1:8" s="14" customFormat="1" ht="18.75" x14ac:dyDescent="0.3">
      <c r="A21" s="9" t="s">
        <v>318</v>
      </c>
      <c r="B21" s="9"/>
      <c r="C21" s="9"/>
      <c r="D21" s="9"/>
      <c r="E21" s="9">
        <v>2487833446</v>
      </c>
      <c r="F21" s="9">
        <v>1</v>
      </c>
      <c r="G21" s="9">
        <f t="shared" ref="G21" si="27">F21*E21</f>
        <v>2487833446</v>
      </c>
      <c r="H21" s="9">
        <f t="shared" ref="H21" si="28">G21+H20</f>
        <v>89562004056</v>
      </c>
    </row>
    <row r="22" spans="1:8" s="14" customFormat="1" ht="18.75" x14ac:dyDescent="0.3">
      <c r="A22" s="9" t="s">
        <v>319</v>
      </c>
      <c r="B22" s="9"/>
      <c r="C22" s="9"/>
      <c r="D22" s="9"/>
      <c r="E22" s="9">
        <v>2487833446</v>
      </c>
      <c r="F22" s="9">
        <v>3</v>
      </c>
      <c r="G22" s="9">
        <f t="shared" ref="G22" si="29">F22*E22</f>
        <v>7463500338</v>
      </c>
      <c r="H22" s="9">
        <f t="shared" ref="H22" si="30">G22+H21</f>
        <v>97025504394</v>
      </c>
    </row>
    <row r="23" spans="1:8" s="14" customFormat="1" ht="18.75" x14ac:dyDescent="0.3">
      <c r="A23" s="9" t="s">
        <v>320</v>
      </c>
      <c r="B23" s="9"/>
      <c r="C23" s="9"/>
      <c r="D23" s="9"/>
      <c r="E23" s="9">
        <v>2487833446</v>
      </c>
      <c r="F23" s="9">
        <v>1</v>
      </c>
      <c r="G23" s="9">
        <f t="shared" ref="G23" si="31">F23*E23</f>
        <v>2487833446</v>
      </c>
      <c r="H23" s="9">
        <f t="shared" ref="H23" si="32">G23+H22</f>
        <v>99513337840</v>
      </c>
    </row>
    <row r="24" spans="1:8" s="14" customFormat="1" ht="18.75" x14ac:dyDescent="0.3">
      <c r="A24" s="9" t="s">
        <v>321</v>
      </c>
      <c r="B24" s="9"/>
      <c r="C24" s="9"/>
      <c r="D24" s="9"/>
      <c r="E24" s="9">
        <v>2487833446</v>
      </c>
      <c r="F24" s="9">
        <v>1</v>
      </c>
      <c r="G24" s="9">
        <f t="shared" ref="G24" si="33">F24*E24</f>
        <v>2487833446</v>
      </c>
      <c r="H24" s="9">
        <f t="shared" ref="H24" si="34">G24+H23</f>
        <v>102001171286</v>
      </c>
    </row>
    <row r="25" spans="1:8" s="14" customFormat="1" ht="18.75" x14ac:dyDescent="0.3">
      <c r="A25" s="9" t="s">
        <v>322</v>
      </c>
      <c r="B25" s="9"/>
      <c r="C25" s="9"/>
      <c r="D25" s="9"/>
      <c r="E25" s="9">
        <v>2487833446</v>
      </c>
      <c r="F25" s="9">
        <v>1</v>
      </c>
      <c r="G25" s="9">
        <f t="shared" ref="G25" si="35">F25*E25</f>
        <v>2487833446</v>
      </c>
      <c r="H25" s="9">
        <f t="shared" ref="H25" si="36">G25+H24</f>
        <v>104489004732</v>
      </c>
    </row>
    <row r="26" spans="1:8" s="14" customFormat="1" ht="18.75" x14ac:dyDescent="0.3">
      <c r="A26" s="9" t="s">
        <v>323</v>
      </c>
      <c r="B26" s="9"/>
      <c r="C26" s="9"/>
      <c r="D26" s="9"/>
      <c r="E26" s="9">
        <v>2487833446</v>
      </c>
      <c r="F26" s="9">
        <v>1</v>
      </c>
      <c r="G26" s="9">
        <f t="shared" ref="G26" si="37">F26*E26</f>
        <v>2487833446</v>
      </c>
      <c r="H26" s="9">
        <f t="shared" ref="H26" si="38">G26+H25</f>
        <v>106976838178</v>
      </c>
    </row>
    <row r="27" spans="1:8" s="14" customFormat="1" ht="18.75" x14ac:dyDescent="0.3">
      <c r="A27" s="9" t="s">
        <v>324</v>
      </c>
      <c r="B27" s="9"/>
      <c r="C27" s="9"/>
      <c r="D27" s="9"/>
      <c r="E27" s="9">
        <v>2487833446</v>
      </c>
      <c r="F27" s="9">
        <v>3</v>
      </c>
      <c r="G27" s="9">
        <f t="shared" ref="G27" si="39">F27*E27</f>
        <v>7463500338</v>
      </c>
      <c r="H27" s="9">
        <f t="shared" ref="H27" si="40">G27+H26</f>
        <v>114440338516</v>
      </c>
    </row>
    <row r="28" spans="1:8" s="14" customFormat="1" ht="18.75" x14ac:dyDescent="0.3">
      <c r="A28" s="9" t="s">
        <v>325</v>
      </c>
      <c r="B28" s="9"/>
      <c r="C28" s="9"/>
      <c r="D28" s="9"/>
      <c r="E28" s="9">
        <v>2487833446</v>
      </c>
      <c r="F28" s="9">
        <v>1</v>
      </c>
      <c r="G28" s="9">
        <f t="shared" ref="G28" si="41">F28*E28</f>
        <v>2487833446</v>
      </c>
      <c r="H28" s="9">
        <f t="shared" ref="H28" si="42">G28+H27</f>
        <v>116928171962</v>
      </c>
    </row>
    <row r="29" spans="1:8" s="14" customFormat="1" ht="18.75" x14ac:dyDescent="0.3">
      <c r="A29" s="9" t="s">
        <v>326</v>
      </c>
      <c r="B29" s="9"/>
      <c r="C29" s="9"/>
      <c r="D29" s="9"/>
      <c r="E29" s="9">
        <v>2487833446</v>
      </c>
      <c r="F29" s="9">
        <v>1</v>
      </c>
      <c r="G29" s="9">
        <f t="shared" ref="G29" si="43">F29*E29</f>
        <v>2487833446</v>
      </c>
      <c r="H29" s="9">
        <f t="shared" ref="H29" si="44">G29+H28</f>
        <v>119416005408</v>
      </c>
    </row>
    <row r="30" spans="1:8" s="14" customFormat="1" ht="18.75" x14ac:dyDescent="0.3">
      <c r="A30" s="9" t="s">
        <v>327</v>
      </c>
      <c r="B30" s="9"/>
      <c r="C30" s="9"/>
      <c r="D30" s="9"/>
      <c r="E30" s="9">
        <v>2487833446</v>
      </c>
      <c r="F30" s="9">
        <v>1</v>
      </c>
      <c r="G30" s="9">
        <f t="shared" ref="G30" si="45">F30*E30</f>
        <v>2487833446</v>
      </c>
      <c r="H30" s="9">
        <f t="shared" ref="H30" si="46">G30+H29</f>
        <v>121903838854</v>
      </c>
    </row>
    <row r="31" spans="1:8" s="14" customFormat="1" ht="18.75" x14ac:dyDescent="0.3">
      <c r="A31" s="9" t="s">
        <v>328</v>
      </c>
      <c r="B31" s="9"/>
      <c r="C31" s="9"/>
      <c r="D31" s="9"/>
      <c r="E31" s="9">
        <v>2487833446</v>
      </c>
      <c r="F31" s="9">
        <v>1</v>
      </c>
      <c r="G31" s="9">
        <f t="shared" ref="G31" si="47">F31*E31</f>
        <v>2487833446</v>
      </c>
      <c r="H31" s="9">
        <f t="shared" ref="H31" si="48">G31+H30</f>
        <v>124391672300</v>
      </c>
    </row>
    <row r="32" spans="1:8" s="14" customFormat="1" ht="18.75" x14ac:dyDescent="0.3">
      <c r="A32" s="9" t="s">
        <v>329</v>
      </c>
      <c r="B32" s="9"/>
      <c r="C32" s="9"/>
      <c r="D32" s="9"/>
      <c r="E32" s="9">
        <v>2487833446</v>
      </c>
      <c r="F32" s="9">
        <v>3</v>
      </c>
      <c r="G32" s="9">
        <f t="shared" ref="G32" si="49">F32*E32</f>
        <v>7463500338</v>
      </c>
      <c r="H32" s="9">
        <f t="shared" ref="H32" si="50">G32+H31</f>
        <v>131855172638</v>
      </c>
    </row>
    <row r="33" spans="1:8" s="14" customFormat="1" ht="18.75" x14ac:dyDescent="0.3">
      <c r="A33" s="9" t="s">
        <v>330</v>
      </c>
      <c r="B33" s="9"/>
      <c r="C33" s="9"/>
      <c r="D33" s="9"/>
      <c r="E33" s="9">
        <v>2487833446</v>
      </c>
      <c r="F33" s="9">
        <v>1</v>
      </c>
      <c r="G33" s="9">
        <f t="shared" ref="G33" si="51">F33*E33</f>
        <v>2487833446</v>
      </c>
      <c r="H33" s="9">
        <f t="shared" ref="H33" si="52">G33+H32</f>
        <v>134343006084</v>
      </c>
    </row>
    <row r="34" spans="1:8" s="14" customFormat="1" ht="18.75" x14ac:dyDescent="0.3">
      <c r="A34" s="9" t="s">
        <v>331</v>
      </c>
      <c r="B34" s="9"/>
      <c r="C34" s="9"/>
      <c r="D34" s="9"/>
      <c r="E34" s="9">
        <v>2487833446</v>
      </c>
      <c r="F34" s="9">
        <v>1</v>
      </c>
      <c r="G34" s="9">
        <f t="shared" ref="G34" si="53">F34*E34</f>
        <v>2487833446</v>
      </c>
      <c r="H34" s="9">
        <f t="shared" ref="H34" si="54">G34+H33</f>
        <v>136830839530</v>
      </c>
    </row>
    <row r="35" spans="1:8" s="14" customFormat="1" ht="18.75" x14ac:dyDescent="0.3">
      <c r="A35" s="9" t="s">
        <v>332</v>
      </c>
      <c r="B35" s="9"/>
      <c r="C35" s="9"/>
      <c r="D35" s="9"/>
      <c r="E35" s="9">
        <v>2487833446</v>
      </c>
      <c r="F35" s="9">
        <v>1</v>
      </c>
      <c r="G35" s="9">
        <f t="shared" ref="G35" si="55">F35*E35</f>
        <v>2487833446</v>
      </c>
      <c r="H35" s="9">
        <f t="shared" ref="H35" si="56">G35+H34</f>
        <v>139318672976</v>
      </c>
    </row>
    <row r="36" spans="1:8" s="14" customFormat="1" ht="18.75" x14ac:dyDescent="0.3">
      <c r="A36" s="9" t="s">
        <v>333</v>
      </c>
      <c r="B36" s="9"/>
      <c r="C36" s="9"/>
      <c r="D36" s="9"/>
      <c r="E36" s="9">
        <v>2487833446</v>
      </c>
      <c r="F36" s="9">
        <v>1</v>
      </c>
      <c r="G36" s="9">
        <f t="shared" ref="G36" si="57">F36*E36</f>
        <v>2487833446</v>
      </c>
      <c r="H36" s="9">
        <f t="shared" ref="H36" si="58">G36+H35</f>
        <v>141806506422</v>
      </c>
    </row>
    <row r="37" spans="1:8" s="14" customFormat="1" ht="18.75" x14ac:dyDescent="0.3">
      <c r="A37" s="9" t="s">
        <v>334</v>
      </c>
      <c r="B37" s="9"/>
      <c r="C37" s="9"/>
      <c r="D37" s="9"/>
      <c r="E37" s="9">
        <v>2487833446</v>
      </c>
      <c r="F37" s="9">
        <v>3</v>
      </c>
      <c r="G37" s="9">
        <f t="shared" ref="G37" si="59">F37*E37</f>
        <v>7463500338</v>
      </c>
      <c r="H37" s="9">
        <f t="shared" ref="H37" si="60">G37+H36</f>
        <v>149270006760</v>
      </c>
    </row>
    <row r="38" spans="1:8" s="14" customFormat="1" ht="18.75" x14ac:dyDescent="0.3">
      <c r="A38" s="9" t="s">
        <v>335</v>
      </c>
      <c r="B38" s="9"/>
      <c r="C38" s="9"/>
      <c r="D38" s="9"/>
      <c r="E38" s="9">
        <v>2487833446</v>
      </c>
      <c r="F38" s="9">
        <v>1</v>
      </c>
      <c r="G38" s="9">
        <f t="shared" ref="G38" si="61">F38*E38</f>
        <v>2487833446</v>
      </c>
      <c r="H38" s="9">
        <f t="shared" ref="H38" si="62">G38+H37</f>
        <v>151757840206</v>
      </c>
    </row>
    <row r="39" spans="1:8" s="14" customFormat="1" ht="18.75" x14ac:dyDescent="0.3">
      <c r="A39" s="9" t="s">
        <v>336</v>
      </c>
      <c r="B39" s="9"/>
      <c r="C39" s="9"/>
      <c r="D39" s="9"/>
      <c r="E39" s="9">
        <v>2487833446</v>
      </c>
      <c r="F39" s="9">
        <v>1</v>
      </c>
      <c r="G39" s="9">
        <f t="shared" ref="G39" si="63">F39*E39</f>
        <v>2487833446</v>
      </c>
      <c r="H39" s="9">
        <f t="shared" ref="H39" si="64">G39+H38</f>
        <v>154245673652</v>
      </c>
    </row>
    <row r="40" spans="1:8" s="14" customFormat="1" ht="18.75" x14ac:dyDescent="0.3">
      <c r="A40" s="9" t="s">
        <v>337</v>
      </c>
      <c r="B40" s="9"/>
      <c r="C40" s="9"/>
      <c r="D40" s="9"/>
      <c r="E40" s="9">
        <v>2487833446</v>
      </c>
      <c r="F40" s="9">
        <v>1</v>
      </c>
      <c r="G40" s="9">
        <f t="shared" ref="G40" si="65">F40*E40</f>
        <v>2487833446</v>
      </c>
      <c r="H40" s="9">
        <f t="shared" ref="H40" si="66">G40+H39</f>
        <v>156733507098</v>
      </c>
    </row>
    <row r="41" spans="1:8" s="14" customFormat="1" ht="18.75" x14ac:dyDescent="0.3">
      <c r="A41" s="9" t="s">
        <v>338</v>
      </c>
      <c r="B41" s="9"/>
      <c r="C41" s="9"/>
      <c r="D41" s="9"/>
      <c r="E41" s="9">
        <v>2487833446</v>
      </c>
      <c r="F41" s="9">
        <v>1</v>
      </c>
      <c r="G41" s="9">
        <f t="shared" ref="G41" si="67">F41*E41</f>
        <v>2487833446</v>
      </c>
      <c r="H41" s="9">
        <f t="shared" ref="H41" si="68">G41+H40</f>
        <v>159221340544</v>
      </c>
    </row>
    <row r="42" spans="1:8" s="14" customFormat="1" ht="18.75" x14ac:dyDescent="0.3">
      <c r="A42" s="9" t="s">
        <v>339</v>
      </c>
      <c r="B42" s="9"/>
      <c r="C42" s="9"/>
      <c r="D42" s="9"/>
      <c r="E42" s="9">
        <v>2487833446</v>
      </c>
      <c r="F42" s="9">
        <v>3</v>
      </c>
      <c r="G42" s="9">
        <f t="shared" ref="G42" si="69">F42*E42</f>
        <v>7463500338</v>
      </c>
      <c r="H42" s="9">
        <f t="shared" ref="H42" si="70">G42+H41</f>
        <v>166684840882</v>
      </c>
    </row>
    <row r="43" spans="1:8" s="14" customFormat="1" ht="18.75" x14ac:dyDescent="0.3">
      <c r="A43" s="9" t="s">
        <v>340</v>
      </c>
      <c r="B43" s="9"/>
      <c r="C43" s="9"/>
      <c r="D43" s="9"/>
      <c r="E43" s="9">
        <v>2487833446</v>
      </c>
      <c r="F43" s="9">
        <v>3</v>
      </c>
      <c r="G43" s="9">
        <f t="shared" ref="G43" si="71">F43*E43</f>
        <v>7463500338</v>
      </c>
      <c r="H43" s="9">
        <f t="shared" ref="H43" si="72">G43+H42</f>
        <v>174148341220</v>
      </c>
    </row>
    <row r="44" spans="1:8" s="14" customFormat="1" ht="18.75" x14ac:dyDescent="0.3">
      <c r="A44" s="9" t="s">
        <v>341</v>
      </c>
      <c r="B44" s="9"/>
      <c r="C44" s="9"/>
      <c r="D44" s="9"/>
      <c r="E44" s="9">
        <v>2487833446</v>
      </c>
      <c r="F44" s="9">
        <v>1</v>
      </c>
      <c r="G44" s="9">
        <f t="shared" ref="G44" si="73">F44*E44</f>
        <v>2487833446</v>
      </c>
      <c r="H44" s="9">
        <f t="shared" ref="H44" si="74">G44+H43</f>
        <v>176636174666</v>
      </c>
    </row>
    <row r="45" spans="1:8" s="14" customFormat="1" ht="18.75" x14ac:dyDescent="0.3">
      <c r="A45" s="9" t="s">
        <v>342</v>
      </c>
      <c r="B45" s="9"/>
      <c r="C45" s="9"/>
      <c r="D45" s="9"/>
      <c r="E45" s="9">
        <v>2487833446</v>
      </c>
      <c r="F45" s="9">
        <v>3</v>
      </c>
      <c r="G45" s="9">
        <f t="shared" ref="G45" si="75">F45*E45</f>
        <v>7463500338</v>
      </c>
      <c r="H45" s="9">
        <f t="shared" ref="H45" si="76">G45+H44</f>
        <v>184099675004</v>
      </c>
    </row>
    <row r="46" spans="1:8" s="14" customFormat="1" ht="18.75" x14ac:dyDescent="0.3">
      <c r="A46" s="9" t="s">
        <v>343</v>
      </c>
      <c r="B46" s="9"/>
      <c r="C46" s="9"/>
      <c r="D46" s="9"/>
      <c r="E46" s="9">
        <v>2487833446</v>
      </c>
      <c r="F46" s="9">
        <v>1</v>
      </c>
      <c r="G46" s="9">
        <f t="shared" ref="G46" si="77">F46*E46</f>
        <v>2487833446</v>
      </c>
      <c r="H46" s="9">
        <f t="shared" ref="H46" si="78">G46+H45</f>
        <v>186587508450</v>
      </c>
    </row>
    <row r="47" spans="1:8" s="14" customFormat="1" ht="18.75" x14ac:dyDescent="0.3">
      <c r="A47" s="9" t="s">
        <v>344</v>
      </c>
      <c r="B47" s="9"/>
      <c r="C47" s="9"/>
      <c r="D47" s="9"/>
      <c r="E47" s="9">
        <v>2487833446</v>
      </c>
      <c r="F47" s="9">
        <v>1</v>
      </c>
      <c r="G47" s="9">
        <f t="shared" ref="G47" si="79">F47*E47</f>
        <v>2487833446</v>
      </c>
      <c r="H47" s="9">
        <f t="shared" ref="H47" si="80">G47+H46</f>
        <v>189075341896</v>
      </c>
    </row>
    <row r="48" spans="1:8" s="14" customFormat="1" ht="18.75" x14ac:dyDescent="0.3">
      <c r="A48" s="9" t="s">
        <v>345</v>
      </c>
      <c r="B48" s="9"/>
      <c r="C48" s="9"/>
      <c r="D48" s="9"/>
      <c r="E48" s="9">
        <v>2487833446</v>
      </c>
      <c r="F48" s="9">
        <v>1</v>
      </c>
      <c r="G48" s="9">
        <f t="shared" ref="G48" si="81">F48*E48</f>
        <v>2487833446</v>
      </c>
      <c r="H48" s="9">
        <f t="shared" ref="H48" si="82">G48+H47</f>
        <v>191563175342</v>
      </c>
    </row>
    <row r="49" spans="1:8" s="14" customFormat="1" ht="18.75" x14ac:dyDescent="0.3">
      <c r="A49" s="9" t="s">
        <v>346</v>
      </c>
      <c r="B49" s="9"/>
      <c r="C49" s="9"/>
      <c r="D49" s="9"/>
      <c r="E49" s="9">
        <v>2487833446</v>
      </c>
      <c r="F49" s="9">
        <v>4</v>
      </c>
      <c r="G49" s="9">
        <f t="shared" ref="G49" si="83">F49*E49</f>
        <v>9951333784</v>
      </c>
      <c r="H49" s="9">
        <f t="shared" ref="H49" si="84">G49+H48</f>
        <v>201514509126</v>
      </c>
    </row>
    <row r="50" spans="1:8" s="14" customFormat="1" ht="18.75" x14ac:dyDescent="0.3">
      <c r="A50" s="9" t="s">
        <v>347</v>
      </c>
      <c r="B50" s="9"/>
      <c r="C50" s="9"/>
      <c r="D50" s="9"/>
      <c r="E50" s="9">
        <v>2487833446</v>
      </c>
      <c r="F50" s="9">
        <v>1</v>
      </c>
      <c r="G50" s="9">
        <f t="shared" ref="G50" si="85">F50*E50</f>
        <v>2487833446</v>
      </c>
      <c r="H50" s="9">
        <f t="shared" ref="H50" si="86">G50+H49</f>
        <v>204002342572</v>
      </c>
    </row>
    <row r="51" spans="1:8" s="14" customFormat="1" ht="18.75" x14ac:dyDescent="0.3">
      <c r="A51" s="9" t="s">
        <v>348</v>
      </c>
      <c r="B51" s="9"/>
      <c r="C51" s="9"/>
      <c r="D51" s="9"/>
      <c r="E51" s="9">
        <v>2487833446</v>
      </c>
      <c r="F51" s="9">
        <v>1</v>
      </c>
      <c r="G51" s="9">
        <f t="shared" ref="G51" si="87">F51*E51</f>
        <v>2487833446</v>
      </c>
      <c r="H51" s="9">
        <f t="shared" ref="H51" si="88">G51+H50</f>
        <v>206490176018</v>
      </c>
    </row>
    <row r="52" spans="1:8" s="14" customFormat="1" ht="18.75" x14ac:dyDescent="0.3">
      <c r="A52" s="9" t="s">
        <v>349</v>
      </c>
      <c r="B52" s="9"/>
      <c r="C52" s="9"/>
      <c r="D52" s="9"/>
      <c r="E52" s="9">
        <v>2487833446</v>
      </c>
      <c r="F52" s="9">
        <v>1</v>
      </c>
      <c r="G52" s="9">
        <f t="shared" ref="G52:G53" si="89">F52*E52</f>
        <v>2487833446</v>
      </c>
      <c r="H52" s="9">
        <f t="shared" ref="H52:H53" si="90">G52+H51</f>
        <v>208978009464</v>
      </c>
    </row>
    <row r="53" spans="1:8" s="14" customFormat="1" ht="18.75" x14ac:dyDescent="0.3">
      <c r="A53" s="9" t="s">
        <v>350</v>
      </c>
      <c r="B53" s="9"/>
      <c r="C53" s="9"/>
      <c r="D53" s="9"/>
      <c r="E53" s="9">
        <v>2487833446</v>
      </c>
      <c r="F53" s="9">
        <v>1</v>
      </c>
      <c r="G53" s="9">
        <f t="shared" si="89"/>
        <v>2487833446</v>
      </c>
      <c r="H53" s="9">
        <f t="shared" si="90"/>
        <v>211465842910</v>
      </c>
    </row>
    <row r="54" spans="1:8" s="14" customFormat="1" ht="18.75" x14ac:dyDescent="0.3">
      <c r="A54" s="9" t="s">
        <v>351</v>
      </c>
      <c r="B54" s="9"/>
      <c r="C54" s="9"/>
      <c r="D54" s="9"/>
      <c r="E54" s="9">
        <v>2487833446</v>
      </c>
      <c r="F54" s="9">
        <v>3</v>
      </c>
      <c r="G54" s="9">
        <f t="shared" ref="G54" si="91">F54*E54</f>
        <v>7463500338</v>
      </c>
      <c r="H54" s="9">
        <f t="shared" ref="H54" si="92">G54+H53</f>
        <v>218929343248</v>
      </c>
    </row>
    <row r="55" spans="1:8" s="14" customFormat="1" ht="18.75" x14ac:dyDescent="0.3">
      <c r="A55" s="9" t="s">
        <v>352</v>
      </c>
      <c r="B55" s="9"/>
      <c r="C55" s="9"/>
      <c r="D55" s="9"/>
      <c r="E55" s="9">
        <v>2487833446</v>
      </c>
      <c r="F55" s="9">
        <v>1</v>
      </c>
      <c r="G55" s="9">
        <f t="shared" ref="G55" si="93">F55*E55</f>
        <v>2487833446</v>
      </c>
      <c r="H55" s="9">
        <f t="shared" ref="H55" si="94">G55+H54</f>
        <v>221417176694</v>
      </c>
    </row>
    <row r="56" spans="1:8" s="14" customFormat="1" ht="18.75" x14ac:dyDescent="0.3">
      <c r="A56" s="9" t="s">
        <v>353</v>
      </c>
      <c r="B56" s="9"/>
      <c r="C56" s="9"/>
      <c r="D56" s="9"/>
      <c r="E56" s="9">
        <v>2487833446</v>
      </c>
      <c r="F56" s="9">
        <v>1</v>
      </c>
      <c r="G56" s="9">
        <f t="shared" ref="G56" si="95">F56*E56</f>
        <v>2487833446</v>
      </c>
      <c r="H56" s="9">
        <f t="shared" ref="H56" si="96">G56+H55</f>
        <v>223905010140</v>
      </c>
    </row>
    <row r="57" spans="1:8" s="14" customFormat="1" ht="18.75" x14ac:dyDescent="0.3">
      <c r="A57" s="9" t="s">
        <v>354</v>
      </c>
      <c r="B57" s="9"/>
      <c r="C57" s="9"/>
      <c r="D57" s="9"/>
      <c r="E57" s="9">
        <v>2487833446</v>
      </c>
      <c r="F57" s="9">
        <v>1</v>
      </c>
      <c r="G57" s="9">
        <f t="shared" ref="G57" si="97">F57*E57</f>
        <v>2487833446</v>
      </c>
      <c r="H57" s="9">
        <f t="shared" ref="H57" si="98">G57+H56</f>
        <v>226392843586</v>
      </c>
    </row>
    <row r="58" spans="1:8" s="14" customFormat="1" ht="18.75" x14ac:dyDescent="0.3">
      <c r="A58" s="9" t="s">
        <v>355</v>
      </c>
      <c r="B58" s="9"/>
      <c r="C58" s="9"/>
      <c r="D58" s="9"/>
      <c r="E58" s="9">
        <v>2487833446</v>
      </c>
      <c r="F58" s="9">
        <v>4</v>
      </c>
      <c r="G58" s="9">
        <f t="shared" ref="G58" si="99">F58*E58</f>
        <v>9951333784</v>
      </c>
      <c r="H58" s="9">
        <f t="shared" ref="H58" si="100">G58+H57</f>
        <v>236344177370</v>
      </c>
    </row>
    <row r="59" spans="1:8" s="14" customFormat="1" ht="18.75" x14ac:dyDescent="0.3">
      <c r="A59" s="9" t="s">
        <v>356</v>
      </c>
      <c r="B59" s="9"/>
      <c r="C59" s="9"/>
      <c r="D59" s="9"/>
      <c r="E59" s="9">
        <v>2487833446</v>
      </c>
      <c r="F59" s="9">
        <v>1</v>
      </c>
      <c r="G59" s="9">
        <f t="shared" ref="G59" si="101">F59*E59</f>
        <v>2487833446</v>
      </c>
      <c r="H59" s="9">
        <f t="shared" ref="H59" si="102">G59+H58</f>
        <v>238832010816</v>
      </c>
    </row>
    <row r="60" spans="1:8" s="14" customFormat="1" ht="18.75" x14ac:dyDescent="0.3">
      <c r="A60" s="9" t="s">
        <v>357</v>
      </c>
      <c r="B60" s="9"/>
      <c r="C60" s="9"/>
      <c r="D60" s="9"/>
      <c r="E60" s="9">
        <v>2487833446</v>
      </c>
      <c r="F60" s="9">
        <v>1</v>
      </c>
      <c r="G60" s="9">
        <f t="shared" ref="G60" si="103">F60*E60</f>
        <v>2487833446</v>
      </c>
      <c r="H60" s="9">
        <f t="shared" ref="H60" si="104">G60+H59</f>
        <v>241319844262</v>
      </c>
    </row>
    <row r="61" spans="1:8" s="14" customFormat="1" ht="18.75" x14ac:dyDescent="0.3">
      <c r="A61" s="9" t="s">
        <v>358</v>
      </c>
      <c r="B61" s="9"/>
      <c r="C61" s="9"/>
      <c r="D61" s="9"/>
      <c r="E61" s="9">
        <v>2487833446</v>
      </c>
      <c r="F61" s="9">
        <v>1</v>
      </c>
      <c r="G61" s="9">
        <f t="shared" ref="G61" si="105">F61*E61</f>
        <v>2487833446</v>
      </c>
      <c r="H61" s="9">
        <f t="shared" ref="H61" si="106">G61+H60</f>
        <v>243807677708</v>
      </c>
    </row>
    <row r="62" spans="1:8" s="14" customFormat="1" ht="18.75" x14ac:dyDescent="0.3">
      <c r="A62" s="9" t="s">
        <v>359</v>
      </c>
      <c r="B62" s="9"/>
      <c r="C62" s="9"/>
      <c r="D62" s="9"/>
      <c r="E62" s="9">
        <v>2487833446</v>
      </c>
      <c r="F62" s="9">
        <v>1</v>
      </c>
      <c r="G62" s="9">
        <f t="shared" ref="G62" si="107">F62*E62</f>
        <v>2487833446</v>
      </c>
      <c r="H62" s="9">
        <f t="shared" ref="H62" si="108">G62+H61</f>
        <v>246295511154</v>
      </c>
    </row>
    <row r="63" spans="1:8" s="14" customFormat="1" ht="18.75" x14ac:dyDescent="0.3">
      <c r="A63" s="9" t="s">
        <v>360</v>
      </c>
      <c r="B63" s="9"/>
      <c r="C63" s="9"/>
      <c r="D63" s="9"/>
      <c r="E63" s="9">
        <v>2487833446</v>
      </c>
      <c r="F63" s="9">
        <v>3</v>
      </c>
      <c r="G63" s="9">
        <f t="shared" ref="G63" si="109">F63*E63</f>
        <v>7463500338</v>
      </c>
      <c r="H63" s="9">
        <f t="shared" ref="H63" si="110">G63+H62</f>
        <v>253759011492</v>
      </c>
    </row>
    <row r="64" spans="1:8" s="14" customFormat="1" ht="18.75" x14ac:dyDescent="0.3">
      <c r="A64" s="9" t="s">
        <v>361</v>
      </c>
      <c r="B64" s="9"/>
      <c r="C64" s="9"/>
      <c r="D64" s="9"/>
      <c r="E64" s="9">
        <v>2487833446</v>
      </c>
      <c r="F64" s="9">
        <v>1</v>
      </c>
      <c r="G64" s="9">
        <f t="shared" ref="G64" si="111">F64*E64</f>
        <v>2487833446</v>
      </c>
      <c r="H64" s="9">
        <f t="shared" ref="H64" si="112">G64+H63</f>
        <v>256246844938</v>
      </c>
    </row>
    <row r="65" spans="1:8" s="14" customFormat="1" ht="18.75" x14ac:dyDescent="0.3">
      <c r="A65" s="9" t="s">
        <v>362</v>
      </c>
      <c r="B65" s="9"/>
      <c r="C65" s="9"/>
      <c r="D65" s="9"/>
      <c r="E65" s="9">
        <v>2487833446</v>
      </c>
      <c r="F65" s="9">
        <v>1</v>
      </c>
      <c r="G65" s="9">
        <f t="shared" ref="G65" si="113">F65*E65</f>
        <v>2487833446</v>
      </c>
      <c r="H65" s="9">
        <f t="shared" ref="H65" si="114">G65+H64</f>
        <v>258734678384</v>
      </c>
    </row>
    <row r="66" spans="1:8" s="14" customFormat="1" ht="18.75" x14ac:dyDescent="0.3">
      <c r="A66" s="9" t="s">
        <v>363</v>
      </c>
      <c r="B66" s="9"/>
      <c r="C66" s="9"/>
      <c r="D66" s="9"/>
      <c r="E66" s="9">
        <v>2487833446</v>
      </c>
      <c r="F66" s="9">
        <v>1</v>
      </c>
      <c r="G66" s="9">
        <f t="shared" ref="G66" si="115">F66*E66</f>
        <v>2487833446</v>
      </c>
      <c r="H66" s="9">
        <f t="shared" ref="H66" si="116">G66+H65</f>
        <v>261222511830</v>
      </c>
    </row>
    <row r="67" spans="1:8" s="14" customFormat="1" ht="18.75" x14ac:dyDescent="0.3">
      <c r="A67" s="9" t="s">
        <v>364</v>
      </c>
      <c r="B67" s="9"/>
      <c r="C67" s="9"/>
      <c r="D67" s="9"/>
      <c r="E67" s="9">
        <v>2487833446</v>
      </c>
      <c r="F67" s="9">
        <v>1</v>
      </c>
      <c r="G67" s="9">
        <f t="shared" ref="G67" si="117">F67*E67</f>
        <v>2487833446</v>
      </c>
      <c r="H67" s="9">
        <f t="shared" ref="H67" si="118">G67+H66</f>
        <v>263710345276</v>
      </c>
    </row>
    <row r="68" spans="1:8" s="14" customFormat="1" ht="18.75" x14ac:dyDescent="0.3">
      <c r="A68" s="9" t="s">
        <v>365</v>
      </c>
      <c r="B68" s="9"/>
      <c r="C68" s="9"/>
      <c r="D68" s="9"/>
      <c r="E68" s="9">
        <v>2487833446</v>
      </c>
      <c r="F68" s="9">
        <v>3</v>
      </c>
      <c r="G68" s="9">
        <f t="shared" ref="G68" si="119">F68*E68</f>
        <v>7463500338</v>
      </c>
      <c r="H68" s="9">
        <f t="shared" ref="H68" si="120">G68+H67</f>
        <v>271173845614</v>
      </c>
    </row>
    <row r="69" spans="1:8" s="14" customFormat="1" ht="18.75" x14ac:dyDescent="0.3">
      <c r="A69" s="9" t="s">
        <v>366</v>
      </c>
      <c r="B69" s="9"/>
      <c r="C69" s="9"/>
      <c r="D69" s="9"/>
      <c r="E69" s="9">
        <v>2487833446</v>
      </c>
      <c r="F69" s="9">
        <v>1</v>
      </c>
      <c r="G69" s="9">
        <f t="shared" ref="G69" si="121">F69*E69</f>
        <v>2487833446</v>
      </c>
      <c r="H69" s="9">
        <f t="shared" ref="H69" si="122">G69+H68</f>
        <v>273661679060</v>
      </c>
    </row>
    <row r="70" spans="1:8" s="14" customFormat="1" ht="18.75" x14ac:dyDescent="0.3">
      <c r="A70" s="9" t="s">
        <v>367</v>
      </c>
      <c r="B70" s="9"/>
      <c r="C70" s="9"/>
      <c r="D70" s="9"/>
      <c r="E70" s="9">
        <v>2487833446</v>
      </c>
      <c r="F70" s="9">
        <v>1</v>
      </c>
      <c r="G70" s="9">
        <f t="shared" ref="G70" si="123">F70*E70</f>
        <v>2487833446</v>
      </c>
      <c r="H70" s="9">
        <f t="shared" ref="H70" si="124">G70+H69</f>
        <v>276149512506</v>
      </c>
    </row>
    <row r="71" spans="1:8" s="14" customFormat="1" ht="18.75" x14ac:dyDescent="0.3">
      <c r="A71" s="9" t="s">
        <v>368</v>
      </c>
      <c r="B71" s="9"/>
      <c r="C71" s="9"/>
      <c r="D71" s="9"/>
      <c r="E71" s="9">
        <v>2487833446</v>
      </c>
      <c r="F71" s="9">
        <v>1</v>
      </c>
      <c r="G71" s="9">
        <f t="shared" ref="G71" si="125">F71*E71</f>
        <v>2487833446</v>
      </c>
      <c r="H71" s="9">
        <f t="shared" ref="H71" si="126">G71+H70</f>
        <v>278637345952</v>
      </c>
    </row>
    <row r="72" spans="1:8" s="14" customFormat="1" ht="18.75" x14ac:dyDescent="0.3">
      <c r="A72" s="9" t="s">
        <v>369</v>
      </c>
      <c r="B72" s="9"/>
      <c r="C72" s="9"/>
      <c r="D72" s="9"/>
      <c r="E72" s="9">
        <v>2487833446</v>
      </c>
      <c r="F72" s="9">
        <v>1</v>
      </c>
      <c r="G72" s="9">
        <f t="shared" ref="G72" si="127">F72*E72</f>
        <v>2487833446</v>
      </c>
      <c r="H72" s="9">
        <f t="shared" ref="H72" si="128">G72+H71</f>
        <v>281125179398</v>
      </c>
    </row>
    <row r="73" spans="1:8" s="14" customFormat="1" ht="18.75" x14ac:dyDescent="0.3">
      <c r="A73" s="9" t="s">
        <v>370</v>
      </c>
      <c r="B73" s="9"/>
      <c r="C73" s="9"/>
      <c r="D73" s="9"/>
      <c r="E73" s="9">
        <v>2487833446</v>
      </c>
      <c r="F73" s="9">
        <v>3</v>
      </c>
      <c r="G73" s="9">
        <f t="shared" ref="G73" si="129">F73*E73</f>
        <v>7463500338</v>
      </c>
      <c r="H73" s="9">
        <f t="shared" ref="H73" si="130">G73+H72</f>
        <v>288588679736</v>
      </c>
    </row>
    <row r="74" spans="1:8" s="14" customFormat="1" ht="18.75" x14ac:dyDescent="0.3">
      <c r="A74" s="9" t="s">
        <v>371</v>
      </c>
      <c r="B74" s="9"/>
      <c r="C74" s="9"/>
      <c r="D74" s="9"/>
      <c r="E74" s="9">
        <v>2487833446</v>
      </c>
      <c r="F74" s="9">
        <v>1</v>
      </c>
      <c r="G74" s="9">
        <f t="shared" ref="G74" si="131">F74*E74</f>
        <v>2487833446</v>
      </c>
      <c r="H74" s="9">
        <f t="shared" ref="H74" si="132">G74+H73</f>
        <v>291076513182</v>
      </c>
    </row>
    <row r="75" spans="1:8" s="14" customFormat="1" ht="18.75" x14ac:dyDescent="0.3">
      <c r="A75" s="9" t="s">
        <v>372</v>
      </c>
      <c r="B75" s="9"/>
      <c r="C75" s="9"/>
      <c r="D75" s="9"/>
      <c r="E75" s="9">
        <v>2487833446</v>
      </c>
      <c r="F75" s="9">
        <v>1</v>
      </c>
      <c r="G75" s="9">
        <f t="shared" ref="G75" si="133">F75*E75</f>
        <v>2487833446</v>
      </c>
      <c r="H75" s="9">
        <f t="shared" ref="H75" si="134">G75+H74</f>
        <v>293564346628</v>
      </c>
    </row>
    <row r="76" spans="1:8" s="14" customFormat="1" ht="18.75" x14ac:dyDescent="0.3">
      <c r="A76" s="9" t="s">
        <v>373</v>
      </c>
      <c r="B76" s="9"/>
      <c r="C76" s="9"/>
      <c r="D76" s="9"/>
      <c r="E76" s="9">
        <v>2487833446</v>
      </c>
      <c r="F76" s="9">
        <v>1</v>
      </c>
      <c r="G76" s="9">
        <f t="shared" ref="G76" si="135">F76*E76</f>
        <v>2487833446</v>
      </c>
      <c r="H76" s="9">
        <f t="shared" ref="H76" si="136">G76+H75</f>
        <v>296052180074</v>
      </c>
    </row>
    <row r="77" spans="1:8" s="14" customFormat="1" ht="18.75" x14ac:dyDescent="0.3">
      <c r="A77" s="9" t="s">
        <v>374</v>
      </c>
      <c r="B77" s="9"/>
      <c r="C77" s="9"/>
      <c r="D77" s="9"/>
      <c r="E77" s="9">
        <v>2487833446</v>
      </c>
      <c r="F77" s="9">
        <v>1</v>
      </c>
      <c r="G77" s="9">
        <f t="shared" ref="G77" si="137">F77*E77</f>
        <v>2487833446</v>
      </c>
      <c r="H77" s="9">
        <f t="shared" ref="H77" si="138">G77+H76</f>
        <v>298540013520</v>
      </c>
    </row>
    <row r="78" spans="1:8" s="14" customFormat="1" ht="18.75" x14ac:dyDescent="0.3">
      <c r="A78" s="9" t="s">
        <v>375</v>
      </c>
      <c r="B78" s="9"/>
      <c r="C78" s="9"/>
      <c r="D78" s="9"/>
      <c r="E78" s="9">
        <v>2487833446</v>
      </c>
      <c r="F78" s="9">
        <v>3</v>
      </c>
      <c r="G78" s="9">
        <f t="shared" ref="G78" si="139">F78*E78</f>
        <v>7463500338</v>
      </c>
      <c r="H78" s="9">
        <f t="shared" ref="H78:H83" si="140">G78+H77</f>
        <v>306003513858</v>
      </c>
    </row>
    <row r="79" spans="1:8" s="14" customFormat="1" ht="18.75" x14ac:dyDescent="0.3">
      <c r="A79" s="9" t="s">
        <v>376</v>
      </c>
      <c r="B79" s="9"/>
      <c r="C79" s="9"/>
      <c r="D79" s="9"/>
      <c r="E79" s="9">
        <v>2487833446</v>
      </c>
      <c r="F79" s="9">
        <v>1</v>
      </c>
      <c r="G79" s="9">
        <f t="shared" ref="G79" si="141">F79*E79</f>
        <v>2487833446</v>
      </c>
      <c r="H79" s="9">
        <f t="shared" si="140"/>
        <v>308491347304</v>
      </c>
    </row>
    <row r="80" spans="1:8" s="14" customFormat="1" ht="18.75" x14ac:dyDescent="0.3">
      <c r="A80" s="9" t="s">
        <v>377</v>
      </c>
      <c r="B80" s="9"/>
      <c r="C80" s="9"/>
      <c r="D80" s="9"/>
      <c r="E80" s="9">
        <v>2487833446</v>
      </c>
      <c r="F80" s="9">
        <v>1</v>
      </c>
      <c r="G80" s="9">
        <f t="shared" ref="G80" si="142">F80*E80</f>
        <v>2487833446</v>
      </c>
      <c r="H80" s="9">
        <f t="shared" si="140"/>
        <v>310979180750</v>
      </c>
    </row>
    <row r="81" spans="1:8" s="14" customFormat="1" ht="18.75" x14ac:dyDescent="0.3">
      <c r="A81" s="9" t="s">
        <v>378</v>
      </c>
      <c r="B81" s="9"/>
      <c r="C81" s="9"/>
      <c r="D81" s="9"/>
      <c r="E81" s="9">
        <v>2487833446</v>
      </c>
      <c r="F81" s="9">
        <v>1</v>
      </c>
      <c r="G81" s="9">
        <f t="shared" ref="G81" si="143">F81*E81</f>
        <v>2487833446</v>
      </c>
      <c r="H81" s="9">
        <f t="shared" si="140"/>
        <v>313467014196</v>
      </c>
    </row>
    <row r="82" spans="1:8" s="14" customFormat="1" ht="18.75" x14ac:dyDescent="0.3">
      <c r="A82" s="9" t="s">
        <v>379</v>
      </c>
      <c r="B82" s="9"/>
      <c r="C82" s="9"/>
      <c r="D82" s="9"/>
      <c r="E82" s="9">
        <v>2487833446</v>
      </c>
      <c r="F82" s="9">
        <v>1</v>
      </c>
      <c r="G82" s="9">
        <f t="shared" ref="G82" si="144">F82*E82</f>
        <v>2487833446</v>
      </c>
      <c r="H82" s="9">
        <f t="shared" si="140"/>
        <v>315954847642</v>
      </c>
    </row>
    <row r="83" spans="1:8" s="14" customFormat="1" ht="18.75" x14ac:dyDescent="0.3">
      <c r="A83" s="9" t="s">
        <v>390</v>
      </c>
      <c r="B83" s="9"/>
      <c r="C83" s="9"/>
      <c r="D83" s="9"/>
      <c r="E83" s="9">
        <v>2487833446</v>
      </c>
      <c r="F83" s="9">
        <v>3</v>
      </c>
      <c r="G83" s="9">
        <f t="shared" ref="G83" si="145">F83*E83</f>
        <v>7463500338</v>
      </c>
      <c r="H83" s="9">
        <f t="shared" si="140"/>
        <v>323418347980</v>
      </c>
    </row>
    <row r="84" spans="1:8" s="14" customFormat="1" ht="18.75" x14ac:dyDescent="0.3">
      <c r="A84" s="9" t="s">
        <v>394</v>
      </c>
      <c r="B84" s="9"/>
      <c r="C84" s="9"/>
      <c r="D84" s="9"/>
      <c r="E84" s="9">
        <v>2487833446</v>
      </c>
      <c r="F84" s="9">
        <v>1</v>
      </c>
      <c r="G84" s="9">
        <f t="shared" ref="G84" si="146">F84*E84</f>
        <v>2487833446</v>
      </c>
      <c r="H84" s="9">
        <f t="shared" ref="H84" si="147">G84+H83</f>
        <v>325906181426</v>
      </c>
    </row>
    <row r="85" spans="1:8" s="14" customFormat="1" ht="18.75" x14ac:dyDescent="0.3">
      <c r="A85" s="9" t="s">
        <v>397</v>
      </c>
      <c r="B85" s="9"/>
      <c r="C85" s="9"/>
      <c r="D85" s="9"/>
      <c r="E85" s="9">
        <v>2487833446</v>
      </c>
      <c r="F85" s="9">
        <v>1</v>
      </c>
      <c r="G85" s="9">
        <f t="shared" ref="G85" si="148">F85*E85</f>
        <v>2487833446</v>
      </c>
      <c r="H85" s="9">
        <f t="shared" ref="H85" si="149">G85+H84</f>
        <v>328394014872</v>
      </c>
    </row>
    <row r="86" spans="1:8" s="14" customFormat="1" ht="18.75" x14ac:dyDescent="0.3">
      <c r="A86" s="9" t="s">
        <v>398</v>
      </c>
      <c r="B86" s="9"/>
      <c r="C86" s="9"/>
      <c r="D86" s="9"/>
      <c r="E86" s="9">
        <v>2487833446</v>
      </c>
      <c r="F86" s="9">
        <v>1</v>
      </c>
      <c r="G86" s="9">
        <f t="shared" ref="G86:G90" si="150">F86*E86</f>
        <v>2487833446</v>
      </c>
      <c r="H86" s="9">
        <f t="shared" ref="H86:H90" si="151">G86+H85</f>
        <v>330881848318</v>
      </c>
    </row>
    <row r="87" spans="1:8" s="14" customFormat="1" ht="18.75" x14ac:dyDescent="0.3">
      <c r="A87" s="9" t="s">
        <v>399</v>
      </c>
      <c r="B87" s="9"/>
      <c r="C87" s="9"/>
      <c r="D87" s="9"/>
      <c r="E87" s="9">
        <v>2487833446</v>
      </c>
      <c r="F87" s="9">
        <v>1</v>
      </c>
      <c r="G87" s="9">
        <f t="shared" si="150"/>
        <v>2487833446</v>
      </c>
      <c r="H87" s="9">
        <f t="shared" si="151"/>
        <v>333369681764</v>
      </c>
    </row>
    <row r="88" spans="1:8" s="14" customFormat="1" ht="18.75" x14ac:dyDescent="0.3">
      <c r="A88" s="9" t="s">
        <v>412</v>
      </c>
      <c r="B88" s="9"/>
      <c r="C88" s="9"/>
      <c r="D88" s="9"/>
      <c r="E88" s="9">
        <v>2487833446</v>
      </c>
      <c r="F88" s="9">
        <v>3</v>
      </c>
      <c r="G88" s="9">
        <f t="shared" si="150"/>
        <v>7463500338</v>
      </c>
      <c r="H88" s="9">
        <f t="shared" si="151"/>
        <v>340833182102</v>
      </c>
    </row>
    <row r="89" spans="1:8" s="14" customFormat="1" ht="18.75" x14ac:dyDescent="0.3">
      <c r="A89" s="9" t="s">
        <v>413</v>
      </c>
      <c r="B89" s="9"/>
      <c r="C89" s="9"/>
      <c r="D89" s="9"/>
      <c r="E89" s="9">
        <v>2487833446</v>
      </c>
      <c r="F89" s="9">
        <v>1</v>
      </c>
      <c r="G89" s="9">
        <f t="shared" si="150"/>
        <v>2487833446</v>
      </c>
      <c r="H89" s="9">
        <f t="shared" si="151"/>
        <v>343321015548</v>
      </c>
    </row>
    <row r="90" spans="1:8" s="14" customFormat="1" ht="18.75" x14ac:dyDescent="0.3">
      <c r="A90" s="9" t="s">
        <v>414</v>
      </c>
      <c r="B90" s="9"/>
      <c r="C90" s="9"/>
      <c r="D90" s="9"/>
      <c r="E90" s="9">
        <v>2487833446</v>
      </c>
      <c r="F90" s="9">
        <v>1</v>
      </c>
      <c r="G90" s="9">
        <f t="shared" si="150"/>
        <v>2487833446</v>
      </c>
      <c r="H90" s="9">
        <f t="shared" si="151"/>
        <v>345808848994</v>
      </c>
    </row>
    <row r="91" spans="1:8" s="14" customFormat="1" ht="18.75" x14ac:dyDescent="0.3">
      <c r="A91" s="9" t="s">
        <v>415</v>
      </c>
      <c r="B91" s="9"/>
      <c r="C91" s="9"/>
      <c r="D91" s="9"/>
      <c r="E91" s="9">
        <v>2487833446</v>
      </c>
      <c r="F91" s="9">
        <v>1</v>
      </c>
      <c r="G91" s="9">
        <f t="shared" ref="G91:G92" si="152">F91*E91</f>
        <v>2487833446</v>
      </c>
      <c r="H91" s="9">
        <f t="shared" ref="H91:H92" si="153">G91+H90</f>
        <v>348296682440</v>
      </c>
    </row>
    <row r="92" spans="1:8" s="14" customFormat="1" ht="18.75" x14ac:dyDescent="0.3">
      <c r="A92" s="9" t="s">
        <v>416</v>
      </c>
      <c r="B92" s="9"/>
      <c r="C92" s="9"/>
      <c r="D92" s="9"/>
      <c r="E92" s="9">
        <v>2487833446</v>
      </c>
      <c r="F92" s="9">
        <v>1</v>
      </c>
      <c r="G92" s="9">
        <f t="shared" si="152"/>
        <v>2487833446</v>
      </c>
      <c r="H92" s="9">
        <f t="shared" si="153"/>
        <v>350784515886</v>
      </c>
    </row>
    <row r="93" spans="1:8" s="14" customFormat="1" ht="18.75" x14ac:dyDescent="0.3">
      <c r="A93" s="9" t="s">
        <v>433</v>
      </c>
      <c r="B93" s="9"/>
      <c r="C93" s="9"/>
      <c r="D93" s="9"/>
      <c r="E93" s="9">
        <v>2487833446</v>
      </c>
      <c r="F93" s="9">
        <v>4</v>
      </c>
      <c r="G93" s="9">
        <f t="shared" ref="G93" si="154">F93*E93</f>
        <v>9951333784</v>
      </c>
      <c r="H93" s="9">
        <f t="shared" ref="H93" si="155">G93+H92</f>
        <v>360735849670</v>
      </c>
    </row>
    <row r="94" spans="1:8" s="14" customFormat="1" ht="18.75" x14ac:dyDescent="0.3">
      <c r="A94" s="9" t="s">
        <v>437</v>
      </c>
      <c r="B94" s="9"/>
      <c r="C94" s="9"/>
      <c r="D94" s="9"/>
      <c r="E94" s="9">
        <v>2487833446</v>
      </c>
      <c r="F94" s="9">
        <v>1</v>
      </c>
      <c r="G94" s="9">
        <f t="shared" ref="G94" si="156">F94*E94</f>
        <v>2487833446</v>
      </c>
      <c r="H94" s="9">
        <f t="shared" ref="H94" si="157">G94+H93</f>
        <v>363223683116</v>
      </c>
    </row>
    <row r="95" spans="1:8" s="14" customFormat="1" ht="18.75" x14ac:dyDescent="0.3">
      <c r="A95" s="9" t="s">
        <v>438</v>
      </c>
      <c r="B95" s="9"/>
      <c r="C95" s="9"/>
      <c r="D95" s="9"/>
      <c r="E95" s="9">
        <v>2487833446</v>
      </c>
      <c r="F95" s="9">
        <v>1</v>
      </c>
      <c r="G95" s="9">
        <f t="shared" ref="G95:G96" si="158">F95*E95</f>
        <v>2487833446</v>
      </c>
      <c r="H95" s="9">
        <f t="shared" ref="H95:H96" si="159">G95+H94</f>
        <v>365711516562</v>
      </c>
    </row>
    <row r="96" spans="1:8" s="14" customFormat="1" ht="18.75" x14ac:dyDescent="0.3">
      <c r="A96" s="9" t="s">
        <v>439</v>
      </c>
      <c r="B96" s="9"/>
      <c r="C96" s="9"/>
      <c r="D96" s="9"/>
      <c r="E96" s="9">
        <v>2487833446</v>
      </c>
      <c r="F96" s="9">
        <v>1</v>
      </c>
      <c r="G96" s="9">
        <f t="shared" si="158"/>
        <v>2487833446</v>
      </c>
      <c r="H96" s="9">
        <f t="shared" si="159"/>
        <v>368199350008</v>
      </c>
    </row>
    <row r="97" spans="1:8" s="14" customFormat="1" ht="18.75" x14ac:dyDescent="0.3">
      <c r="A97" s="9" t="s">
        <v>448</v>
      </c>
      <c r="B97" s="9"/>
      <c r="C97" s="9"/>
      <c r="D97" s="9"/>
      <c r="E97" s="9">
        <v>2487833446</v>
      </c>
      <c r="F97" s="9">
        <v>3</v>
      </c>
      <c r="G97" s="9">
        <f t="shared" ref="G97" si="160">F97*E97</f>
        <v>7463500338</v>
      </c>
      <c r="H97" s="9">
        <f t="shared" ref="H97" si="161">G97+H96</f>
        <v>375662850346</v>
      </c>
    </row>
    <row r="98" spans="1:8" s="14" customFormat="1" ht="18.75" x14ac:dyDescent="0.3">
      <c r="A98" s="9" t="s">
        <v>453</v>
      </c>
      <c r="B98" s="9"/>
      <c r="C98" s="9"/>
      <c r="D98" s="9"/>
      <c r="E98" s="9">
        <v>2487833446</v>
      </c>
      <c r="F98" s="9">
        <v>1</v>
      </c>
      <c r="G98" s="9">
        <f t="shared" ref="G98" si="162">F98*E98</f>
        <v>2487833446</v>
      </c>
      <c r="H98" s="9">
        <f t="shared" ref="H98" si="163">G98+H97</f>
        <v>378150683792</v>
      </c>
    </row>
    <row r="99" spans="1:8" s="14" customFormat="1" ht="18.75" x14ac:dyDescent="0.3">
      <c r="A99" s="9" t="s">
        <v>454</v>
      </c>
      <c r="B99" s="9"/>
      <c r="C99" s="9"/>
      <c r="D99" s="9"/>
      <c r="E99" s="9">
        <v>2487833446</v>
      </c>
      <c r="F99" s="9">
        <v>1</v>
      </c>
      <c r="G99" s="9">
        <f t="shared" ref="G99:G101" si="164">F99*E99</f>
        <v>2487833446</v>
      </c>
      <c r="H99" s="9">
        <f t="shared" ref="H99:H101" si="165">G99+H98</f>
        <v>380638517238</v>
      </c>
    </row>
    <row r="100" spans="1:8" s="14" customFormat="1" ht="18.75" x14ac:dyDescent="0.3">
      <c r="A100" s="9" t="s">
        <v>455</v>
      </c>
      <c r="B100" s="9"/>
      <c r="C100" s="9"/>
      <c r="D100" s="9"/>
      <c r="E100" s="9">
        <v>2487833446</v>
      </c>
      <c r="F100" s="9">
        <v>1</v>
      </c>
      <c r="G100" s="9">
        <f t="shared" si="164"/>
        <v>2487833446</v>
      </c>
      <c r="H100" s="9">
        <f t="shared" si="165"/>
        <v>383126350684</v>
      </c>
    </row>
    <row r="101" spans="1:8" s="14" customFormat="1" ht="18.75" x14ac:dyDescent="0.3">
      <c r="A101" s="9" t="s">
        <v>456</v>
      </c>
      <c r="B101" s="9"/>
      <c r="C101" s="9"/>
      <c r="D101" s="9"/>
      <c r="E101" s="9">
        <v>2487833446</v>
      </c>
      <c r="F101" s="9">
        <v>1</v>
      </c>
      <c r="G101" s="9">
        <f t="shared" si="164"/>
        <v>2487833446</v>
      </c>
      <c r="H101" s="9">
        <f t="shared" si="165"/>
        <v>385614184130</v>
      </c>
    </row>
    <row r="102" spans="1:8" s="14" customFormat="1" ht="18.75" x14ac:dyDescent="0.3">
      <c r="A102" s="9" t="s">
        <v>467</v>
      </c>
      <c r="B102" s="9"/>
      <c r="C102" s="9"/>
      <c r="D102" s="9"/>
      <c r="E102" s="9">
        <v>2487833446</v>
      </c>
      <c r="F102" s="9">
        <v>3</v>
      </c>
      <c r="G102" s="9">
        <f t="shared" ref="G102" si="166">F102*E102</f>
        <v>7463500338</v>
      </c>
      <c r="H102" s="9">
        <f t="shared" ref="H102" si="167">G102+H101</f>
        <v>393077684468</v>
      </c>
    </row>
    <row r="103" spans="1:8" s="14" customFormat="1" ht="18.75" x14ac:dyDescent="0.3">
      <c r="A103" s="9" t="s">
        <v>471</v>
      </c>
      <c r="B103" s="9"/>
      <c r="C103" s="9"/>
      <c r="D103" s="9"/>
      <c r="E103" s="9">
        <v>2487833446</v>
      </c>
      <c r="F103" s="9">
        <v>1</v>
      </c>
      <c r="G103" s="9">
        <f t="shared" ref="G103" si="168">F103*E103</f>
        <v>2487833446</v>
      </c>
      <c r="H103" s="9">
        <f t="shared" ref="H103" si="169">G103+H102</f>
        <v>395565517914</v>
      </c>
    </row>
    <row r="104" spans="1:8" s="14" customFormat="1" ht="18.75" x14ac:dyDescent="0.3">
      <c r="A104" s="9" t="s">
        <v>472</v>
      </c>
      <c r="B104" s="9"/>
      <c r="C104" s="9"/>
      <c r="D104" s="9"/>
      <c r="E104" s="9">
        <v>2487833446</v>
      </c>
      <c r="F104" s="9">
        <v>1</v>
      </c>
      <c r="G104" s="9">
        <f t="shared" ref="G104:G106" si="170">F104*E104</f>
        <v>2487833446</v>
      </c>
      <c r="H104" s="9">
        <f t="shared" ref="H104:H106" si="171">G104+H103</f>
        <v>398053351360</v>
      </c>
    </row>
    <row r="105" spans="1:8" s="14" customFormat="1" ht="18.75" x14ac:dyDescent="0.3">
      <c r="A105" s="9" t="s">
        <v>473</v>
      </c>
      <c r="B105" s="9"/>
      <c r="C105" s="9"/>
      <c r="D105" s="9"/>
      <c r="E105" s="9">
        <v>2487833446</v>
      </c>
      <c r="F105" s="9">
        <v>1</v>
      </c>
      <c r="G105" s="9">
        <f t="shared" si="170"/>
        <v>2487833446</v>
      </c>
      <c r="H105" s="9">
        <f t="shared" si="171"/>
        <v>400541184806</v>
      </c>
    </row>
    <row r="106" spans="1:8" s="14" customFormat="1" ht="18.75" x14ac:dyDescent="0.3">
      <c r="A106" s="9" t="s">
        <v>474</v>
      </c>
      <c r="B106" s="9"/>
      <c r="C106" s="9"/>
      <c r="D106" s="9"/>
      <c r="E106" s="9">
        <v>2487833446</v>
      </c>
      <c r="F106" s="9">
        <v>1</v>
      </c>
      <c r="G106" s="9">
        <f t="shared" si="170"/>
        <v>2487833446</v>
      </c>
      <c r="H106" s="9">
        <f t="shared" si="171"/>
        <v>403029018252</v>
      </c>
    </row>
    <row r="107" spans="1:8" s="14" customFormat="1" ht="18.75" x14ac:dyDescent="0.3">
      <c r="A107" s="9" t="s">
        <v>487</v>
      </c>
      <c r="B107" s="9"/>
      <c r="C107" s="9"/>
      <c r="D107" s="9"/>
      <c r="E107" s="9">
        <v>2487833446</v>
      </c>
      <c r="F107" s="9">
        <v>5</v>
      </c>
      <c r="G107" s="9">
        <f t="shared" ref="G107" si="172">F107*E107</f>
        <v>12439167230</v>
      </c>
      <c r="H107" s="9">
        <f t="shared" ref="H107" si="173">G107+H106</f>
        <v>415468185482</v>
      </c>
    </row>
    <row r="108" spans="1:8" s="14" customFormat="1" ht="18.75" x14ac:dyDescent="0.3">
      <c r="A108" s="9" t="s">
        <v>488</v>
      </c>
      <c r="B108" s="9"/>
      <c r="C108" s="9"/>
      <c r="D108" s="9"/>
      <c r="E108" s="9">
        <v>2487833446</v>
      </c>
      <c r="F108" s="9">
        <v>1</v>
      </c>
      <c r="G108" s="9">
        <f t="shared" ref="G108" si="174">F108*E108</f>
        <v>2487833446</v>
      </c>
      <c r="H108" s="9">
        <f t="shared" ref="H108" si="175">G108+H107</f>
        <v>417956018928</v>
      </c>
    </row>
    <row r="109" spans="1:8" s="14" customFormat="1" ht="18.75" x14ac:dyDescent="0.3">
      <c r="A109" s="9" t="s">
        <v>489</v>
      </c>
      <c r="B109" s="9"/>
      <c r="C109" s="9"/>
      <c r="D109" s="9"/>
      <c r="E109" s="9">
        <v>2487833446</v>
      </c>
      <c r="F109" s="9">
        <v>1</v>
      </c>
      <c r="G109" s="9">
        <f t="shared" ref="G109" si="176">F109*E109</f>
        <v>2487833446</v>
      </c>
      <c r="H109" s="9">
        <f t="shared" ref="H109" si="177">G109+H108</f>
        <v>420443852374</v>
      </c>
    </row>
    <row r="110" spans="1:8" s="14" customFormat="1" ht="18.75" x14ac:dyDescent="0.3">
      <c r="A110" s="9" t="s">
        <v>498</v>
      </c>
      <c r="B110" s="9"/>
      <c r="C110" s="9"/>
      <c r="D110" s="9"/>
      <c r="E110" s="9">
        <v>2487833446</v>
      </c>
      <c r="F110" s="9">
        <v>3</v>
      </c>
      <c r="G110" s="9">
        <f t="shared" ref="G110" si="178">F110*E110</f>
        <v>7463500338</v>
      </c>
      <c r="H110" s="9">
        <f t="shared" ref="H110" si="179">G110+H109</f>
        <v>427907352712</v>
      </c>
    </row>
    <row r="111" spans="1:8" s="14" customFormat="1" ht="18.75" x14ac:dyDescent="0.3">
      <c r="A111" s="9" t="s">
        <v>502</v>
      </c>
      <c r="B111" s="9"/>
      <c r="C111" s="9"/>
      <c r="D111" s="9"/>
      <c r="E111" s="9">
        <v>2487833446</v>
      </c>
      <c r="F111" s="9">
        <v>1</v>
      </c>
      <c r="G111" s="9">
        <f t="shared" ref="G111" si="180">F111*E111</f>
        <v>2487833446</v>
      </c>
      <c r="H111" s="9">
        <f t="shared" ref="H111" si="181">G111+H110</f>
        <v>430395186158</v>
      </c>
    </row>
    <row r="112" spans="1:8" s="14" customFormat="1" ht="18.75" x14ac:dyDescent="0.3">
      <c r="A112" s="9" t="s">
        <v>503</v>
      </c>
      <c r="B112" s="9"/>
      <c r="C112" s="9"/>
      <c r="D112" s="9"/>
      <c r="E112" s="9">
        <v>2487833446</v>
      </c>
      <c r="F112" s="9">
        <v>1</v>
      </c>
      <c r="G112" s="9">
        <f t="shared" ref="G112:G114" si="182">F112*E112</f>
        <v>2487833446</v>
      </c>
      <c r="H112" s="9">
        <f t="shared" ref="H112:H114" si="183">G112+H111</f>
        <v>432883019604</v>
      </c>
    </row>
    <row r="113" spans="1:8" s="14" customFormat="1" ht="18.75" x14ac:dyDescent="0.3">
      <c r="A113" s="9" t="s">
        <v>504</v>
      </c>
      <c r="B113" s="9"/>
      <c r="C113" s="9"/>
      <c r="D113" s="9"/>
      <c r="E113" s="9">
        <v>2487833446</v>
      </c>
      <c r="F113" s="9">
        <v>1</v>
      </c>
      <c r="G113" s="9">
        <f t="shared" si="182"/>
        <v>2487833446</v>
      </c>
      <c r="H113" s="9">
        <f t="shared" si="183"/>
        <v>435370853050</v>
      </c>
    </row>
    <row r="114" spans="1:8" s="14" customFormat="1" ht="18.75" x14ac:dyDescent="0.3">
      <c r="A114" s="9" t="s">
        <v>505</v>
      </c>
      <c r="B114" s="9"/>
      <c r="C114" s="9"/>
      <c r="D114" s="9"/>
      <c r="E114" s="9">
        <v>2487833446</v>
      </c>
      <c r="F114" s="9">
        <v>1</v>
      </c>
      <c r="G114" s="9">
        <f t="shared" si="182"/>
        <v>2487833446</v>
      </c>
      <c r="H114" s="9">
        <f t="shared" si="183"/>
        <v>437858686496</v>
      </c>
    </row>
    <row r="115" spans="1:8" s="14" customFormat="1" ht="18.75" x14ac:dyDescent="0.3">
      <c r="A115" s="9" t="s">
        <v>518</v>
      </c>
      <c r="B115" s="9"/>
      <c r="C115" s="9"/>
      <c r="D115" s="9"/>
      <c r="E115" s="9">
        <v>2487833446</v>
      </c>
      <c r="F115" s="9">
        <v>3</v>
      </c>
      <c r="G115" s="9">
        <f t="shared" ref="G115" si="184">F115*E115</f>
        <v>7463500338</v>
      </c>
      <c r="H115" s="9">
        <f t="shared" ref="H115" si="185">G115+H114</f>
        <v>445322186834</v>
      </c>
    </row>
    <row r="116" spans="1:8" s="14" customFormat="1" ht="18.75" x14ac:dyDescent="0.3">
      <c r="A116" s="9" t="s">
        <v>522</v>
      </c>
      <c r="B116" s="9"/>
      <c r="C116" s="9"/>
      <c r="D116" s="9"/>
      <c r="E116" s="9">
        <v>2487833446</v>
      </c>
      <c r="F116" s="9">
        <v>1</v>
      </c>
      <c r="G116" s="9">
        <f t="shared" ref="G116" si="186">F116*E116</f>
        <v>2487833446</v>
      </c>
      <c r="H116" s="9">
        <f t="shared" ref="H116" si="187">G116+H115</f>
        <v>447810020280</v>
      </c>
    </row>
    <row r="117" spans="1:8" s="14" customFormat="1" ht="18.75" x14ac:dyDescent="0.3">
      <c r="A117" s="9" t="s">
        <v>523</v>
      </c>
      <c r="B117" s="9"/>
      <c r="C117" s="9"/>
      <c r="D117" s="9"/>
      <c r="E117" s="9">
        <v>2487833446</v>
      </c>
      <c r="F117" s="9">
        <v>1</v>
      </c>
      <c r="G117" s="9">
        <f t="shared" ref="G117:G119" si="188">F117*E117</f>
        <v>2487833446</v>
      </c>
      <c r="H117" s="9">
        <f t="shared" ref="H117:H119" si="189">G117+H116</f>
        <v>450297853726</v>
      </c>
    </row>
    <row r="118" spans="1:8" s="14" customFormat="1" ht="18.75" x14ac:dyDescent="0.3">
      <c r="A118" s="9" t="s">
        <v>524</v>
      </c>
      <c r="B118" s="9"/>
      <c r="C118" s="9"/>
      <c r="D118" s="9"/>
      <c r="E118" s="9">
        <v>2487833446</v>
      </c>
      <c r="F118" s="9">
        <v>1</v>
      </c>
      <c r="G118" s="9">
        <f t="shared" si="188"/>
        <v>2487833446</v>
      </c>
      <c r="H118" s="9">
        <f t="shared" si="189"/>
        <v>452785687172</v>
      </c>
    </row>
    <row r="119" spans="1:8" s="14" customFormat="1" ht="18.75" x14ac:dyDescent="0.3">
      <c r="A119" s="9" t="s">
        <v>525</v>
      </c>
      <c r="B119" s="9"/>
      <c r="C119" s="9"/>
      <c r="D119" s="9"/>
      <c r="E119" s="9">
        <v>2487833446</v>
      </c>
      <c r="F119" s="9">
        <v>1</v>
      </c>
      <c r="G119" s="9">
        <f t="shared" si="188"/>
        <v>2487833446</v>
      </c>
      <c r="H119" s="9">
        <f t="shared" si="189"/>
        <v>455273520618</v>
      </c>
    </row>
    <row r="120" spans="1:8" s="14" customFormat="1" ht="18.75" x14ac:dyDescent="0.3">
      <c r="A120" s="9" t="s">
        <v>530</v>
      </c>
      <c r="B120" s="9"/>
      <c r="C120" s="9"/>
      <c r="D120" s="9"/>
      <c r="E120" s="9">
        <v>2487833446</v>
      </c>
      <c r="F120" s="9">
        <v>3</v>
      </c>
      <c r="G120" s="9">
        <f t="shared" ref="G120" si="190">F120*E120</f>
        <v>7463500338</v>
      </c>
      <c r="H120" s="9">
        <f t="shared" ref="H120" si="191">G120+H119</f>
        <v>462737020956</v>
      </c>
    </row>
    <row r="121" spans="1:8" s="14" customFormat="1" ht="18.75" x14ac:dyDescent="0.3">
      <c r="A121" s="9" t="s">
        <v>534</v>
      </c>
      <c r="B121" s="9"/>
      <c r="C121" s="9"/>
      <c r="D121" s="9"/>
      <c r="E121" s="9">
        <v>2487833446</v>
      </c>
      <c r="F121" s="9">
        <v>1</v>
      </c>
      <c r="G121" s="9">
        <f t="shared" ref="G121:G122" si="192">F121*E121</f>
        <v>2487833446</v>
      </c>
      <c r="H121" s="9">
        <f t="shared" ref="H121:H122" si="193">G121+H120</f>
        <v>465224854402</v>
      </c>
    </row>
    <row r="122" spans="1:8" s="14" customFormat="1" ht="18.75" x14ac:dyDescent="0.3">
      <c r="A122" s="9" t="s">
        <v>535</v>
      </c>
      <c r="B122" s="9"/>
      <c r="C122" s="9"/>
      <c r="D122" s="9"/>
      <c r="E122" s="9">
        <v>2487833446</v>
      </c>
      <c r="F122" s="9">
        <v>1</v>
      </c>
      <c r="G122" s="9">
        <f t="shared" si="192"/>
        <v>2487833446</v>
      </c>
      <c r="H122" s="9">
        <f t="shared" si="193"/>
        <v>467712687848</v>
      </c>
    </row>
    <row r="123" spans="1:8" s="14" customFormat="1" ht="18.75" x14ac:dyDescent="0.3">
      <c r="A123" s="9" t="s">
        <v>541</v>
      </c>
      <c r="B123" s="9"/>
      <c r="C123" s="9"/>
      <c r="D123" s="9"/>
      <c r="E123" s="9">
        <v>2487833446</v>
      </c>
      <c r="F123" s="9">
        <v>1</v>
      </c>
      <c r="G123" s="9">
        <f t="shared" ref="G123" si="194">F123*E123</f>
        <v>2487833446</v>
      </c>
      <c r="H123" s="9">
        <f t="shared" ref="H123" si="195">G123+H122</f>
        <v>470200521294</v>
      </c>
    </row>
    <row r="124" spans="1:8" s="14" customFormat="1" ht="18.75" x14ac:dyDescent="0.3">
      <c r="A124" s="9" t="s">
        <v>542</v>
      </c>
      <c r="B124" s="9"/>
      <c r="C124" s="9"/>
      <c r="D124" s="9"/>
      <c r="E124" s="9">
        <v>2487833446</v>
      </c>
      <c r="F124" s="9">
        <v>1</v>
      </c>
      <c r="G124" s="9">
        <f t="shared" ref="G124" si="196">F124*E124</f>
        <v>2487833446</v>
      </c>
      <c r="H124" s="9">
        <f t="shared" ref="H124" si="197">G124+H123</f>
        <v>472688354740</v>
      </c>
    </row>
    <row r="125" spans="1:8" s="14" customFormat="1" ht="18.75" x14ac:dyDescent="0.3">
      <c r="A125" s="9" t="s">
        <v>549</v>
      </c>
      <c r="B125" s="9"/>
      <c r="C125" s="9"/>
      <c r="D125" s="9"/>
      <c r="E125" s="9">
        <v>2487833446</v>
      </c>
      <c r="F125" s="9">
        <v>3</v>
      </c>
      <c r="G125" s="9">
        <f t="shared" ref="G125" si="198">F125*E125</f>
        <v>7463500338</v>
      </c>
      <c r="H125" s="9">
        <f t="shared" ref="H125" si="199">G125+H124</f>
        <v>480151855078</v>
      </c>
    </row>
    <row r="126" spans="1:8" s="14" customFormat="1" ht="18.75" x14ac:dyDescent="0.3">
      <c r="A126" s="9" t="s">
        <v>553</v>
      </c>
      <c r="B126" s="9"/>
      <c r="C126" s="9"/>
      <c r="D126" s="9"/>
      <c r="E126" s="9">
        <v>2487833446</v>
      </c>
      <c r="F126" s="9">
        <v>1</v>
      </c>
      <c r="G126" s="9">
        <f t="shared" ref="G126" si="200">F126*E126</f>
        <v>2487833446</v>
      </c>
      <c r="H126" s="9">
        <f t="shared" ref="H126" si="201">G126+H125</f>
        <v>482639688524</v>
      </c>
    </row>
    <row r="127" spans="1:8" s="14" customFormat="1" ht="18.75" x14ac:dyDescent="0.3">
      <c r="A127" s="9" t="s">
        <v>554</v>
      </c>
      <c r="B127" s="9"/>
      <c r="C127" s="9"/>
      <c r="D127" s="9"/>
      <c r="E127" s="9">
        <v>2487833446</v>
      </c>
      <c r="F127" s="9">
        <v>1</v>
      </c>
      <c r="G127" s="9">
        <f t="shared" ref="G127:G129" si="202">F127*E127</f>
        <v>2487833446</v>
      </c>
      <c r="H127" s="9">
        <f t="shared" ref="H127:H129" si="203">G127+H126</f>
        <v>485127521970</v>
      </c>
    </row>
    <row r="128" spans="1:8" s="14" customFormat="1" ht="18.75" x14ac:dyDescent="0.3">
      <c r="A128" s="9" t="s">
        <v>555</v>
      </c>
      <c r="B128" s="9"/>
      <c r="C128" s="9"/>
      <c r="D128" s="9"/>
      <c r="E128" s="9">
        <v>2487833446</v>
      </c>
      <c r="F128" s="9">
        <v>1</v>
      </c>
      <c r="G128" s="9">
        <f t="shared" si="202"/>
        <v>2487833446</v>
      </c>
      <c r="H128" s="9">
        <f t="shared" si="203"/>
        <v>487615355416</v>
      </c>
    </row>
    <row r="129" spans="1:8" s="14" customFormat="1" ht="18.75" x14ac:dyDescent="0.3">
      <c r="A129" s="9" t="s">
        <v>556</v>
      </c>
      <c r="B129" s="9"/>
      <c r="C129" s="9"/>
      <c r="D129" s="9"/>
      <c r="E129" s="9">
        <v>2487833446</v>
      </c>
      <c r="F129" s="9">
        <v>1</v>
      </c>
      <c r="G129" s="9">
        <f t="shared" si="202"/>
        <v>2487833446</v>
      </c>
      <c r="H129" s="9">
        <f t="shared" si="203"/>
        <v>490103188862</v>
      </c>
    </row>
    <row r="130" spans="1:8" s="14" customFormat="1" ht="18.75" x14ac:dyDescent="0.3">
      <c r="A130" s="9" t="s">
        <v>567</v>
      </c>
      <c r="B130" s="9"/>
      <c r="C130" s="9"/>
      <c r="D130" s="9"/>
      <c r="E130" s="9">
        <v>2487833446</v>
      </c>
      <c r="F130" s="9">
        <v>3</v>
      </c>
      <c r="G130" s="9">
        <f t="shared" ref="G130" si="204">F130*E130</f>
        <v>7463500338</v>
      </c>
      <c r="H130" s="9">
        <f t="shared" ref="H130" si="205">G130+H129</f>
        <v>497566689200</v>
      </c>
    </row>
    <row r="131" spans="1:8" s="14" customFormat="1" ht="18.75" x14ac:dyDescent="0.3">
      <c r="A131" s="9" t="s">
        <v>571</v>
      </c>
      <c r="B131" s="9"/>
      <c r="C131" s="9"/>
      <c r="D131" s="9"/>
      <c r="E131" s="9">
        <v>2487833446</v>
      </c>
      <c r="F131" s="9">
        <v>1</v>
      </c>
      <c r="G131" s="9">
        <f t="shared" ref="G131" si="206">F131*E131</f>
        <v>2487833446</v>
      </c>
      <c r="H131" s="9">
        <f t="shared" ref="H131" si="207">G131+H130</f>
        <v>500054522646</v>
      </c>
    </row>
    <row r="132" spans="1:8" s="14" customFormat="1" ht="18.75" x14ac:dyDescent="0.3">
      <c r="A132" s="9" t="s">
        <v>574</v>
      </c>
      <c r="B132" s="9"/>
      <c r="C132" s="9"/>
      <c r="D132" s="9"/>
      <c r="E132" s="9">
        <v>2487833446</v>
      </c>
      <c r="F132" s="9">
        <v>1</v>
      </c>
      <c r="G132" s="9">
        <f t="shared" ref="G132:G134" si="208">F132*E132</f>
        <v>2487833446</v>
      </c>
      <c r="H132" s="9">
        <f t="shared" ref="H132:H134" si="209">G132+H131</f>
        <v>502542356092</v>
      </c>
    </row>
    <row r="133" spans="1:8" s="14" customFormat="1" ht="18.75" x14ac:dyDescent="0.3">
      <c r="A133" s="9" t="s">
        <v>575</v>
      </c>
      <c r="B133" s="9"/>
      <c r="C133" s="9"/>
      <c r="D133" s="9"/>
      <c r="E133" s="9">
        <v>2487833446</v>
      </c>
      <c r="F133" s="9">
        <v>1</v>
      </c>
      <c r="G133" s="9">
        <f t="shared" si="208"/>
        <v>2487833446</v>
      </c>
      <c r="H133" s="9">
        <f t="shared" si="209"/>
        <v>505030189538</v>
      </c>
    </row>
    <row r="134" spans="1:8" s="14" customFormat="1" ht="18.75" x14ac:dyDescent="0.3">
      <c r="A134" s="9" t="s">
        <v>576</v>
      </c>
      <c r="B134" s="9"/>
      <c r="C134" s="9"/>
      <c r="D134" s="9"/>
      <c r="E134" s="9">
        <v>2487833446</v>
      </c>
      <c r="F134" s="9">
        <v>1</v>
      </c>
      <c r="G134" s="9">
        <f t="shared" si="208"/>
        <v>2487833446</v>
      </c>
      <c r="H134" s="9">
        <f t="shared" si="209"/>
        <v>507518022984</v>
      </c>
    </row>
    <row r="135" spans="1:8" s="14" customFormat="1" ht="18.75" x14ac:dyDescent="0.3">
      <c r="A135" s="9" t="s">
        <v>585</v>
      </c>
      <c r="B135" s="9"/>
      <c r="C135" s="9"/>
      <c r="D135" s="9"/>
      <c r="E135" s="9">
        <v>2487833446</v>
      </c>
      <c r="F135" s="9">
        <v>3</v>
      </c>
      <c r="G135" s="9">
        <f t="shared" ref="G135" si="210">F135*E135</f>
        <v>7463500338</v>
      </c>
      <c r="H135" s="9">
        <f t="shared" ref="H135" si="211">G135+H134</f>
        <v>514981523322</v>
      </c>
    </row>
    <row r="136" spans="1:8" s="14" customFormat="1" ht="18.75" x14ac:dyDescent="0.3">
      <c r="A136" s="9" t="s">
        <v>589</v>
      </c>
      <c r="B136" s="9"/>
      <c r="C136" s="9"/>
      <c r="D136" s="9"/>
      <c r="E136" s="9">
        <v>2487833446</v>
      </c>
      <c r="F136" s="9">
        <v>1</v>
      </c>
      <c r="G136" s="9">
        <f t="shared" ref="G136" si="212">F136*E136</f>
        <v>2487833446</v>
      </c>
      <c r="H136" s="9">
        <f t="shared" ref="H136" si="213">G136+H135</f>
        <v>517469356768</v>
      </c>
    </row>
    <row r="137" spans="1:8" s="14" customFormat="1" ht="18.75" x14ac:dyDescent="0.3">
      <c r="A137" s="9" t="s">
        <v>590</v>
      </c>
      <c r="B137" s="9"/>
      <c r="C137" s="9"/>
      <c r="D137" s="9"/>
      <c r="E137" s="9">
        <v>2487833446</v>
      </c>
      <c r="F137" s="9">
        <v>1</v>
      </c>
      <c r="G137" s="9">
        <f t="shared" ref="G137:G139" si="214">F137*E137</f>
        <v>2487833446</v>
      </c>
      <c r="H137" s="9">
        <f t="shared" ref="H137:H139" si="215">G137+H136</f>
        <v>519957190214</v>
      </c>
    </row>
    <row r="138" spans="1:8" s="14" customFormat="1" ht="18.75" x14ac:dyDescent="0.3">
      <c r="A138" s="9" t="s">
        <v>591</v>
      </c>
      <c r="B138" s="9"/>
      <c r="C138" s="9"/>
      <c r="D138" s="9"/>
      <c r="E138" s="9">
        <v>2487833446</v>
      </c>
      <c r="F138" s="9">
        <v>1</v>
      </c>
      <c r="G138" s="9">
        <f t="shared" si="214"/>
        <v>2487833446</v>
      </c>
      <c r="H138" s="9">
        <f t="shared" si="215"/>
        <v>522445023660</v>
      </c>
    </row>
    <row r="139" spans="1:8" s="14" customFormat="1" ht="18.75" x14ac:dyDescent="0.3">
      <c r="A139" s="9" t="s">
        <v>592</v>
      </c>
      <c r="B139" s="9"/>
      <c r="C139" s="9"/>
      <c r="D139" s="9"/>
      <c r="E139" s="9">
        <v>2487833446</v>
      </c>
      <c r="F139" s="9">
        <v>1</v>
      </c>
      <c r="G139" s="9">
        <f t="shared" si="214"/>
        <v>2487833446</v>
      </c>
      <c r="H139" s="9">
        <f t="shared" si="215"/>
        <v>524932857106</v>
      </c>
    </row>
    <row r="140" spans="1:8" s="14" customFormat="1" ht="18.75" x14ac:dyDescent="0.3">
      <c r="A140" s="9" t="s">
        <v>605</v>
      </c>
      <c r="B140" s="9"/>
      <c r="C140" s="9"/>
      <c r="D140" s="9"/>
      <c r="E140" s="9">
        <v>2487833446</v>
      </c>
      <c r="F140" s="9">
        <v>4</v>
      </c>
      <c r="G140" s="9">
        <f t="shared" ref="G140" si="216">F140*E140</f>
        <v>9951333784</v>
      </c>
      <c r="H140" s="9">
        <f t="shared" ref="H140" si="217">G140+H139</f>
        <v>534884190890</v>
      </c>
    </row>
    <row r="141" spans="1:8" s="14" customFormat="1" ht="18.75" x14ac:dyDescent="0.3">
      <c r="A141" s="9" t="s">
        <v>606</v>
      </c>
      <c r="B141" s="9"/>
      <c r="C141" s="9"/>
      <c r="D141" s="9"/>
      <c r="E141" s="9">
        <v>2487833446</v>
      </c>
      <c r="F141" s="9">
        <v>1</v>
      </c>
      <c r="G141" s="9">
        <f t="shared" ref="G141" si="218">F141*E141</f>
        <v>2487833446</v>
      </c>
      <c r="H141" s="9">
        <f t="shared" ref="H141" si="219">G141+H140</f>
        <v>537372024336</v>
      </c>
    </row>
    <row r="142" spans="1:8" s="14" customFormat="1" ht="18.75" x14ac:dyDescent="0.3">
      <c r="A142" s="9" t="s">
        <v>607</v>
      </c>
      <c r="B142" s="9"/>
      <c r="C142" s="9"/>
      <c r="D142" s="9"/>
      <c r="E142" s="9">
        <v>2487833446</v>
      </c>
      <c r="F142" s="9">
        <v>1</v>
      </c>
      <c r="G142" s="9">
        <f t="shared" ref="G142:G143" si="220">F142*E142</f>
        <v>2487833446</v>
      </c>
      <c r="H142" s="9">
        <f t="shared" ref="H142:H143" si="221">G142+H141</f>
        <v>539859857782</v>
      </c>
    </row>
    <row r="143" spans="1:8" s="14" customFormat="1" ht="18.75" x14ac:dyDescent="0.3">
      <c r="A143" s="9" t="s">
        <v>608</v>
      </c>
      <c r="B143" s="9"/>
      <c r="C143" s="9"/>
      <c r="D143" s="9"/>
      <c r="E143" s="9">
        <v>2487833446</v>
      </c>
      <c r="F143" s="9">
        <v>1</v>
      </c>
      <c r="G143" s="9">
        <f t="shared" si="220"/>
        <v>2487833446</v>
      </c>
      <c r="H143" s="9">
        <f t="shared" si="221"/>
        <v>542347691228</v>
      </c>
    </row>
    <row r="144" spans="1:8" s="14" customFormat="1" ht="18.75" x14ac:dyDescent="0.3">
      <c r="A144" s="9" t="s">
        <v>622</v>
      </c>
      <c r="B144" s="9"/>
      <c r="C144" s="9"/>
      <c r="D144" s="9"/>
      <c r="E144" s="9">
        <v>2487833446</v>
      </c>
      <c r="F144" s="9">
        <v>3</v>
      </c>
      <c r="G144" s="9">
        <f t="shared" ref="G144" si="222">F144*E144</f>
        <v>7463500338</v>
      </c>
      <c r="H144" s="9">
        <f t="shared" ref="H144" si="223">G144+H143</f>
        <v>549811191566</v>
      </c>
    </row>
    <row r="145" spans="1:8" s="14" customFormat="1" ht="18.75" x14ac:dyDescent="0.3">
      <c r="A145" s="9" t="s">
        <v>621</v>
      </c>
      <c r="B145" s="9"/>
      <c r="C145" s="9"/>
      <c r="D145" s="9"/>
      <c r="E145" s="9">
        <v>2487833446</v>
      </c>
      <c r="F145" s="9">
        <v>2</v>
      </c>
      <c r="G145" s="9">
        <f t="shared" ref="G145:G146" si="224">F145*E145</f>
        <v>4975666892</v>
      </c>
      <c r="H145" s="9">
        <f t="shared" ref="H145" si="225">G145+H143</f>
        <v>547323358120</v>
      </c>
    </row>
    <row r="146" spans="1:8" s="14" customFormat="1" ht="18.75" x14ac:dyDescent="0.3">
      <c r="A146" s="9" t="s">
        <v>625</v>
      </c>
      <c r="B146" s="9"/>
      <c r="C146" s="9"/>
      <c r="D146" s="9"/>
      <c r="E146" s="9">
        <v>2487833446</v>
      </c>
      <c r="F146" s="9">
        <v>1</v>
      </c>
      <c r="G146" s="9">
        <f t="shared" si="224"/>
        <v>2487833446</v>
      </c>
      <c r="H146" s="9">
        <f t="shared" ref="H146" si="226">G146+H145</f>
        <v>549811191566</v>
      </c>
    </row>
    <row r="147" spans="1:8" s="14" customFormat="1" ht="18.75" x14ac:dyDescent="0.3">
      <c r="A147" s="9" t="s">
        <v>629</v>
      </c>
      <c r="B147" s="9"/>
      <c r="C147" s="9"/>
      <c r="D147" s="9"/>
      <c r="E147" s="9">
        <v>2487833446</v>
      </c>
      <c r="F147" s="9">
        <v>1</v>
      </c>
      <c r="G147" s="9">
        <f t="shared" ref="G147" si="227">F147*E147</f>
        <v>2487833446</v>
      </c>
      <c r="H147" s="9">
        <f t="shared" ref="H147" si="228">G147+H146</f>
        <v>552299025012</v>
      </c>
    </row>
    <row r="148" spans="1:8" s="14" customFormat="1" ht="18.75" x14ac:dyDescent="0.3">
      <c r="A148" s="9" t="s">
        <v>633</v>
      </c>
      <c r="B148" s="9"/>
      <c r="C148" s="9"/>
      <c r="D148" s="9"/>
      <c r="E148" s="9">
        <v>2487833446</v>
      </c>
      <c r="F148" s="9">
        <v>3</v>
      </c>
      <c r="G148" s="9">
        <f t="shared" ref="G148" si="229">F148*E148</f>
        <v>7463500338</v>
      </c>
      <c r="H148" s="9">
        <f t="shared" ref="H148" si="230">G148+H147</f>
        <v>559762525350</v>
      </c>
    </row>
    <row r="149" spans="1:8" s="14" customFormat="1" ht="18.75" x14ac:dyDescent="0.3">
      <c r="A149" s="9" t="s">
        <v>637</v>
      </c>
      <c r="B149" s="9"/>
      <c r="C149" s="9"/>
      <c r="D149" s="9"/>
      <c r="E149" s="9">
        <v>2487833446</v>
      </c>
      <c r="F149" s="9">
        <v>1</v>
      </c>
      <c r="G149" s="9">
        <f t="shared" ref="G149" si="231">F149*E149</f>
        <v>2487833446</v>
      </c>
      <c r="H149" s="9">
        <f t="shared" ref="H149" si="232">G149+H148</f>
        <v>562250358796</v>
      </c>
    </row>
    <row r="150" spans="1:8" s="14" customFormat="1" ht="18.75" x14ac:dyDescent="0.3">
      <c r="A150" s="9" t="s">
        <v>638</v>
      </c>
      <c r="B150" s="9"/>
      <c r="C150" s="9"/>
      <c r="D150" s="9"/>
      <c r="E150" s="9">
        <v>2487833446</v>
      </c>
      <c r="F150" s="9">
        <v>1</v>
      </c>
      <c r="G150" s="9">
        <f t="shared" ref="G150:G152" si="233">F150*E150</f>
        <v>2487833446</v>
      </c>
      <c r="H150" s="9">
        <f t="shared" ref="H150:H152" si="234">G150+H149</f>
        <v>564738192242</v>
      </c>
    </row>
    <row r="151" spans="1:8" s="14" customFormat="1" ht="18.75" x14ac:dyDescent="0.3">
      <c r="A151" s="9" t="s">
        <v>639</v>
      </c>
      <c r="B151" s="9"/>
      <c r="C151" s="9"/>
      <c r="D151" s="9"/>
      <c r="E151" s="9">
        <v>2487833446</v>
      </c>
      <c r="F151" s="9">
        <v>1</v>
      </c>
      <c r="G151" s="9">
        <f t="shared" si="233"/>
        <v>2487833446</v>
      </c>
      <c r="H151" s="9">
        <f t="shared" si="234"/>
        <v>567226025688</v>
      </c>
    </row>
    <row r="152" spans="1:8" s="14" customFormat="1" ht="18.75" x14ac:dyDescent="0.3">
      <c r="A152" s="9" t="s">
        <v>640</v>
      </c>
      <c r="B152" s="9"/>
      <c r="C152" s="9"/>
      <c r="D152" s="9"/>
      <c r="E152" s="9">
        <v>2487833446</v>
      </c>
      <c r="F152" s="9">
        <v>1</v>
      </c>
      <c r="G152" s="9">
        <f t="shared" si="233"/>
        <v>2487833446</v>
      </c>
      <c r="H152" s="9">
        <f t="shared" si="234"/>
        <v>569713859134</v>
      </c>
    </row>
    <row r="153" spans="1:8" s="14" customFormat="1" ht="18.75" x14ac:dyDescent="0.3">
      <c r="A153" s="9" t="s">
        <v>650</v>
      </c>
      <c r="B153" s="9"/>
      <c r="C153" s="9"/>
      <c r="D153" s="9"/>
      <c r="E153" s="9">
        <v>2487833446</v>
      </c>
      <c r="F153" s="9">
        <v>3</v>
      </c>
      <c r="G153" s="9">
        <f t="shared" ref="G153" si="235">F153*E153</f>
        <v>7463500338</v>
      </c>
      <c r="H153" s="9">
        <f t="shared" ref="H153" si="236">G153+H152</f>
        <v>577177359472</v>
      </c>
    </row>
    <row r="154" spans="1:8" s="14" customFormat="1" ht="18.75" x14ac:dyDescent="0.3">
      <c r="A154" s="9" t="s">
        <v>651</v>
      </c>
      <c r="B154" s="9"/>
      <c r="C154" s="9"/>
      <c r="D154" s="9"/>
      <c r="E154" s="9">
        <v>2487833446</v>
      </c>
      <c r="F154" s="9">
        <v>1</v>
      </c>
      <c r="G154" s="9">
        <f t="shared" ref="G154:G157" si="237">F154*E154</f>
        <v>2487833446</v>
      </c>
      <c r="H154" s="9">
        <f t="shared" ref="H154:H157" si="238">G154+H153</f>
        <v>579665192918</v>
      </c>
    </row>
    <row r="155" spans="1:8" s="14" customFormat="1" ht="18.75" x14ac:dyDescent="0.3">
      <c r="A155" s="9" t="s">
        <v>652</v>
      </c>
      <c r="B155" s="9"/>
      <c r="C155" s="9"/>
      <c r="D155" s="9"/>
      <c r="E155" s="9">
        <v>2487833446</v>
      </c>
      <c r="F155" s="9">
        <v>1</v>
      </c>
      <c r="G155" s="9">
        <f t="shared" si="237"/>
        <v>2487833446</v>
      </c>
      <c r="H155" s="9">
        <f t="shared" si="238"/>
        <v>582153026364</v>
      </c>
    </row>
    <row r="156" spans="1:8" s="14" customFormat="1" ht="18.75" x14ac:dyDescent="0.3">
      <c r="A156" s="9" t="s">
        <v>653</v>
      </c>
      <c r="B156" s="9"/>
      <c r="C156" s="9"/>
      <c r="D156" s="9"/>
      <c r="E156" s="9">
        <v>2487833446</v>
      </c>
      <c r="F156" s="9">
        <v>1</v>
      </c>
      <c r="G156" s="9">
        <f t="shared" si="237"/>
        <v>2487833446</v>
      </c>
      <c r="H156" s="9">
        <f t="shared" si="238"/>
        <v>584640859810</v>
      </c>
    </row>
    <row r="157" spans="1:8" s="14" customFormat="1" ht="18.75" x14ac:dyDescent="0.3">
      <c r="A157" s="9" t="s">
        <v>654</v>
      </c>
      <c r="B157" s="9"/>
      <c r="C157" s="9"/>
      <c r="D157" s="9"/>
      <c r="E157" s="9">
        <v>2487833446</v>
      </c>
      <c r="F157" s="9">
        <v>1</v>
      </c>
      <c r="G157" s="9">
        <f t="shared" si="237"/>
        <v>2487833446</v>
      </c>
      <c r="H157" s="9">
        <f t="shared" si="238"/>
        <v>587128693256</v>
      </c>
    </row>
    <row r="158" spans="1:8" s="14" customFormat="1" ht="18.75" x14ac:dyDescent="0.3">
      <c r="A158" s="9" t="s">
        <v>667</v>
      </c>
      <c r="B158" s="9"/>
      <c r="C158" s="9"/>
      <c r="D158" s="9"/>
      <c r="E158" s="9">
        <v>2487833446</v>
      </c>
      <c r="F158" s="9">
        <v>3</v>
      </c>
      <c r="G158" s="9">
        <f t="shared" ref="G158" si="239">F158*E158</f>
        <v>7463500338</v>
      </c>
      <c r="H158" s="9">
        <f t="shared" ref="H158" si="240">G158+H157</f>
        <v>594592193594</v>
      </c>
    </row>
    <row r="159" spans="1:8" s="14" customFormat="1" ht="18.75" x14ac:dyDescent="0.3">
      <c r="A159" s="9" t="s">
        <v>668</v>
      </c>
      <c r="B159" s="9"/>
      <c r="C159" s="9"/>
      <c r="D159" s="9"/>
      <c r="E159" s="9">
        <v>2487833446</v>
      </c>
      <c r="F159" s="9">
        <v>1</v>
      </c>
      <c r="G159" s="9">
        <f t="shared" ref="G159:G162" si="241">F159*E159</f>
        <v>2487833446</v>
      </c>
      <c r="H159" s="9">
        <f t="shared" ref="H159:H162" si="242">G159+H158</f>
        <v>597080027040</v>
      </c>
    </row>
    <row r="160" spans="1:8" s="14" customFormat="1" ht="18.75" x14ac:dyDescent="0.3">
      <c r="A160" s="9" t="s">
        <v>669</v>
      </c>
      <c r="B160" s="9"/>
      <c r="C160" s="9"/>
      <c r="D160" s="9"/>
      <c r="E160" s="9">
        <v>2487833446</v>
      </c>
      <c r="F160" s="9">
        <v>1</v>
      </c>
      <c r="G160" s="9">
        <f t="shared" si="241"/>
        <v>2487833446</v>
      </c>
      <c r="H160" s="9">
        <f t="shared" si="242"/>
        <v>599567860486</v>
      </c>
    </row>
    <row r="161" spans="1:8" s="204" customFormat="1" ht="18.75" x14ac:dyDescent="0.3">
      <c r="A161" s="9" t="s">
        <v>670</v>
      </c>
      <c r="B161" s="9"/>
      <c r="C161" s="9"/>
      <c r="D161" s="9"/>
      <c r="E161" s="9">
        <v>2487833446</v>
      </c>
      <c r="F161" s="9">
        <v>1</v>
      </c>
      <c r="G161" s="9">
        <f t="shared" si="241"/>
        <v>2487833446</v>
      </c>
      <c r="H161" s="9">
        <f t="shared" si="242"/>
        <v>602055693932</v>
      </c>
    </row>
    <row r="162" spans="1:8" s="14" customFormat="1" ht="18.75" x14ac:dyDescent="0.3">
      <c r="A162" s="9" t="s">
        <v>671</v>
      </c>
      <c r="B162" s="9"/>
      <c r="C162" s="9"/>
      <c r="D162" s="9"/>
      <c r="E162" s="9">
        <v>2487833446</v>
      </c>
      <c r="F162" s="9">
        <v>1</v>
      </c>
      <c r="G162" s="9">
        <f t="shared" si="241"/>
        <v>2487833446</v>
      </c>
      <c r="H162" s="9">
        <f t="shared" si="242"/>
        <v>604543527378</v>
      </c>
    </row>
    <row r="163" spans="1:8" s="14" customFormat="1" ht="18.75" x14ac:dyDescent="0.3">
      <c r="A163" s="9" t="s">
        <v>687</v>
      </c>
      <c r="B163" s="9"/>
      <c r="C163" s="9"/>
      <c r="D163" s="9"/>
      <c r="E163" s="9">
        <v>2487833446</v>
      </c>
      <c r="F163" s="9">
        <v>3</v>
      </c>
      <c r="G163" s="9">
        <f t="shared" ref="G163" si="243">F163*E163</f>
        <v>7463500338</v>
      </c>
      <c r="H163" s="9">
        <f t="shared" ref="H163" si="244">G163+H162</f>
        <v>612007027716</v>
      </c>
    </row>
    <row r="164" spans="1:8" s="14" customFormat="1" ht="18.75" x14ac:dyDescent="0.3">
      <c r="A164" s="9" t="s">
        <v>688</v>
      </c>
      <c r="B164" s="9"/>
      <c r="C164" s="9"/>
      <c r="D164" s="9"/>
      <c r="E164" s="9">
        <v>2487833446</v>
      </c>
      <c r="F164" s="9">
        <v>1</v>
      </c>
      <c r="G164" s="9">
        <f t="shared" ref="G164:G166" si="245">F164*E164</f>
        <v>2487833446</v>
      </c>
      <c r="H164" s="9">
        <f t="shared" ref="H164:H166" si="246">G164+H163</f>
        <v>614494861162</v>
      </c>
    </row>
    <row r="165" spans="1:8" s="14" customFormat="1" ht="18.75" x14ac:dyDescent="0.3">
      <c r="A165" s="9" t="s">
        <v>689</v>
      </c>
      <c r="B165" s="9"/>
      <c r="C165" s="9"/>
      <c r="D165" s="9"/>
      <c r="E165" s="9">
        <v>2487833446</v>
      </c>
      <c r="F165" s="9">
        <v>1</v>
      </c>
      <c r="G165" s="9">
        <f t="shared" si="245"/>
        <v>2487833446</v>
      </c>
      <c r="H165" s="9">
        <f t="shared" si="246"/>
        <v>616982694608</v>
      </c>
    </row>
    <row r="166" spans="1:8" s="14" customFormat="1" ht="18.75" x14ac:dyDescent="0.3">
      <c r="A166" s="9" t="s">
        <v>690</v>
      </c>
      <c r="B166" s="9"/>
      <c r="C166" s="9"/>
      <c r="D166" s="9"/>
      <c r="E166" s="9">
        <v>2487833446</v>
      </c>
      <c r="F166" s="9">
        <v>1</v>
      </c>
      <c r="G166" s="9">
        <f t="shared" si="245"/>
        <v>2487833446</v>
      </c>
      <c r="H166" s="9">
        <f t="shared" si="246"/>
        <v>619470528054</v>
      </c>
    </row>
    <row r="167" spans="1:8" s="14" customFormat="1" ht="18.75" x14ac:dyDescent="0.3">
      <c r="A167" s="9" t="s">
        <v>691</v>
      </c>
      <c r="B167" s="9"/>
      <c r="C167" s="9"/>
      <c r="D167" s="9"/>
      <c r="E167" s="9">
        <v>2487833446</v>
      </c>
      <c r="F167" s="9">
        <v>1</v>
      </c>
      <c r="G167" s="9">
        <f t="shared" ref="G167" si="247">F167*E167</f>
        <v>2487833446</v>
      </c>
      <c r="H167" s="9">
        <f t="shared" ref="H167" si="248">G167+H166</f>
        <v>621958361500</v>
      </c>
    </row>
    <row r="168" spans="1:8" s="14" customFormat="1" ht="18.75" x14ac:dyDescent="0.3">
      <c r="A168" s="9" t="s">
        <v>703</v>
      </c>
      <c r="B168" s="9"/>
      <c r="C168" s="9"/>
      <c r="D168" s="9"/>
      <c r="E168" s="9">
        <v>2487833446</v>
      </c>
      <c r="F168" s="9">
        <v>3</v>
      </c>
      <c r="G168" s="9">
        <f t="shared" ref="G168" si="249">F168*E168</f>
        <v>7463500338</v>
      </c>
      <c r="H168" s="9">
        <f t="shared" ref="H168" si="250">G168+H167</f>
        <v>629421861838</v>
      </c>
    </row>
    <row r="169" spans="1:8" s="14" customFormat="1" ht="18.75" x14ac:dyDescent="0.3">
      <c r="A169" s="9" t="s">
        <v>704</v>
      </c>
      <c r="B169" s="9"/>
      <c r="C169" s="9"/>
      <c r="D169" s="9"/>
      <c r="E169" s="9">
        <v>2487833446</v>
      </c>
      <c r="F169" s="9">
        <v>1</v>
      </c>
      <c r="G169" s="9">
        <f t="shared" ref="G169:G172" si="251">F169*E169</f>
        <v>2487833446</v>
      </c>
      <c r="H169" s="9">
        <f t="shared" ref="H169:H172" si="252">G169+H168</f>
        <v>631909695284</v>
      </c>
    </row>
    <row r="170" spans="1:8" s="14" customFormat="1" ht="18.75" x14ac:dyDescent="0.3">
      <c r="A170" s="9" t="s">
        <v>705</v>
      </c>
      <c r="B170" s="9"/>
      <c r="C170" s="9"/>
      <c r="D170" s="9"/>
      <c r="E170" s="9">
        <v>2487833446</v>
      </c>
      <c r="F170" s="9">
        <v>1</v>
      </c>
      <c r="G170" s="9">
        <f t="shared" si="251"/>
        <v>2487833446</v>
      </c>
      <c r="H170" s="9">
        <f t="shared" si="252"/>
        <v>634397528730</v>
      </c>
    </row>
    <row r="171" spans="1:8" s="14" customFormat="1" ht="18.75" x14ac:dyDescent="0.3">
      <c r="A171" s="9" t="s">
        <v>706</v>
      </c>
      <c r="B171" s="9"/>
      <c r="C171" s="9"/>
      <c r="D171" s="9"/>
      <c r="E171" s="9">
        <v>2487833446</v>
      </c>
      <c r="F171" s="9">
        <v>1</v>
      </c>
      <c r="G171" s="9">
        <f t="shared" si="251"/>
        <v>2487833446</v>
      </c>
      <c r="H171" s="9">
        <f t="shared" si="252"/>
        <v>636885362176</v>
      </c>
    </row>
    <row r="172" spans="1:8" s="14" customFormat="1" ht="18.75" x14ac:dyDescent="0.3">
      <c r="A172" s="9" t="s">
        <v>707</v>
      </c>
      <c r="B172" s="9"/>
      <c r="C172" s="9"/>
      <c r="D172" s="9"/>
      <c r="E172" s="9">
        <v>2487833446</v>
      </c>
      <c r="F172" s="9">
        <v>1</v>
      </c>
      <c r="G172" s="9">
        <f t="shared" si="251"/>
        <v>2487833446</v>
      </c>
      <c r="H172" s="9">
        <f t="shared" si="252"/>
        <v>639373195622</v>
      </c>
    </row>
    <row r="173" spans="1:8" s="14" customFormat="1" ht="18.75" x14ac:dyDescent="0.3">
      <c r="A173" s="9" t="s">
        <v>723</v>
      </c>
      <c r="B173" s="9"/>
      <c r="C173" s="9"/>
      <c r="D173" s="9"/>
      <c r="E173" s="9">
        <v>2487833446</v>
      </c>
      <c r="F173" s="9">
        <v>3</v>
      </c>
      <c r="G173" s="9">
        <f t="shared" ref="G173:G177" si="253">F173*E173</f>
        <v>7463500338</v>
      </c>
      <c r="H173" s="9">
        <f t="shared" ref="H173:H177" si="254">G173+H172</f>
        <v>646836695960</v>
      </c>
    </row>
    <row r="174" spans="1:8" s="14" customFormat="1" ht="18.75" x14ac:dyDescent="0.3">
      <c r="A174" s="9" t="s">
        <v>724</v>
      </c>
      <c r="B174" s="9"/>
      <c r="C174" s="9"/>
      <c r="D174" s="9"/>
      <c r="E174" s="9">
        <v>2487833446</v>
      </c>
      <c r="F174" s="9">
        <v>1</v>
      </c>
      <c r="G174" s="9">
        <f t="shared" si="253"/>
        <v>2487833446</v>
      </c>
      <c r="H174" s="9">
        <f t="shared" si="254"/>
        <v>649324529406</v>
      </c>
    </row>
    <row r="175" spans="1:8" s="14" customFormat="1" ht="18.75" x14ac:dyDescent="0.3">
      <c r="A175" s="9" t="s">
        <v>725</v>
      </c>
      <c r="B175" s="9"/>
      <c r="C175" s="9"/>
      <c r="D175" s="9"/>
      <c r="E175" s="9">
        <v>2487833446</v>
      </c>
      <c r="F175" s="9">
        <v>1</v>
      </c>
      <c r="G175" s="9">
        <f t="shared" si="253"/>
        <v>2487833446</v>
      </c>
      <c r="H175" s="9">
        <f t="shared" si="254"/>
        <v>651812362852</v>
      </c>
    </row>
    <row r="176" spans="1:8" s="14" customFormat="1" ht="18.75" x14ac:dyDescent="0.3">
      <c r="A176" s="9" t="s">
        <v>726</v>
      </c>
      <c r="B176" s="9"/>
      <c r="C176" s="9"/>
      <c r="D176" s="9"/>
      <c r="E176" s="9">
        <v>2487833446</v>
      </c>
      <c r="F176" s="9">
        <v>1</v>
      </c>
      <c r="G176" s="9">
        <f t="shared" si="253"/>
        <v>2487833446</v>
      </c>
      <c r="H176" s="9">
        <f t="shared" si="254"/>
        <v>654300196298</v>
      </c>
    </row>
    <row r="177" spans="1:8" s="14" customFormat="1" ht="18.75" x14ac:dyDescent="0.3">
      <c r="A177" s="9" t="s">
        <v>727</v>
      </c>
      <c r="B177" s="9"/>
      <c r="C177" s="9"/>
      <c r="D177" s="9"/>
      <c r="E177" s="9">
        <v>2487833446</v>
      </c>
      <c r="F177" s="9">
        <v>1</v>
      </c>
      <c r="G177" s="9">
        <f t="shared" si="253"/>
        <v>2487833446</v>
      </c>
      <c r="H177" s="9">
        <f t="shared" si="254"/>
        <v>656788029744</v>
      </c>
    </row>
    <row r="178" spans="1:8" s="14" customFormat="1" ht="18.75" x14ac:dyDescent="0.3">
      <c r="A178" s="9" t="s">
        <v>746</v>
      </c>
      <c r="B178" s="9"/>
      <c r="C178" s="9"/>
      <c r="D178" s="9"/>
      <c r="E178" s="9">
        <v>2487833446</v>
      </c>
      <c r="F178" s="9">
        <v>3</v>
      </c>
      <c r="G178" s="9">
        <f t="shared" ref="G178" si="255">F178*E178</f>
        <v>7463500338</v>
      </c>
      <c r="H178" s="9">
        <f t="shared" ref="H178" si="256">G178+H177</f>
        <v>664251530082</v>
      </c>
    </row>
    <row r="179" spans="1:8" s="14" customFormat="1" ht="18.75" x14ac:dyDescent="0.3">
      <c r="A179" s="9" t="s">
        <v>747</v>
      </c>
      <c r="B179" s="9"/>
      <c r="C179" s="9"/>
      <c r="D179" s="9"/>
      <c r="E179" s="9">
        <v>2487833446</v>
      </c>
      <c r="F179" s="9">
        <v>1</v>
      </c>
      <c r="G179" s="9">
        <f t="shared" ref="G179:G182" si="257">F179*E179</f>
        <v>2487833446</v>
      </c>
      <c r="H179" s="9">
        <f t="shared" ref="H179:H182" si="258">G179+H178</f>
        <v>666739363528</v>
      </c>
    </row>
    <row r="180" spans="1:8" s="14" customFormat="1" ht="18.75" x14ac:dyDescent="0.3">
      <c r="A180" s="9" t="s">
        <v>748</v>
      </c>
      <c r="B180" s="9"/>
      <c r="C180" s="9"/>
      <c r="D180" s="9"/>
      <c r="E180" s="9">
        <v>2487833446</v>
      </c>
      <c r="F180" s="9">
        <v>1</v>
      </c>
      <c r="G180" s="9">
        <f t="shared" si="257"/>
        <v>2487833446</v>
      </c>
      <c r="H180" s="9">
        <f t="shared" si="258"/>
        <v>669227196974</v>
      </c>
    </row>
    <row r="181" spans="1:8" s="14" customFormat="1" ht="18.75" x14ac:dyDescent="0.3">
      <c r="A181" s="9" t="s">
        <v>749</v>
      </c>
      <c r="B181" s="9"/>
      <c r="C181" s="9"/>
      <c r="D181" s="9"/>
      <c r="E181" s="9">
        <v>2487833446</v>
      </c>
      <c r="F181" s="9">
        <v>1</v>
      </c>
      <c r="G181" s="9">
        <f t="shared" si="257"/>
        <v>2487833446</v>
      </c>
      <c r="H181" s="9">
        <f t="shared" si="258"/>
        <v>671715030420</v>
      </c>
    </row>
    <row r="182" spans="1:8" s="14" customFormat="1" ht="18.75" x14ac:dyDescent="0.3">
      <c r="A182" s="9" t="s">
        <v>750</v>
      </c>
      <c r="B182" s="9"/>
      <c r="C182" s="9"/>
      <c r="D182" s="9"/>
      <c r="E182" s="9">
        <v>2487833446</v>
      </c>
      <c r="F182" s="9">
        <v>1</v>
      </c>
      <c r="G182" s="9">
        <f t="shared" si="257"/>
        <v>2487833446</v>
      </c>
      <c r="H182" s="9">
        <f t="shared" si="258"/>
        <v>674202863866</v>
      </c>
    </row>
    <row r="183" spans="1:8" s="14" customFormat="1" ht="18.75" x14ac:dyDescent="0.3">
      <c r="A183" s="9" t="s">
        <v>766</v>
      </c>
      <c r="B183" s="9"/>
      <c r="C183" s="9"/>
      <c r="D183" s="9"/>
      <c r="E183" s="9">
        <v>2487833446</v>
      </c>
      <c r="F183" s="9">
        <v>3</v>
      </c>
      <c r="G183" s="9">
        <f t="shared" ref="G183:G184" si="259">F183*E183</f>
        <v>7463500338</v>
      </c>
      <c r="H183" s="9">
        <f t="shared" ref="H183:H184" si="260">G183+H182</f>
        <v>681666364204</v>
      </c>
    </row>
    <row r="184" spans="1:8" s="14" customFormat="1" ht="18.75" x14ac:dyDescent="0.3">
      <c r="A184" s="9" t="s">
        <v>767</v>
      </c>
      <c r="B184" s="9"/>
      <c r="C184" s="9"/>
      <c r="D184" s="9"/>
      <c r="E184" s="9">
        <v>2487833446</v>
      </c>
      <c r="F184" s="9">
        <v>1</v>
      </c>
      <c r="G184" s="9">
        <f t="shared" si="259"/>
        <v>2487833446</v>
      </c>
      <c r="H184" s="9">
        <f t="shared" si="260"/>
        <v>684154197650</v>
      </c>
    </row>
    <row r="185" spans="1:8" s="14" customFormat="1" ht="18.75" x14ac:dyDescent="0.3">
      <c r="A185" s="9" t="s">
        <v>771</v>
      </c>
      <c r="B185" s="9"/>
      <c r="C185" s="9"/>
      <c r="D185" s="9"/>
      <c r="E185" s="9">
        <v>2487833446</v>
      </c>
      <c r="F185" s="9">
        <v>1</v>
      </c>
      <c r="G185" s="9">
        <f t="shared" ref="G185:G187" si="261">F185*E185</f>
        <v>2487833446</v>
      </c>
      <c r="H185" s="9">
        <f t="shared" ref="H185:H187" si="262">G185+H184</f>
        <v>686642031096</v>
      </c>
    </row>
    <row r="186" spans="1:8" s="14" customFormat="1" ht="18.75" x14ac:dyDescent="0.3">
      <c r="A186" s="9" t="s">
        <v>772</v>
      </c>
      <c r="B186" s="9"/>
      <c r="C186" s="9"/>
      <c r="D186" s="9"/>
      <c r="E186" s="9">
        <v>2487833446</v>
      </c>
      <c r="F186" s="9">
        <v>1</v>
      </c>
      <c r="G186" s="9">
        <f t="shared" si="261"/>
        <v>2487833446</v>
      </c>
      <c r="H186" s="9">
        <f t="shared" si="262"/>
        <v>689129864542</v>
      </c>
    </row>
    <row r="187" spans="1:8" s="14" customFormat="1" ht="18.75" x14ac:dyDescent="0.3">
      <c r="A187" s="9" t="s">
        <v>773</v>
      </c>
      <c r="B187" s="9"/>
      <c r="C187" s="9"/>
      <c r="D187" s="9"/>
      <c r="E187" s="9">
        <v>2487833446</v>
      </c>
      <c r="F187" s="9">
        <v>1</v>
      </c>
      <c r="G187" s="9">
        <f t="shared" si="261"/>
        <v>2487833446</v>
      </c>
      <c r="H187" s="9">
        <f t="shared" si="262"/>
        <v>691617697988</v>
      </c>
    </row>
    <row r="188" spans="1:8" s="14" customFormat="1" ht="18.75" x14ac:dyDescent="0.3">
      <c r="A188" s="9" t="s">
        <v>784</v>
      </c>
      <c r="B188" s="9"/>
      <c r="C188" s="9"/>
      <c r="D188" s="9"/>
      <c r="E188" s="9">
        <v>2487833446</v>
      </c>
      <c r="F188" s="9">
        <v>3</v>
      </c>
      <c r="G188" s="9">
        <f t="shared" ref="G188" si="263">F188*E188</f>
        <v>7463500338</v>
      </c>
      <c r="H188" s="9">
        <f t="shared" ref="H188" si="264">G188+H187</f>
        <v>699081198326</v>
      </c>
    </row>
    <row r="189" spans="1:8" s="14" customFormat="1" ht="18.75" x14ac:dyDescent="0.3">
      <c r="A189" s="9" t="s">
        <v>785</v>
      </c>
      <c r="B189" s="9"/>
      <c r="C189" s="9"/>
      <c r="D189" s="9"/>
      <c r="E189" s="9">
        <v>2487833446</v>
      </c>
      <c r="F189" s="9">
        <v>1</v>
      </c>
      <c r="G189" s="9">
        <f t="shared" ref="G189:G192" si="265">F189*E189</f>
        <v>2487833446</v>
      </c>
      <c r="H189" s="9">
        <f t="shared" ref="H189:H192" si="266">G189+H188</f>
        <v>701569031772</v>
      </c>
    </row>
    <row r="190" spans="1:8" s="14" customFormat="1" ht="18.75" x14ac:dyDescent="0.3">
      <c r="A190" s="9" t="s">
        <v>786</v>
      </c>
      <c r="B190" s="9"/>
      <c r="C190" s="9"/>
      <c r="D190" s="9"/>
      <c r="E190" s="9">
        <v>2487833446</v>
      </c>
      <c r="F190" s="9">
        <v>1</v>
      </c>
      <c r="G190" s="9">
        <f t="shared" si="265"/>
        <v>2487833446</v>
      </c>
      <c r="H190" s="9">
        <f t="shared" si="266"/>
        <v>704056865218</v>
      </c>
    </row>
    <row r="191" spans="1:8" s="14" customFormat="1" ht="18.75" x14ac:dyDescent="0.3">
      <c r="A191" s="9" t="s">
        <v>787</v>
      </c>
      <c r="B191" s="9"/>
      <c r="C191" s="9"/>
      <c r="D191" s="9"/>
      <c r="E191" s="9">
        <v>2487833446</v>
      </c>
      <c r="F191" s="9">
        <v>1</v>
      </c>
      <c r="G191" s="9">
        <f t="shared" si="265"/>
        <v>2487833446</v>
      </c>
      <c r="H191" s="9">
        <f t="shared" si="266"/>
        <v>706544698664</v>
      </c>
    </row>
    <row r="192" spans="1:8" s="14" customFormat="1" ht="18.75" x14ac:dyDescent="0.3">
      <c r="A192" s="9" t="s">
        <v>788</v>
      </c>
      <c r="B192" s="9"/>
      <c r="C192" s="9"/>
      <c r="D192" s="9"/>
      <c r="E192" s="9">
        <v>2487833446</v>
      </c>
      <c r="F192" s="9">
        <v>1</v>
      </c>
      <c r="G192" s="9">
        <f t="shared" si="265"/>
        <v>2487833446</v>
      </c>
      <c r="H192" s="9">
        <f t="shared" si="266"/>
        <v>709032532110</v>
      </c>
    </row>
    <row r="193" spans="1:8" s="14" customFormat="1" ht="18.75" x14ac:dyDescent="0.3">
      <c r="A193" s="9" t="s">
        <v>806</v>
      </c>
      <c r="B193" s="9"/>
      <c r="C193" s="9"/>
      <c r="D193" s="9"/>
      <c r="E193" s="9">
        <v>2487833446</v>
      </c>
      <c r="F193" s="9">
        <v>3</v>
      </c>
      <c r="G193" s="9">
        <f t="shared" ref="G193" si="267">F193*E193</f>
        <v>7463500338</v>
      </c>
      <c r="H193" s="9">
        <f t="shared" ref="H193" si="268">G193+H192</f>
        <v>716496032448</v>
      </c>
    </row>
    <row r="194" spans="1:8" s="14" customFormat="1" ht="18.75" x14ac:dyDescent="0.3">
      <c r="A194" s="9" t="s">
        <v>807</v>
      </c>
      <c r="B194" s="9"/>
      <c r="C194" s="9"/>
      <c r="D194" s="9"/>
      <c r="E194" s="9">
        <v>2487833446</v>
      </c>
      <c r="F194" s="9">
        <v>1</v>
      </c>
      <c r="G194" s="9">
        <f t="shared" ref="G194:G197" si="269">F194*E194</f>
        <v>2487833446</v>
      </c>
      <c r="H194" s="9">
        <f t="shared" ref="H194:H197" si="270">G194+H193</f>
        <v>718983865894</v>
      </c>
    </row>
    <row r="195" spans="1:8" s="14" customFormat="1" ht="18.75" x14ac:dyDescent="0.3">
      <c r="A195" s="9" t="s">
        <v>808</v>
      </c>
      <c r="B195" s="9"/>
      <c r="C195" s="9"/>
      <c r="D195" s="9"/>
      <c r="E195" s="9">
        <v>2487833446</v>
      </c>
      <c r="F195" s="9">
        <v>1</v>
      </c>
      <c r="G195" s="9">
        <f t="shared" si="269"/>
        <v>2487833446</v>
      </c>
      <c r="H195" s="9">
        <f t="shared" si="270"/>
        <v>721471699340</v>
      </c>
    </row>
    <row r="196" spans="1:8" s="14" customFormat="1" ht="18.75" x14ac:dyDescent="0.3">
      <c r="A196" s="9" t="s">
        <v>809</v>
      </c>
      <c r="B196" s="9"/>
      <c r="C196" s="9"/>
      <c r="D196" s="9"/>
      <c r="E196" s="9">
        <v>2487833446</v>
      </c>
      <c r="F196" s="9">
        <v>1</v>
      </c>
      <c r="G196" s="9">
        <f t="shared" si="269"/>
        <v>2487833446</v>
      </c>
      <c r="H196" s="9">
        <f t="shared" si="270"/>
        <v>723959532786</v>
      </c>
    </row>
    <row r="197" spans="1:8" s="14" customFormat="1" ht="18.75" x14ac:dyDescent="0.3">
      <c r="A197" s="9" t="s">
        <v>810</v>
      </c>
      <c r="B197" s="9"/>
      <c r="C197" s="9"/>
      <c r="D197" s="9"/>
      <c r="E197" s="9">
        <v>2487833446</v>
      </c>
      <c r="F197" s="9">
        <v>1</v>
      </c>
      <c r="G197" s="9">
        <f t="shared" si="269"/>
        <v>2487833446</v>
      </c>
      <c r="H197" s="9">
        <f t="shared" si="270"/>
        <v>726447366232</v>
      </c>
    </row>
    <row r="198" spans="1:8" s="14" customFormat="1" ht="18.75" x14ac:dyDescent="0.3">
      <c r="A198" s="9" t="s">
        <v>821</v>
      </c>
      <c r="B198" s="9"/>
      <c r="C198" s="9"/>
      <c r="D198" s="9"/>
      <c r="E198" s="9">
        <v>2487833446</v>
      </c>
      <c r="F198" s="9">
        <v>3</v>
      </c>
      <c r="G198" s="9">
        <f t="shared" ref="G198" si="271">F198*E198</f>
        <v>7463500338</v>
      </c>
      <c r="H198" s="9">
        <f t="shared" ref="H198" si="272">G198+H197</f>
        <v>733910866570</v>
      </c>
    </row>
    <row r="199" spans="1:8" s="14" customFormat="1" ht="18.75" x14ac:dyDescent="0.3">
      <c r="A199" s="9" t="s">
        <v>822</v>
      </c>
      <c r="B199" s="9"/>
      <c r="C199" s="9"/>
      <c r="D199" s="9"/>
      <c r="E199" s="9">
        <v>2487833446</v>
      </c>
      <c r="F199" s="9">
        <v>1</v>
      </c>
      <c r="G199" s="9">
        <f t="shared" ref="G199:G202" si="273">F199*E199</f>
        <v>2487833446</v>
      </c>
      <c r="H199" s="9">
        <f t="shared" ref="H199:H202" si="274">G199+H198</f>
        <v>736398700016</v>
      </c>
    </row>
    <row r="200" spans="1:8" s="14" customFormat="1" ht="18.75" x14ac:dyDescent="0.3">
      <c r="A200" s="9" t="s">
        <v>823</v>
      </c>
      <c r="B200" s="9"/>
      <c r="C200" s="9"/>
      <c r="D200" s="9"/>
      <c r="E200" s="9">
        <v>2487833446</v>
      </c>
      <c r="F200" s="9">
        <v>1</v>
      </c>
      <c r="G200" s="9">
        <f t="shared" si="273"/>
        <v>2487833446</v>
      </c>
      <c r="H200" s="9">
        <f t="shared" si="274"/>
        <v>738886533462</v>
      </c>
    </row>
    <row r="201" spans="1:8" s="14" customFormat="1" ht="18.75" x14ac:dyDescent="0.3">
      <c r="A201" s="9" t="s">
        <v>824</v>
      </c>
      <c r="B201" s="9"/>
      <c r="C201" s="9"/>
      <c r="D201" s="9"/>
      <c r="E201" s="9">
        <v>2487833446</v>
      </c>
      <c r="F201" s="9">
        <v>1</v>
      </c>
      <c r="G201" s="9">
        <f t="shared" si="273"/>
        <v>2487833446</v>
      </c>
      <c r="H201" s="9">
        <f t="shared" si="274"/>
        <v>741374366908</v>
      </c>
    </row>
    <row r="202" spans="1:8" s="14" customFormat="1" ht="18.75" x14ac:dyDescent="0.3">
      <c r="A202" s="9" t="s">
        <v>825</v>
      </c>
      <c r="B202" s="9"/>
      <c r="C202" s="9"/>
      <c r="D202" s="9"/>
      <c r="E202" s="9">
        <v>2487833446</v>
      </c>
      <c r="F202" s="9">
        <v>1</v>
      </c>
      <c r="G202" s="9">
        <f t="shared" si="273"/>
        <v>2487833446</v>
      </c>
      <c r="H202" s="9">
        <f t="shared" si="274"/>
        <v>743862200354</v>
      </c>
    </row>
    <row r="203" spans="1:8" s="14" customFormat="1" ht="18.75" x14ac:dyDescent="0.3">
      <c r="A203" s="9" t="s">
        <v>838</v>
      </c>
      <c r="B203" s="9"/>
      <c r="C203" s="9"/>
      <c r="D203" s="9"/>
      <c r="E203" s="9">
        <v>2487833446</v>
      </c>
      <c r="F203" s="9">
        <v>3</v>
      </c>
      <c r="G203" s="9">
        <f t="shared" ref="G203" si="275">F203*E203</f>
        <v>7463500338</v>
      </c>
      <c r="H203" s="9">
        <f t="shared" ref="H203" si="276">G203+H202</f>
        <v>751325700692</v>
      </c>
    </row>
    <row r="204" spans="1:8" s="14" customFormat="1" ht="18.75" x14ac:dyDescent="0.3">
      <c r="A204" s="9" t="s">
        <v>845</v>
      </c>
      <c r="B204" s="9"/>
      <c r="C204" s="9"/>
      <c r="D204" s="9"/>
      <c r="E204" s="9">
        <v>2487833446</v>
      </c>
      <c r="F204" s="9">
        <v>2</v>
      </c>
      <c r="G204" s="9">
        <f t="shared" ref="G204" si="277">F204*E204</f>
        <v>4975666892</v>
      </c>
      <c r="H204" s="9">
        <f t="shared" ref="H204" si="278">G204+H203</f>
        <v>756301367584</v>
      </c>
    </row>
    <row r="205" spans="1:8" s="14" customFormat="1" ht="18.75" x14ac:dyDescent="0.3">
      <c r="A205" s="9" t="s">
        <v>849</v>
      </c>
      <c r="B205" s="9"/>
      <c r="C205" s="9"/>
      <c r="D205" s="9"/>
      <c r="E205" s="9">
        <v>2487833446</v>
      </c>
      <c r="F205" s="9">
        <v>1</v>
      </c>
      <c r="G205" s="9">
        <f t="shared" ref="G205" si="279">F205*E205</f>
        <v>2487833446</v>
      </c>
      <c r="H205" s="9">
        <f t="shared" ref="H205" si="280">G205+H204</f>
        <v>758789201030</v>
      </c>
    </row>
    <row r="206" spans="1:8" s="14" customFormat="1" ht="18.75" x14ac:dyDescent="0.3">
      <c r="A206" s="9" t="s">
        <v>850</v>
      </c>
      <c r="B206" s="9"/>
      <c r="C206" s="9"/>
      <c r="D206" s="9"/>
      <c r="E206" s="9">
        <v>2487833446</v>
      </c>
      <c r="F206" s="9">
        <v>1</v>
      </c>
      <c r="G206" s="9">
        <f t="shared" ref="G206" si="281">F206*E206</f>
        <v>2487833446</v>
      </c>
      <c r="H206" s="9">
        <f t="shared" ref="H206" si="282">G206+H205</f>
        <v>761277034476</v>
      </c>
    </row>
    <row r="207" spans="1:8" s="14" customFormat="1" ht="18.75" x14ac:dyDescent="0.3">
      <c r="A207" s="9" t="s">
        <v>857</v>
      </c>
      <c r="B207" s="9"/>
      <c r="C207" s="9"/>
      <c r="D207" s="9"/>
      <c r="E207" s="9">
        <v>2487833446</v>
      </c>
      <c r="F207" s="9">
        <v>3</v>
      </c>
      <c r="G207" s="9">
        <f t="shared" ref="G207" si="283">F207*E207</f>
        <v>7463500338</v>
      </c>
      <c r="H207" s="9">
        <f t="shared" ref="H207" si="284">G207+H206</f>
        <v>768740534814</v>
      </c>
    </row>
    <row r="208" spans="1:8" s="14" customFormat="1" ht="18.75" x14ac:dyDescent="0.3">
      <c r="A208" s="9" t="s">
        <v>861</v>
      </c>
      <c r="B208" s="9"/>
      <c r="C208" s="9"/>
      <c r="D208" s="9"/>
      <c r="E208" s="9">
        <v>2487833446</v>
      </c>
      <c r="F208" s="9">
        <v>1</v>
      </c>
      <c r="G208" s="9">
        <f t="shared" ref="G208" si="285">F208*E208</f>
        <v>2487833446</v>
      </c>
      <c r="H208" s="9">
        <f t="shared" ref="H208" si="286">G208+H207</f>
        <v>771228368260</v>
      </c>
    </row>
    <row r="209" spans="1:8" s="14" customFormat="1" ht="18.75" x14ac:dyDescent="0.3">
      <c r="A209" s="9" t="s">
        <v>862</v>
      </c>
      <c r="B209" s="9"/>
      <c r="C209" s="9"/>
      <c r="D209" s="9"/>
      <c r="E209" s="9">
        <v>2487833446</v>
      </c>
      <c r="F209" s="9">
        <v>1</v>
      </c>
      <c r="G209" s="9">
        <f t="shared" ref="G209:G211" si="287">F209*E209</f>
        <v>2487833446</v>
      </c>
      <c r="H209" s="9">
        <f t="shared" ref="H209:H211" si="288">G209+H208</f>
        <v>773716201706</v>
      </c>
    </row>
    <row r="210" spans="1:8" s="14" customFormat="1" ht="18.75" x14ac:dyDescent="0.3">
      <c r="A210" s="9" t="s">
        <v>863</v>
      </c>
      <c r="B210" s="9"/>
      <c r="C210" s="9"/>
      <c r="D210" s="9"/>
      <c r="E210" s="9">
        <v>2487833446</v>
      </c>
      <c r="F210" s="9">
        <v>1</v>
      </c>
      <c r="G210" s="9">
        <f t="shared" si="287"/>
        <v>2487833446</v>
      </c>
      <c r="H210" s="9">
        <f t="shared" si="288"/>
        <v>776204035152</v>
      </c>
    </row>
    <row r="211" spans="1:8" s="14" customFormat="1" ht="18.75" x14ac:dyDescent="0.3">
      <c r="A211" s="9" t="s">
        <v>864</v>
      </c>
      <c r="B211" s="9"/>
      <c r="C211" s="9"/>
      <c r="D211" s="9"/>
      <c r="E211" s="9">
        <v>2487833446</v>
      </c>
      <c r="F211" s="9">
        <v>1</v>
      </c>
      <c r="G211" s="9">
        <f t="shared" si="287"/>
        <v>2487833446</v>
      </c>
      <c r="H211" s="9">
        <f t="shared" si="288"/>
        <v>778691868598</v>
      </c>
    </row>
    <row r="212" spans="1:8" s="14" customFormat="1" ht="18.75" x14ac:dyDescent="0.3">
      <c r="A212" s="9" t="s">
        <v>877</v>
      </c>
      <c r="B212" s="9"/>
      <c r="C212" s="9"/>
      <c r="D212" s="9"/>
      <c r="E212" s="9">
        <v>2487833446</v>
      </c>
      <c r="F212" s="9">
        <v>3</v>
      </c>
      <c r="G212" s="9">
        <f t="shared" ref="G212" si="289">F212*E212</f>
        <v>7463500338</v>
      </c>
      <c r="H212" s="9">
        <f t="shared" ref="H212" si="290">G212+H211</f>
        <v>786155368936</v>
      </c>
    </row>
    <row r="213" spans="1:8" s="14" customFormat="1" ht="18.75" x14ac:dyDescent="0.3">
      <c r="A213" s="9" t="s">
        <v>878</v>
      </c>
      <c r="B213" s="9"/>
      <c r="C213" s="9"/>
      <c r="D213" s="9"/>
      <c r="E213" s="9">
        <v>2487833446</v>
      </c>
      <c r="F213" s="9">
        <v>1</v>
      </c>
      <c r="G213" s="9">
        <f t="shared" ref="G213" si="291">F213*E213</f>
        <v>2487833446</v>
      </c>
      <c r="H213" s="9">
        <f t="shared" ref="H213" si="292">G213+H212</f>
        <v>788643202382</v>
      </c>
    </row>
    <row r="214" spans="1:8" s="14" customFormat="1" ht="18.75" x14ac:dyDescent="0.3">
      <c r="A214" s="9" t="s">
        <v>879</v>
      </c>
      <c r="B214" s="9"/>
      <c r="C214" s="9"/>
      <c r="D214" s="9"/>
      <c r="E214" s="9">
        <v>2487833446</v>
      </c>
      <c r="F214" s="9">
        <v>1</v>
      </c>
      <c r="G214" s="9">
        <f t="shared" ref="G214:G216" si="293">F214*E214</f>
        <v>2487833446</v>
      </c>
      <c r="H214" s="9">
        <f t="shared" ref="H214:H216" si="294">G214+H213</f>
        <v>791131035828</v>
      </c>
    </row>
    <row r="215" spans="1:8" s="14" customFormat="1" ht="18.75" x14ac:dyDescent="0.3">
      <c r="A215" s="9" t="s">
        <v>880</v>
      </c>
      <c r="B215" s="9"/>
      <c r="C215" s="9"/>
      <c r="D215" s="9"/>
      <c r="E215" s="9">
        <v>2487833446</v>
      </c>
      <c r="F215" s="9">
        <v>1</v>
      </c>
      <c r="G215" s="9">
        <f t="shared" si="293"/>
        <v>2487833446</v>
      </c>
      <c r="H215" s="9">
        <f t="shared" si="294"/>
        <v>793618869274</v>
      </c>
    </row>
    <row r="216" spans="1:8" s="14" customFormat="1" ht="18.75" x14ac:dyDescent="0.3">
      <c r="A216" s="9" t="s">
        <v>881</v>
      </c>
      <c r="B216" s="9"/>
      <c r="C216" s="9"/>
      <c r="D216" s="9"/>
      <c r="E216" s="9">
        <v>2487833446</v>
      </c>
      <c r="F216" s="9">
        <v>1</v>
      </c>
      <c r="G216" s="9">
        <f t="shared" si="293"/>
        <v>2487833446</v>
      </c>
      <c r="H216" s="9">
        <f t="shared" si="294"/>
        <v>796106702720</v>
      </c>
    </row>
    <row r="217" spans="1:8" s="14" customFormat="1" ht="18.75" x14ac:dyDescent="0.3">
      <c r="A217" s="9" t="s">
        <v>897</v>
      </c>
      <c r="B217" s="9"/>
      <c r="C217" s="9"/>
      <c r="D217" s="9"/>
      <c r="E217" s="9">
        <v>2487833446</v>
      </c>
      <c r="F217" s="9">
        <v>3</v>
      </c>
      <c r="G217" s="9">
        <f t="shared" ref="G217" si="295">F217*E217</f>
        <v>7463500338</v>
      </c>
      <c r="H217" s="9">
        <f t="shared" ref="H217" si="296">G217+H216</f>
        <v>803570203058</v>
      </c>
    </row>
    <row r="218" spans="1:8" s="14" customFormat="1" ht="18.75" x14ac:dyDescent="0.3">
      <c r="A218" s="9" t="s">
        <v>901</v>
      </c>
      <c r="B218" s="9"/>
      <c r="C218" s="9"/>
      <c r="D218" s="9"/>
      <c r="E218" s="9">
        <v>2487833446</v>
      </c>
      <c r="F218" s="9">
        <v>1</v>
      </c>
      <c r="G218" s="9">
        <f t="shared" ref="G218" si="297">F218*E218</f>
        <v>2487833446</v>
      </c>
      <c r="H218" s="9">
        <f t="shared" ref="H218" si="298">G218+H217</f>
        <v>806058036504</v>
      </c>
    </row>
    <row r="219" spans="1:8" s="14" customFormat="1" ht="18.75" x14ac:dyDescent="0.3">
      <c r="A219" s="9" t="s">
        <v>905</v>
      </c>
      <c r="B219" s="9"/>
      <c r="C219" s="9"/>
      <c r="D219" s="9"/>
      <c r="E219" s="9">
        <v>2487833446</v>
      </c>
      <c r="F219" s="9">
        <v>1</v>
      </c>
      <c r="G219" s="9">
        <f t="shared" ref="G219:G220" si="299">F219*E219</f>
        <v>2487833446</v>
      </c>
      <c r="H219" s="9">
        <f t="shared" ref="H219:H220" si="300">G219+H218</f>
        <v>808545869950</v>
      </c>
    </row>
    <row r="220" spans="1:8" s="14" customFormat="1" ht="18.75" x14ac:dyDescent="0.3">
      <c r="A220" s="9" t="s">
        <v>906</v>
      </c>
      <c r="B220" s="9"/>
      <c r="C220" s="9"/>
      <c r="D220" s="9"/>
      <c r="E220" s="9">
        <v>2487833446</v>
      </c>
      <c r="F220" s="9">
        <v>1</v>
      </c>
      <c r="G220" s="9">
        <f t="shared" si="299"/>
        <v>2487833446</v>
      </c>
      <c r="H220" s="9">
        <f t="shared" si="300"/>
        <v>811033703396</v>
      </c>
    </row>
    <row r="221" spans="1:8" s="14" customFormat="1" ht="18.75" x14ac:dyDescent="0.3">
      <c r="A221" s="9" t="s">
        <v>913</v>
      </c>
      <c r="B221" s="9"/>
      <c r="C221" s="9"/>
      <c r="D221" s="9"/>
      <c r="E221" s="9">
        <v>2487833446</v>
      </c>
      <c r="F221" s="9">
        <v>4</v>
      </c>
      <c r="G221" s="9">
        <f t="shared" ref="G221" si="301">F221*E221</f>
        <v>9951333784</v>
      </c>
      <c r="H221" s="9">
        <f t="shared" ref="H221" si="302">G221+H220</f>
        <v>820985037180</v>
      </c>
    </row>
    <row r="222" spans="1:8" s="14" customFormat="1" ht="18.75" x14ac:dyDescent="0.3">
      <c r="A222" s="9" t="s">
        <v>917</v>
      </c>
      <c r="B222" s="9"/>
      <c r="C222" s="9"/>
      <c r="D222" s="9"/>
      <c r="E222" s="9">
        <v>2487833446</v>
      </c>
      <c r="F222" s="9">
        <v>1</v>
      </c>
      <c r="G222" s="9">
        <f t="shared" ref="G222" si="303">F222*E222</f>
        <v>2487833446</v>
      </c>
      <c r="H222" s="9">
        <f t="shared" ref="H222" si="304">G222+H221</f>
        <v>823472870626</v>
      </c>
    </row>
    <row r="223" spans="1:8" s="14" customFormat="1" ht="18.75" x14ac:dyDescent="0.3">
      <c r="A223" s="9" t="s">
        <v>918</v>
      </c>
      <c r="B223" s="9"/>
      <c r="C223" s="9"/>
      <c r="D223" s="9"/>
      <c r="E223" s="9">
        <v>2487833446</v>
      </c>
      <c r="F223" s="9">
        <v>1</v>
      </c>
      <c r="G223" s="9">
        <f t="shared" ref="G223:G225" si="305">F223*E223</f>
        <v>2487833446</v>
      </c>
      <c r="H223" s="9">
        <f t="shared" ref="H223:H225" si="306">G223+H222</f>
        <v>825960704072</v>
      </c>
    </row>
    <row r="224" spans="1:8" s="14" customFormat="1" ht="18.75" x14ac:dyDescent="0.3">
      <c r="A224" s="9" t="s">
        <v>919</v>
      </c>
      <c r="B224" s="9"/>
      <c r="C224" s="9"/>
      <c r="D224" s="9"/>
      <c r="E224" s="9">
        <v>2487833446</v>
      </c>
      <c r="F224" s="9">
        <v>1</v>
      </c>
      <c r="G224" s="9">
        <f t="shared" si="305"/>
        <v>2487833446</v>
      </c>
      <c r="H224" s="9">
        <f t="shared" si="306"/>
        <v>828448537518</v>
      </c>
    </row>
    <row r="225" spans="1:8" s="14" customFormat="1" ht="18.75" x14ac:dyDescent="0.3">
      <c r="A225" s="9" t="s">
        <v>920</v>
      </c>
      <c r="B225" s="9"/>
      <c r="C225" s="9"/>
      <c r="D225" s="9"/>
      <c r="E225" s="9">
        <v>2487833446</v>
      </c>
      <c r="F225" s="9">
        <v>1</v>
      </c>
      <c r="G225" s="9">
        <f t="shared" si="305"/>
        <v>2487833446</v>
      </c>
      <c r="H225" s="9">
        <f t="shared" si="306"/>
        <v>830936370964</v>
      </c>
    </row>
    <row r="226" spans="1:8" s="14" customFormat="1" ht="18.75" x14ac:dyDescent="0.3">
      <c r="A226" s="9" t="s">
        <v>933</v>
      </c>
      <c r="B226" s="9"/>
      <c r="C226" s="9"/>
      <c r="D226" s="9"/>
      <c r="E226" s="9">
        <v>2487833446</v>
      </c>
      <c r="F226" s="9">
        <v>3</v>
      </c>
      <c r="G226" s="9">
        <f t="shared" ref="G226" si="307">F226*E226</f>
        <v>7463500338</v>
      </c>
      <c r="H226" s="9">
        <f t="shared" ref="H226" si="308">G226+H225</f>
        <v>838399871302</v>
      </c>
    </row>
    <row r="227" spans="1:8" s="14" customFormat="1" ht="18.75" x14ac:dyDescent="0.3">
      <c r="A227" s="9" t="s">
        <v>937</v>
      </c>
      <c r="B227" s="9"/>
      <c r="C227" s="9"/>
      <c r="D227" s="9"/>
      <c r="E227" s="9">
        <v>2487833446</v>
      </c>
      <c r="F227" s="9">
        <v>1</v>
      </c>
      <c r="G227" s="9">
        <f t="shared" ref="G227" si="309">F227*E227</f>
        <v>2487833446</v>
      </c>
      <c r="H227" s="9">
        <f t="shared" ref="H227" si="310">G227+H226</f>
        <v>840887704748</v>
      </c>
    </row>
    <row r="228" spans="1:8" s="14" customFormat="1" ht="18.75" x14ac:dyDescent="0.3">
      <c r="A228" s="9" t="s">
        <v>941</v>
      </c>
      <c r="B228" s="9"/>
      <c r="C228" s="9"/>
      <c r="D228" s="9"/>
      <c r="E228" s="9">
        <v>2487833446</v>
      </c>
      <c r="F228" s="9">
        <v>1</v>
      </c>
      <c r="G228" s="9">
        <f t="shared" ref="G228:G230" si="311">F228*E228</f>
        <v>2487833446</v>
      </c>
      <c r="H228" s="9">
        <f t="shared" ref="H228:H230" si="312">G228+H227</f>
        <v>843375538194</v>
      </c>
    </row>
    <row r="229" spans="1:8" s="14" customFormat="1" ht="18.75" x14ac:dyDescent="0.3">
      <c r="A229" s="9" t="s">
        <v>942</v>
      </c>
      <c r="B229" s="9"/>
      <c r="C229" s="9"/>
      <c r="D229" s="9"/>
      <c r="E229" s="9">
        <v>2487833446</v>
      </c>
      <c r="F229" s="9">
        <v>1</v>
      </c>
      <c r="G229" s="9">
        <f t="shared" si="311"/>
        <v>2487833446</v>
      </c>
      <c r="H229" s="9">
        <f t="shared" si="312"/>
        <v>845863371640</v>
      </c>
    </row>
    <row r="230" spans="1:8" s="14" customFormat="1" ht="18.75" x14ac:dyDescent="0.3">
      <c r="A230" s="9" t="s">
        <v>943</v>
      </c>
      <c r="B230" s="9"/>
      <c r="C230" s="9"/>
      <c r="D230" s="9"/>
      <c r="E230" s="9">
        <v>2487833446</v>
      </c>
      <c r="F230" s="9">
        <v>1</v>
      </c>
      <c r="G230" s="9">
        <f t="shared" si="311"/>
        <v>2487833446</v>
      </c>
      <c r="H230" s="9">
        <f t="shared" si="312"/>
        <v>848351205086</v>
      </c>
    </row>
    <row r="231" spans="1:8" s="14" customFormat="1" ht="18.75" x14ac:dyDescent="0.3">
      <c r="A231" s="9" t="s">
        <v>950</v>
      </c>
      <c r="B231" s="9"/>
      <c r="C231" s="9"/>
      <c r="D231" s="9"/>
      <c r="E231" s="9">
        <v>2487833446</v>
      </c>
      <c r="F231" s="9">
        <v>3</v>
      </c>
      <c r="G231" s="9">
        <f t="shared" ref="G231" si="313">F231*E231</f>
        <v>7463500338</v>
      </c>
      <c r="H231" s="9">
        <f t="shared" ref="H231" si="314">G231+H230</f>
        <v>855814705424</v>
      </c>
    </row>
    <row r="232" spans="1:8" s="14" customFormat="1" ht="18.75" x14ac:dyDescent="0.3">
      <c r="A232" s="9" t="s">
        <v>954</v>
      </c>
      <c r="B232" s="9"/>
      <c r="C232" s="9"/>
      <c r="D232" s="9"/>
      <c r="E232" s="9">
        <v>2487833446</v>
      </c>
      <c r="F232" s="9">
        <v>1</v>
      </c>
      <c r="G232" s="9">
        <f t="shared" ref="G232" si="315">F232*E232</f>
        <v>2487833446</v>
      </c>
      <c r="H232" s="9">
        <f t="shared" ref="H232" si="316">G232+H231</f>
        <v>858302538870</v>
      </c>
    </row>
    <row r="233" spans="1:8" s="14" customFormat="1" ht="18.75" x14ac:dyDescent="0.3">
      <c r="A233" s="9" t="s">
        <v>958</v>
      </c>
      <c r="B233" s="9"/>
      <c r="C233" s="9"/>
      <c r="D233" s="9"/>
      <c r="E233" s="9">
        <v>2487833446</v>
      </c>
      <c r="F233" s="9">
        <v>1</v>
      </c>
      <c r="G233" s="9">
        <f t="shared" ref="G233" si="317">F233*E233</f>
        <v>2487833446</v>
      </c>
      <c r="H233" s="9">
        <f>G233+H232</f>
        <v>860790372316</v>
      </c>
    </row>
    <row r="234" spans="1:8" s="14" customFormat="1" ht="18.75" x14ac:dyDescent="0.3">
      <c r="A234" s="9" t="s">
        <v>962</v>
      </c>
      <c r="B234" s="9"/>
      <c r="C234" s="9"/>
      <c r="D234" s="9"/>
      <c r="E234" s="9">
        <v>2487833446</v>
      </c>
      <c r="F234" s="9">
        <v>1</v>
      </c>
      <c r="G234" s="9">
        <f t="shared" ref="G234:G235" si="318">F234*E234</f>
        <v>2487833446</v>
      </c>
      <c r="H234" s="9">
        <f t="shared" ref="H234:H235" si="319">G234+H233</f>
        <v>863278205762</v>
      </c>
    </row>
    <row r="235" spans="1:8" s="14" customFormat="1" ht="18.75" x14ac:dyDescent="0.3">
      <c r="A235" s="9" t="s">
        <v>963</v>
      </c>
      <c r="B235" s="9"/>
      <c r="C235" s="9"/>
      <c r="D235" s="9"/>
      <c r="E235" s="9">
        <v>2487833446</v>
      </c>
      <c r="F235" s="9">
        <v>1</v>
      </c>
      <c r="G235" s="9">
        <f t="shared" si="318"/>
        <v>2487833446</v>
      </c>
      <c r="H235" s="9">
        <f t="shared" si="319"/>
        <v>865766039208</v>
      </c>
    </row>
    <row r="236" spans="1:8" s="14" customFormat="1" ht="18.75" x14ac:dyDescent="0.3">
      <c r="A236" s="9" t="s">
        <v>970</v>
      </c>
      <c r="B236" s="9"/>
      <c r="C236" s="9"/>
      <c r="D236" s="9"/>
      <c r="E236" s="9">
        <v>2487833446</v>
      </c>
      <c r="F236" s="9">
        <v>3</v>
      </c>
      <c r="G236" s="9">
        <f t="shared" ref="G236" si="320">F236*E236</f>
        <v>7463500338</v>
      </c>
      <c r="H236" s="9">
        <f t="shared" ref="H236" si="321">G236+H235</f>
        <v>873229539546</v>
      </c>
    </row>
    <row r="237" spans="1:8" s="14" customFormat="1" ht="18.75" x14ac:dyDescent="0.3">
      <c r="A237" s="9" t="s">
        <v>974</v>
      </c>
      <c r="B237" s="9"/>
      <c r="C237" s="9"/>
      <c r="D237" s="9"/>
      <c r="E237" s="9">
        <v>2487833446</v>
      </c>
      <c r="F237" s="9">
        <v>1</v>
      </c>
      <c r="G237" s="9">
        <f t="shared" ref="G237" si="322">F237*E237</f>
        <v>2487833446</v>
      </c>
      <c r="H237" s="9">
        <f t="shared" ref="H237" si="323">G237+H236</f>
        <v>875717372992</v>
      </c>
    </row>
    <row r="238" spans="1:8" s="14" customFormat="1" ht="18.75" x14ac:dyDescent="0.3">
      <c r="A238" s="9" t="s">
        <v>975</v>
      </c>
      <c r="B238" s="9"/>
      <c r="C238" s="9"/>
      <c r="D238" s="9"/>
      <c r="E238" s="9">
        <v>2487833446</v>
      </c>
      <c r="F238" s="9">
        <v>1</v>
      </c>
      <c r="G238" s="9">
        <f t="shared" ref="G238:G240" si="324">F238*E238</f>
        <v>2487833446</v>
      </c>
      <c r="H238" s="9">
        <f t="shared" ref="H238:H240" si="325">G238+H237</f>
        <v>878205206438</v>
      </c>
    </row>
    <row r="239" spans="1:8" s="14" customFormat="1" ht="18.75" x14ac:dyDescent="0.3">
      <c r="A239" s="9" t="s">
        <v>976</v>
      </c>
      <c r="B239" s="9"/>
      <c r="C239" s="9"/>
      <c r="D239" s="9"/>
      <c r="E239" s="9">
        <v>2487833446</v>
      </c>
      <c r="F239" s="9">
        <v>1</v>
      </c>
      <c r="G239" s="9">
        <f t="shared" si="324"/>
        <v>2487833446</v>
      </c>
      <c r="H239" s="9">
        <f t="shared" si="325"/>
        <v>880693039884</v>
      </c>
    </row>
    <row r="240" spans="1:8" s="14" customFormat="1" ht="18.75" x14ac:dyDescent="0.3">
      <c r="A240" s="9" t="s">
        <v>977</v>
      </c>
      <c r="B240" s="9"/>
      <c r="C240" s="9"/>
      <c r="D240" s="9"/>
      <c r="E240" s="9">
        <v>2487833446</v>
      </c>
      <c r="F240" s="9">
        <v>1</v>
      </c>
      <c r="G240" s="9">
        <f t="shared" si="324"/>
        <v>2487833446</v>
      </c>
      <c r="H240" s="9">
        <f t="shared" si="325"/>
        <v>883180873330</v>
      </c>
    </row>
    <row r="241" spans="1:8" s="14" customFormat="1" ht="18.75" x14ac:dyDescent="0.3">
      <c r="A241" s="9" t="s">
        <v>987</v>
      </c>
      <c r="B241" s="9"/>
      <c r="C241" s="9"/>
      <c r="D241" s="9"/>
      <c r="E241" s="9">
        <v>2487833446</v>
      </c>
      <c r="F241" s="9">
        <v>3</v>
      </c>
      <c r="G241" s="9">
        <f t="shared" ref="G241" si="326">F241*E241</f>
        <v>7463500338</v>
      </c>
      <c r="H241" s="9">
        <f t="shared" ref="H241" si="327">G241+H240</f>
        <v>890644373668</v>
      </c>
    </row>
    <row r="242" spans="1:8" ht="14.25" customHeight="1" x14ac:dyDescent="0.3">
      <c r="A242" s="9"/>
      <c r="B242" s="9"/>
      <c r="C242" s="9"/>
      <c r="D242" s="9"/>
      <c r="E242" s="9"/>
      <c r="F242" s="9"/>
      <c r="G242" s="9"/>
      <c r="H242" s="9"/>
    </row>
    <row r="243" spans="1:8" ht="2.25" customHeight="1" x14ac:dyDescent="0.3">
      <c r="A243" s="9"/>
      <c r="B243" s="9"/>
      <c r="C243" s="9"/>
      <c r="D243" s="9"/>
      <c r="E243" s="9"/>
      <c r="F243" s="9"/>
      <c r="G243" s="9"/>
      <c r="H243" s="9"/>
    </row>
    <row r="244" spans="1:8" ht="18.75" x14ac:dyDescent="0.3">
      <c r="A244" s="9"/>
      <c r="B244" s="9"/>
      <c r="C244" s="9"/>
      <c r="D244" s="9"/>
      <c r="E244" s="9"/>
      <c r="F244" s="9"/>
      <c r="G244" s="9">
        <f>SUM(G2:G243)</f>
        <v>898107874006</v>
      </c>
      <c r="H244" s="9" t="s">
        <v>297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BP242"/>
  <sheetViews>
    <sheetView rightToLeft="1" tabSelected="1" topLeftCell="A198" zoomScaleNormal="100" workbookViewId="0">
      <selection activeCell="L251" sqref="L251"/>
    </sheetView>
  </sheetViews>
  <sheetFormatPr defaultRowHeight="15" x14ac:dyDescent="0.25"/>
  <cols>
    <col min="1" max="1" width="7.5703125" bestFit="1" customWidth="1"/>
    <col min="2" max="2" width="12.85546875" bestFit="1" customWidth="1"/>
    <col min="3" max="3" width="14.140625" customWidth="1"/>
    <col min="4" max="4" width="14.28515625" bestFit="1" customWidth="1"/>
    <col min="5" max="5" width="13.7109375" customWidth="1"/>
    <col min="6" max="6" width="14.42578125" customWidth="1"/>
    <col min="7" max="7" width="8.5703125" bestFit="1" customWidth="1"/>
    <col min="8" max="8" width="14.28515625" bestFit="1" customWidth="1"/>
    <col min="9" max="9" width="12" bestFit="1" customWidth="1"/>
    <col min="10" max="10" width="8.140625" customWidth="1"/>
    <col min="11" max="11" width="13.28515625" customWidth="1"/>
    <col min="12" max="12" width="7.5703125" bestFit="1" customWidth="1"/>
    <col min="13" max="13" width="14" customWidth="1"/>
    <col min="14" max="14" width="7.5703125" bestFit="1" customWidth="1"/>
    <col min="15" max="15" width="15.28515625" customWidth="1"/>
    <col min="16" max="16" width="15.140625" customWidth="1"/>
    <col min="17" max="17" width="8.5703125" bestFit="1" customWidth="1"/>
    <col min="18" max="18" width="12.7109375" bestFit="1" customWidth="1"/>
  </cols>
  <sheetData>
    <row r="1" spans="1:18" x14ac:dyDescent="0.25">
      <c r="A1" s="45" t="s">
        <v>380</v>
      </c>
      <c r="B1" s="44" t="s">
        <v>381</v>
      </c>
      <c r="C1" s="45" t="s">
        <v>42</v>
      </c>
      <c r="D1" s="45" t="s">
        <v>48</v>
      </c>
      <c r="E1" s="45" t="s">
        <v>382</v>
      </c>
      <c r="F1" s="243" t="s">
        <v>43</v>
      </c>
      <c r="G1" s="243"/>
      <c r="H1" s="45" t="s">
        <v>383</v>
      </c>
      <c r="I1" s="246" t="s">
        <v>384</v>
      </c>
      <c r="J1" s="246"/>
      <c r="K1" s="244" t="s">
        <v>385</v>
      </c>
      <c r="L1" s="245"/>
      <c r="M1" s="246" t="s">
        <v>386</v>
      </c>
      <c r="N1" s="246"/>
      <c r="O1" s="26" t="s">
        <v>387</v>
      </c>
      <c r="P1" s="247" t="s">
        <v>388</v>
      </c>
      <c r="Q1" s="248"/>
      <c r="R1" s="45"/>
    </row>
    <row r="2" spans="1:18" x14ac:dyDescent="0.25">
      <c r="A2" s="16" t="s">
        <v>299</v>
      </c>
      <c r="B2" s="21">
        <f>Base!E2</f>
        <v>2487833446</v>
      </c>
      <c r="C2" s="20">
        <f ca="1">E2+SUM(D$2:D2)</f>
        <v>2519683895</v>
      </c>
      <c r="D2" s="18"/>
      <c r="E2" s="20">
        <f t="shared" ref="E2:E7" ca="1" si="0">INDIRECT("'"&amp;A2&amp;"'!G41")</f>
        <v>2519683895</v>
      </c>
      <c r="F2" s="21">
        <f t="shared" ref="F2:F7" ca="1" si="1">E2+D2-B2</f>
        <v>31850449</v>
      </c>
      <c r="G2" s="17">
        <f t="shared" ref="G2:G7" ca="1" si="2">F2/B2</f>
        <v>1.2802484447345113E-2</v>
      </c>
      <c r="H2" s="21">
        <f t="shared" ref="H2:H7" ca="1" si="3">F2-D2</f>
        <v>31850449</v>
      </c>
      <c r="I2" s="22">
        <f t="shared" ref="I2:I7" ca="1" si="4">C2-B$2</f>
        <v>31850449</v>
      </c>
      <c r="J2" s="19">
        <f t="shared" ref="J2:J7" ca="1" si="5">I2/B$2</f>
        <v>1.2802484447345113E-2</v>
      </c>
      <c r="K2" s="33">
        <f ca="1">H2</f>
        <v>31850449</v>
      </c>
      <c r="L2" s="34">
        <f t="shared" ref="L2:L8" ca="1" si="6">K2/$B$2</f>
        <v>1.2802484447345113E-2</v>
      </c>
      <c r="M2" s="22">
        <f ca="1">F2</f>
        <v>31850449</v>
      </c>
      <c r="N2" s="23">
        <f ca="1">G2</f>
        <v>1.2802484447345113E-2</v>
      </c>
      <c r="O2" s="27">
        <f ca="1">C2+690000000</f>
        <v>3209683895</v>
      </c>
      <c r="P2" s="29">
        <f ca="1">O2-1380000000</f>
        <v>1829683895</v>
      </c>
      <c r="Q2" s="30">
        <f ca="1">P2/1380000000</f>
        <v>1.3258578949275361</v>
      </c>
      <c r="R2" s="45"/>
    </row>
    <row r="3" spans="1:18" s="14" customFormat="1" x14ac:dyDescent="0.25">
      <c r="A3" s="16" t="s">
        <v>300</v>
      </c>
      <c r="B3" s="21">
        <f t="shared" ref="B3:B8" ca="1" si="7">E2</f>
        <v>2519683895</v>
      </c>
      <c r="C3" s="20">
        <f ca="1">E3+SUM(D$2:D3)</f>
        <v>2617429688</v>
      </c>
      <c r="D3" s="18"/>
      <c r="E3" s="20">
        <f t="shared" ca="1" si="0"/>
        <v>2617429688</v>
      </c>
      <c r="F3" s="21">
        <f t="shared" ca="1" si="1"/>
        <v>97745793</v>
      </c>
      <c r="G3" s="17">
        <f t="shared" ca="1" si="2"/>
        <v>3.8792879215509689E-2</v>
      </c>
      <c r="H3" s="21">
        <f t="shared" ca="1" si="3"/>
        <v>97745793</v>
      </c>
      <c r="I3" s="22">
        <f t="shared" ca="1" si="4"/>
        <v>129596242</v>
      </c>
      <c r="J3" s="19">
        <f t="shared" ca="1" si="5"/>
        <v>5.2092008895679102E-2</v>
      </c>
      <c r="K3" s="33">
        <f t="shared" ref="K3:K8" ca="1" si="8">H3+K2</f>
        <v>129596242</v>
      </c>
      <c r="L3" s="34">
        <f t="shared" ca="1" si="6"/>
        <v>5.2092008895679102E-2</v>
      </c>
      <c r="M3" s="22">
        <f t="shared" ref="M3:N5" ca="1" si="9">F3+M2</f>
        <v>129596242</v>
      </c>
      <c r="N3" s="23">
        <f t="shared" ca="1" si="9"/>
        <v>5.1595363662854804E-2</v>
      </c>
      <c r="O3" s="27">
        <f t="shared" ref="O3:O32" ca="1" si="10">C3+690000000</f>
        <v>3307429688</v>
      </c>
      <c r="P3" s="29">
        <f t="shared" ref="P3:P10" ca="1" si="11">O3-1380000000</f>
        <v>1927429688</v>
      </c>
      <c r="Q3" s="30">
        <f t="shared" ref="Q3:Q10" ca="1" si="12">P3/1380000000</f>
        <v>1.3966881797101449</v>
      </c>
      <c r="R3" s="45"/>
    </row>
    <row r="4" spans="1:18" s="14" customFormat="1" x14ac:dyDescent="0.25">
      <c r="A4" s="16" t="s">
        <v>301</v>
      </c>
      <c r="B4" s="21">
        <f t="shared" ca="1" si="7"/>
        <v>2617429688</v>
      </c>
      <c r="C4" s="20">
        <f ca="1">E4+SUM(D$2:D4)</f>
        <v>2712371971</v>
      </c>
      <c r="D4" s="18"/>
      <c r="E4" s="20">
        <f t="shared" ca="1" si="0"/>
        <v>2712371971</v>
      </c>
      <c r="F4" s="21">
        <f t="shared" ca="1" si="1"/>
        <v>94942283</v>
      </c>
      <c r="G4" s="17">
        <f t="shared" ca="1" si="2"/>
        <v>3.6273097778051946E-2</v>
      </c>
      <c r="H4" s="21">
        <f t="shared" ca="1" si="3"/>
        <v>94942283</v>
      </c>
      <c r="I4" s="22">
        <f t="shared" ca="1" si="4"/>
        <v>224538525</v>
      </c>
      <c r="J4" s="19">
        <f t="shared" ca="1" si="5"/>
        <v>9.0254645205859171E-2</v>
      </c>
      <c r="K4" s="33">
        <f t="shared" ca="1" si="8"/>
        <v>224538525</v>
      </c>
      <c r="L4" s="34">
        <f t="shared" ca="1" si="6"/>
        <v>9.0254645205859171E-2</v>
      </c>
      <c r="M4" s="22">
        <f t="shared" ca="1" si="9"/>
        <v>224538525</v>
      </c>
      <c r="N4" s="23">
        <f t="shared" ca="1" si="9"/>
        <v>8.786846144090675E-2</v>
      </c>
      <c r="O4" s="27">
        <f t="shared" ca="1" si="10"/>
        <v>3402371971</v>
      </c>
      <c r="P4" s="29">
        <f t="shared" ca="1" si="11"/>
        <v>2022371971</v>
      </c>
      <c r="Q4" s="30">
        <f t="shared" ca="1" si="12"/>
        <v>1.4654869355072464</v>
      </c>
      <c r="R4" s="45"/>
    </row>
    <row r="5" spans="1:18" s="14" customFormat="1" x14ac:dyDescent="0.25">
      <c r="A5" s="16" t="s">
        <v>302</v>
      </c>
      <c r="B5" s="21">
        <f t="shared" ca="1" si="7"/>
        <v>2712371971</v>
      </c>
      <c r="C5" s="20">
        <f ca="1">E5+SUM(D$2:D5)</f>
        <v>2801005583</v>
      </c>
      <c r="D5" s="18"/>
      <c r="E5" s="20">
        <f t="shared" ca="1" si="0"/>
        <v>2801005583</v>
      </c>
      <c r="F5" s="21">
        <f t="shared" ca="1" si="1"/>
        <v>88633612</v>
      </c>
      <c r="G5" s="17">
        <f t="shared" ca="1" si="2"/>
        <v>3.2677528358074893E-2</v>
      </c>
      <c r="H5" s="21">
        <f t="shared" ca="1" si="3"/>
        <v>88633612</v>
      </c>
      <c r="I5" s="22">
        <f t="shared" ca="1" si="4"/>
        <v>313172137</v>
      </c>
      <c r="J5" s="19">
        <f t="shared" ca="1" si="5"/>
        <v>0.12588147229209651</v>
      </c>
      <c r="K5" s="33">
        <f t="shared" ca="1" si="8"/>
        <v>313172137</v>
      </c>
      <c r="L5" s="34">
        <f t="shared" ca="1" si="6"/>
        <v>0.12588147229209651</v>
      </c>
      <c r="M5" s="22">
        <f t="shared" ca="1" si="9"/>
        <v>313172137</v>
      </c>
      <c r="N5" s="23">
        <f t="shared" ca="1" si="9"/>
        <v>0.12054598979898165</v>
      </c>
      <c r="O5" s="27">
        <f t="shared" ca="1" si="10"/>
        <v>3491005583</v>
      </c>
      <c r="P5" s="29">
        <f t="shared" ca="1" si="11"/>
        <v>2111005583</v>
      </c>
      <c r="Q5" s="30">
        <f t="shared" ca="1" si="12"/>
        <v>1.5297141905797103</v>
      </c>
      <c r="R5" s="45"/>
    </row>
    <row r="6" spans="1:18" s="14" customFormat="1" x14ac:dyDescent="0.25">
      <c r="A6" s="16" t="s">
        <v>303</v>
      </c>
      <c r="B6" s="21">
        <f t="shared" ca="1" si="7"/>
        <v>2801005583</v>
      </c>
      <c r="C6" s="20">
        <f ca="1">E6+SUM(D$2:D6)</f>
        <v>2860631805</v>
      </c>
      <c r="D6" s="18"/>
      <c r="E6" s="20">
        <f t="shared" ca="1" si="0"/>
        <v>2860631805</v>
      </c>
      <c r="F6" s="21">
        <f t="shared" ca="1" si="1"/>
        <v>59626222</v>
      </c>
      <c r="G6" s="17">
        <f t="shared" ca="1" si="2"/>
        <v>2.1287434185024972E-2</v>
      </c>
      <c r="H6" s="21">
        <f t="shared" ca="1" si="3"/>
        <v>59626222</v>
      </c>
      <c r="I6" s="22">
        <f t="shared" ca="1" si="4"/>
        <v>372798359</v>
      </c>
      <c r="J6" s="19">
        <f t="shared" ca="1" si="5"/>
        <v>0.14984860003365355</v>
      </c>
      <c r="K6" s="33">
        <f t="shared" ca="1" si="8"/>
        <v>372798359</v>
      </c>
      <c r="L6" s="34">
        <f t="shared" ca="1" si="6"/>
        <v>0.14984860003365355</v>
      </c>
      <c r="M6" s="22">
        <f t="shared" ref="M6" ca="1" si="13">F6+M5</f>
        <v>372798359</v>
      </c>
      <c r="N6" s="23">
        <f t="shared" ref="N6" ca="1" si="14">G6+N5</f>
        <v>0.14183342398400661</v>
      </c>
      <c r="O6" s="27">
        <f t="shared" ca="1" si="10"/>
        <v>3550631805</v>
      </c>
      <c r="P6" s="29">
        <f t="shared" ca="1" si="11"/>
        <v>2170631805</v>
      </c>
      <c r="Q6" s="30">
        <f t="shared" ca="1" si="12"/>
        <v>1.5729215978260869</v>
      </c>
      <c r="R6" s="45"/>
    </row>
    <row r="7" spans="1:18" s="14" customFormat="1" x14ac:dyDescent="0.25">
      <c r="A7" s="16" t="s">
        <v>304</v>
      </c>
      <c r="B7" s="21">
        <f t="shared" ca="1" si="7"/>
        <v>2860631805</v>
      </c>
      <c r="C7" s="20">
        <f ca="1">E7+SUM(D$2:D7)</f>
        <v>2957041802</v>
      </c>
      <c r="D7" s="18"/>
      <c r="E7" s="20">
        <f t="shared" ca="1" si="0"/>
        <v>2957041802</v>
      </c>
      <c r="F7" s="21">
        <f t="shared" ca="1" si="1"/>
        <v>96409997</v>
      </c>
      <c r="G7" s="17">
        <f t="shared" ca="1" si="2"/>
        <v>3.3702343947755974E-2</v>
      </c>
      <c r="H7" s="21">
        <f t="shared" ca="1" si="3"/>
        <v>96409997</v>
      </c>
      <c r="I7" s="22">
        <f t="shared" ca="1" si="4"/>
        <v>469208356</v>
      </c>
      <c r="J7" s="19">
        <f t="shared" ca="1" si="5"/>
        <v>0.18860119303983341</v>
      </c>
      <c r="K7" s="33">
        <f t="shared" ca="1" si="8"/>
        <v>469208356</v>
      </c>
      <c r="L7" s="34">
        <f t="shared" ca="1" si="6"/>
        <v>0.18860119303983341</v>
      </c>
      <c r="M7" s="22">
        <f t="shared" ref="M7" ca="1" si="15">F7+M6</f>
        <v>469208356</v>
      </c>
      <c r="N7" s="23">
        <f t="shared" ref="N7" ca="1" si="16">G7+N6</f>
        <v>0.17553576793176259</v>
      </c>
      <c r="O7" s="27">
        <f t="shared" ca="1" si="10"/>
        <v>3647041802</v>
      </c>
      <c r="P7" s="29">
        <f t="shared" ca="1" si="11"/>
        <v>2267041802</v>
      </c>
      <c r="Q7" s="30">
        <f t="shared" ca="1" si="12"/>
        <v>1.6427839144927536</v>
      </c>
      <c r="R7" s="45"/>
    </row>
    <row r="8" spans="1:18" s="14" customFormat="1" x14ac:dyDescent="0.25">
      <c r="A8" s="16" t="s">
        <v>305</v>
      </c>
      <c r="B8" s="21">
        <f t="shared" ca="1" si="7"/>
        <v>2957041802</v>
      </c>
      <c r="C8" s="20">
        <f ca="1">E8+SUM(D$2:D8)</f>
        <v>3048530014</v>
      </c>
      <c r="D8" s="18">
        <v>30000000</v>
      </c>
      <c r="E8" s="20">
        <f t="shared" ref="E8" ca="1" si="17">INDIRECT("'"&amp;A8&amp;"'!G41")</f>
        <v>3018530014</v>
      </c>
      <c r="F8" s="21">
        <f t="shared" ref="F8" ca="1" si="18">E8+D8-B8</f>
        <v>91488212</v>
      </c>
      <c r="G8" s="17">
        <f t="shared" ref="G8" ca="1" si="19">F8/B8</f>
        <v>3.0939099994501871E-2</v>
      </c>
      <c r="H8" s="21">
        <f t="shared" ref="H8" ca="1" si="20">F8-D8</f>
        <v>61488212</v>
      </c>
      <c r="I8" s="22">
        <f t="shared" ref="I8" ca="1" si="21">C8-B$2</f>
        <v>560696568</v>
      </c>
      <c r="J8" s="19">
        <f t="shared" ref="J8" ca="1" si="22">I8/B$2</f>
        <v>0.22537544420487704</v>
      </c>
      <c r="K8" s="33">
        <f t="shared" ca="1" si="8"/>
        <v>530696568</v>
      </c>
      <c r="L8" s="34">
        <f t="shared" ca="1" si="6"/>
        <v>0.21331675914771026</v>
      </c>
      <c r="M8" s="22">
        <f t="shared" ref="M8" ca="1" si="23">F8+M7</f>
        <v>560696568</v>
      </c>
      <c r="N8" s="23">
        <f t="shared" ref="N8" ca="1" si="24">G8+N7</f>
        <v>0.20647486792626446</v>
      </c>
      <c r="O8" s="27">
        <f t="shared" ca="1" si="10"/>
        <v>3738530014</v>
      </c>
      <c r="P8" s="29">
        <f t="shared" ca="1" si="11"/>
        <v>2358530014</v>
      </c>
      <c r="Q8" s="30">
        <f t="shared" ca="1" si="12"/>
        <v>1.7090797202898551</v>
      </c>
      <c r="R8" s="45"/>
    </row>
    <row r="9" spans="1:18" s="14" customFormat="1" x14ac:dyDescent="0.25">
      <c r="A9" s="16" t="s">
        <v>306</v>
      </c>
      <c r="B9" s="21">
        <f t="shared" ref="B9" ca="1" si="25">E8</f>
        <v>3018530014</v>
      </c>
      <c r="C9" s="20">
        <f ca="1">E9+SUM(D$2:D9)</f>
        <v>3097065379</v>
      </c>
      <c r="D9" s="18"/>
      <c r="E9" s="20">
        <f t="shared" ref="E9" ca="1" si="26">INDIRECT("'"&amp;A9&amp;"'!G41")</f>
        <v>3067065379</v>
      </c>
      <c r="F9" s="21">
        <f t="shared" ref="F9" ca="1" si="27">E9+D9-B9</f>
        <v>48535365</v>
      </c>
      <c r="G9" s="17">
        <f t="shared" ref="G9" ca="1" si="28">F9/B9</f>
        <v>1.6079139440354096E-2</v>
      </c>
      <c r="H9" s="21">
        <f t="shared" ref="H9" ca="1" si="29">F9-D9</f>
        <v>48535365</v>
      </c>
      <c r="I9" s="22">
        <f t="shared" ref="I9" ca="1" si="30">C9-B$2</f>
        <v>609231933</v>
      </c>
      <c r="J9" s="19">
        <f t="shared" ref="J9" ca="1" si="31">I9/B$2</f>
        <v>0.24488453356053161</v>
      </c>
      <c r="K9" s="33">
        <f t="shared" ref="K9" ca="1" si="32">H9+K8</f>
        <v>579231933</v>
      </c>
      <c r="L9" s="34">
        <f t="shared" ref="L9" ca="1" si="33">K9/$B$2</f>
        <v>0.2328258485033648</v>
      </c>
      <c r="M9" s="22">
        <f t="shared" ref="M9" ca="1" si="34">F9+M8</f>
        <v>609231933</v>
      </c>
      <c r="N9" s="23">
        <f t="shared" ref="N9" ca="1" si="35">G9+N8</f>
        <v>0.22255400736661857</v>
      </c>
      <c r="O9" s="27">
        <f t="shared" ca="1" si="10"/>
        <v>3787065379</v>
      </c>
      <c r="P9" s="29">
        <f t="shared" ca="1" si="11"/>
        <v>2407065379</v>
      </c>
      <c r="Q9" s="30">
        <f t="shared" ca="1" si="12"/>
        <v>1.7442502746376811</v>
      </c>
      <c r="R9" s="45"/>
    </row>
    <row r="10" spans="1:18" s="14" customFormat="1" x14ac:dyDescent="0.25">
      <c r="A10" s="16" t="s">
        <v>307</v>
      </c>
      <c r="B10" s="21">
        <f t="shared" ref="B10" ca="1" si="36">E9</f>
        <v>3067065379</v>
      </c>
      <c r="C10" s="20">
        <f ca="1">E10+SUM(D$2:D10)</f>
        <v>3213190040</v>
      </c>
      <c r="D10" s="18"/>
      <c r="E10" s="20">
        <f t="shared" ref="E10" ca="1" si="37">INDIRECT("'"&amp;A10&amp;"'!G41")</f>
        <v>3183190040</v>
      </c>
      <c r="F10" s="21">
        <f t="shared" ref="F10" ca="1" si="38">E10+D10-B10</f>
        <v>116124661</v>
      </c>
      <c r="G10" s="17">
        <f t="shared" ref="G10" ca="1" si="39">F10/B10</f>
        <v>3.7861814682888115E-2</v>
      </c>
      <c r="H10" s="21">
        <f t="shared" ref="H10" ca="1" si="40">F10-D10</f>
        <v>116124661</v>
      </c>
      <c r="I10" s="22">
        <f t="shared" ref="I10" ca="1" si="41">C10-B$2</f>
        <v>725356594</v>
      </c>
      <c r="J10" s="19">
        <f t="shared" ref="J10" ca="1" si="42">I10/B$2</f>
        <v>0.29156155737284029</v>
      </c>
      <c r="K10" s="33">
        <f t="shared" ref="K10" ca="1" si="43">H10+K9</f>
        <v>695356594</v>
      </c>
      <c r="L10" s="34">
        <f t="shared" ref="L10" ca="1" si="44">K10/$B$2</f>
        <v>0.2795028723156735</v>
      </c>
      <c r="M10" s="22">
        <f t="shared" ref="M10" ca="1" si="45">F10+M9</f>
        <v>725356594</v>
      </c>
      <c r="N10" s="23">
        <f t="shared" ref="N10" ca="1" si="46">G10+N9</f>
        <v>0.2604158220495067</v>
      </c>
      <c r="O10" s="27">
        <f t="shared" ca="1" si="10"/>
        <v>3903190040</v>
      </c>
      <c r="P10" s="29">
        <f t="shared" ca="1" si="11"/>
        <v>2523190040</v>
      </c>
      <c r="Q10" s="30">
        <f t="shared" ca="1" si="12"/>
        <v>1.828398579710145</v>
      </c>
      <c r="R10" s="45"/>
    </row>
    <row r="11" spans="1:18" s="14" customFormat="1" x14ac:dyDescent="0.25">
      <c r="A11" s="16" t="s">
        <v>308</v>
      </c>
      <c r="B11" s="21">
        <f t="shared" ref="B11" ca="1" si="47">E10</f>
        <v>3183190040</v>
      </c>
      <c r="C11" s="20">
        <f ca="1">E11+SUM(D$2:D11)</f>
        <v>3270551340</v>
      </c>
      <c r="D11" s="18"/>
      <c r="E11" s="20">
        <f t="shared" ref="E11" ca="1" si="48">INDIRECT("'"&amp;A11&amp;"'!G41")</f>
        <v>3240551340</v>
      </c>
      <c r="F11" s="21">
        <f t="shared" ref="F11" ca="1" si="49">E11+D11-B11</f>
        <v>57361300</v>
      </c>
      <c r="G11" s="17">
        <f t="shared" ref="G11" ca="1" si="50">F11/B11</f>
        <v>1.8020067692848148E-2</v>
      </c>
      <c r="H11" s="21">
        <f t="shared" ref="H11" ca="1" si="51">F11-D11</f>
        <v>57361300</v>
      </c>
      <c r="I11" s="22">
        <f t="shared" ref="I11" ca="1" si="52">C11-B$2</f>
        <v>782717894</v>
      </c>
      <c r="J11" s="19">
        <f t="shared" ref="J11" ca="1" si="53">I11/B$2</f>
        <v>0.31461828574516237</v>
      </c>
      <c r="K11" s="33">
        <f t="shared" ref="K11" ca="1" si="54">H11+K10</f>
        <v>752717894</v>
      </c>
      <c r="L11" s="34">
        <f t="shared" ref="L11" ca="1" si="55">K11/$B$2</f>
        <v>0.30255960068799559</v>
      </c>
      <c r="M11" s="22">
        <f t="shared" ref="M11" ca="1" si="56">F11+M10</f>
        <v>782717894</v>
      </c>
      <c r="N11" s="23">
        <f t="shared" ref="N11" ca="1" si="57">G11+N10</f>
        <v>0.27843588974235484</v>
      </c>
      <c r="O11" s="27">
        <f t="shared" ca="1" si="10"/>
        <v>3960551340</v>
      </c>
      <c r="P11" s="29">
        <f t="shared" ref="P11" ca="1" si="58">O11-1380000000</f>
        <v>2580551340</v>
      </c>
      <c r="Q11" s="30">
        <f t="shared" ref="Q11" ca="1" si="59">P11/1380000000</f>
        <v>1.8699647391304348</v>
      </c>
      <c r="R11" s="45"/>
    </row>
    <row r="12" spans="1:18" s="14" customFormat="1" x14ac:dyDescent="0.25">
      <c r="A12" s="16" t="s">
        <v>309</v>
      </c>
      <c r="B12" s="21">
        <f t="shared" ref="B12" ca="1" si="60">E11</f>
        <v>3240551340</v>
      </c>
      <c r="C12" s="20">
        <f ca="1">E12+SUM(D$2:D12)</f>
        <v>3194348491</v>
      </c>
      <c r="D12" s="18"/>
      <c r="E12" s="20">
        <f t="shared" ref="E12" ca="1" si="61">INDIRECT("'"&amp;A12&amp;"'!G41")</f>
        <v>3164348491</v>
      </c>
      <c r="F12" s="21">
        <f t="shared" ref="F12" ca="1" si="62">E12+D12-B12</f>
        <v>-76202849</v>
      </c>
      <c r="G12" s="17">
        <f t="shared" ref="G12" ca="1" si="63">F12/B12</f>
        <v>-2.3515396302901961E-2</v>
      </c>
      <c r="H12" s="21">
        <f t="shared" ref="H12" ca="1" si="64">F12-D12</f>
        <v>-76202849</v>
      </c>
      <c r="I12" s="22">
        <f t="shared" ref="I12" ca="1" si="65">C12-B$2</f>
        <v>706515045</v>
      </c>
      <c r="J12" s="19">
        <f t="shared" ref="J12" ca="1" si="66">I12/B$2</f>
        <v>0.28398808052683444</v>
      </c>
      <c r="K12" s="33">
        <f t="shared" ref="K12" ca="1" si="67">H12+K11</f>
        <v>676515045</v>
      </c>
      <c r="L12" s="34">
        <f t="shared" ref="L12" ca="1" si="68">K12/$B$2</f>
        <v>0.2719293954696676</v>
      </c>
      <c r="M12" s="22">
        <f t="shared" ref="M12" ca="1" si="69">F12+M11</f>
        <v>706515045</v>
      </c>
      <c r="N12" s="23">
        <f t="shared" ref="N12" ca="1" si="70">G12+N11</f>
        <v>0.25492049343945289</v>
      </c>
      <c r="O12" s="27">
        <f t="shared" ca="1" si="10"/>
        <v>3884348491</v>
      </c>
      <c r="P12" s="29">
        <f t="shared" ref="P12" ca="1" si="71">O12-1380000000</f>
        <v>2504348491</v>
      </c>
      <c r="Q12" s="30">
        <f t="shared" ref="Q12" ca="1" si="72">P12/1380000000</f>
        <v>1.8147452833333333</v>
      </c>
      <c r="R12" s="45"/>
    </row>
    <row r="13" spans="1:18" s="14" customFormat="1" x14ac:dyDescent="0.25">
      <c r="A13" s="16" t="s">
        <v>310</v>
      </c>
      <c r="B13" s="21">
        <f t="shared" ref="B13" ca="1" si="73">E12</f>
        <v>3164348491</v>
      </c>
      <c r="C13" s="20">
        <f ca="1">E13+SUM(D$2:D13)</f>
        <v>3158983629</v>
      </c>
      <c r="D13" s="18"/>
      <c r="E13" s="20">
        <f t="shared" ref="E13" ca="1" si="74">INDIRECT("'"&amp;A13&amp;"'!G41")</f>
        <v>3128983629</v>
      </c>
      <c r="F13" s="21">
        <f t="shared" ref="F13" ca="1" si="75">E13+D13-B13</f>
        <v>-35364862</v>
      </c>
      <c r="G13" s="17">
        <f t="shared" ref="G13" ca="1" si="76">F13/B13</f>
        <v>-1.1176032633758354E-2</v>
      </c>
      <c r="H13" s="21">
        <f t="shared" ref="H13" ca="1" si="77">F13-D13</f>
        <v>-35364862</v>
      </c>
      <c r="I13" s="22">
        <f t="shared" ref="I13" ca="1" si="78">C13-B$2</f>
        <v>671150183</v>
      </c>
      <c r="J13" s="19">
        <f t="shared" ref="J13" ca="1" si="79">I13/B$2</f>
        <v>0.26977295609522889</v>
      </c>
      <c r="K13" s="33">
        <f t="shared" ref="K13" ca="1" si="80">H13+K12</f>
        <v>641150183</v>
      </c>
      <c r="L13" s="34">
        <f t="shared" ref="L13" ca="1" si="81">K13/$B$2</f>
        <v>0.2577142710380621</v>
      </c>
      <c r="M13" s="22">
        <f t="shared" ref="M13" ca="1" si="82">F13+M12</f>
        <v>671150183</v>
      </c>
      <c r="N13" s="23">
        <f t="shared" ref="N13" ca="1" si="83">G13+N12</f>
        <v>0.24374446080569453</v>
      </c>
      <c r="O13" s="27">
        <f t="shared" ca="1" si="10"/>
        <v>3848983629</v>
      </c>
      <c r="P13" s="29">
        <f t="shared" ref="P13" ca="1" si="84">O13-1380000000</f>
        <v>2468983629</v>
      </c>
      <c r="Q13" s="30">
        <f t="shared" ref="Q13" ca="1" si="85">P13/1380000000</f>
        <v>1.7891185717391305</v>
      </c>
      <c r="R13" s="45"/>
    </row>
    <row r="14" spans="1:18" s="14" customFormat="1" x14ac:dyDescent="0.25">
      <c r="A14" s="16" t="s">
        <v>311</v>
      </c>
      <c r="B14" s="21">
        <f t="shared" ref="B14" ca="1" si="86">E13</f>
        <v>3128983629</v>
      </c>
      <c r="C14" s="20">
        <f ca="1">E14+SUM(D$2:D14)</f>
        <v>3155494063</v>
      </c>
      <c r="D14" s="18"/>
      <c r="E14" s="20">
        <f t="shared" ref="E14" ca="1" si="87">INDIRECT("'"&amp;A14&amp;"'!G41")</f>
        <v>3125494063</v>
      </c>
      <c r="F14" s="21">
        <f t="shared" ref="F14" ca="1" si="88">E14+D14-B14</f>
        <v>-3489566</v>
      </c>
      <c r="G14" s="17">
        <f t="shared" ref="G14" ca="1" si="89">F14/B14</f>
        <v>-1.1152394559236602E-3</v>
      </c>
      <c r="H14" s="21">
        <f t="shared" ref="H14" ca="1" si="90">F14-D14</f>
        <v>-3489566</v>
      </c>
      <c r="I14" s="22">
        <f t="shared" ref="I14" ca="1" si="91">C14-B$2</f>
        <v>667660617</v>
      </c>
      <c r="J14" s="19">
        <f t="shared" ref="J14" ca="1" si="92">I14/B$2</f>
        <v>0.26837030351588897</v>
      </c>
      <c r="K14" s="33">
        <f t="shared" ref="K14" ca="1" si="93">H14+K13</f>
        <v>637660617</v>
      </c>
      <c r="L14" s="34">
        <f t="shared" ref="L14" ca="1" si="94">K14/$B$2</f>
        <v>0.25631161845872219</v>
      </c>
      <c r="M14" s="22">
        <f t="shared" ref="M14" ca="1" si="95">F14+M13</f>
        <v>667660617</v>
      </c>
      <c r="N14" s="23">
        <f t="shared" ref="N14" ca="1" si="96">G14+N13</f>
        <v>0.24262922134977088</v>
      </c>
      <c r="O14" s="27">
        <f t="shared" ca="1" si="10"/>
        <v>3845494063</v>
      </c>
      <c r="P14" s="29">
        <f t="shared" ref="P14" ca="1" si="97">O14-1380000000</f>
        <v>2465494063</v>
      </c>
      <c r="Q14" s="30">
        <f t="shared" ref="Q14" ca="1" si="98">P14/1380000000</f>
        <v>1.7865899007246377</v>
      </c>
      <c r="R14" s="45"/>
    </row>
    <row r="15" spans="1:18" s="14" customFormat="1" x14ac:dyDescent="0.25">
      <c r="A15" s="16" t="s">
        <v>312</v>
      </c>
      <c r="B15" s="21">
        <f t="shared" ref="B15" ca="1" si="99">E14</f>
        <v>3125494063</v>
      </c>
      <c r="C15" s="20">
        <f ca="1">E15+SUM(D$2:D15)</f>
        <v>3185871321</v>
      </c>
      <c r="D15" s="18"/>
      <c r="E15" s="20">
        <f t="shared" ref="E15" ca="1" si="100">INDIRECT("'"&amp;A15&amp;"'!G41")</f>
        <v>3155871321</v>
      </c>
      <c r="F15" s="21">
        <f t="shared" ref="F15" ca="1" si="101">E15+D15-B15</f>
        <v>30377258</v>
      </c>
      <c r="G15" s="17">
        <f t="shared" ref="G15" ca="1" si="102">F15/B15</f>
        <v>9.7191859551454211E-3</v>
      </c>
      <c r="H15" s="21">
        <f t="shared" ref="H15" ca="1" si="103">F15-D15</f>
        <v>30377258</v>
      </c>
      <c r="I15" s="22">
        <f t="shared" ref="I15" ca="1" si="104">C15-B$2</f>
        <v>698037875</v>
      </c>
      <c r="J15" s="19">
        <f t="shared" ref="J15" ca="1" si="105">I15/B$2</f>
        <v>0.280580629753299</v>
      </c>
      <c r="K15" s="33">
        <f t="shared" ref="K15" ca="1" si="106">H15+K14</f>
        <v>668037875</v>
      </c>
      <c r="L15" s="34">
        <f t="shared" ref="L15" ca="1" si="107">K15/$B$2</f>
        <v>0.26852194469613222</v>
      </c>
      <c r="M15" s="22">
        <f t="shared" ref="M15" ca="1" si="108">F15+M14</f>
        <v>698037875</v>
      </c>
      <c r="N15" s="23">
        <f t="shared" ref="N15" ca="1" si="109">G15+N14</f>
        <v>0.25234840730491631</v>
      </c>
      <c r="O15" s="27">
        <f t="shared" ca="1" si="10"/>
        <v>3875871321</v>
      </c>
      <c r="P15" s="29">
        <f t="shared" ref="P15" ca="1" si="110">O15-1380000000</f>
        <v>2495871321</v>
      </c>
      <c r="Q15" s="30">
        <f t="shared" ref="Q15" ca="1" si="111">P15/1380000000</f>
        <v>1.8086024065217392</v>
      </c>
      <c r="R15" s="45"/>
    </row>
    <row r="16" spans="1:18" s="14" customFormat="1" x14ac:dyDescent="0.25">
      <c r="A16" s="16" t="s">
        <v>313</v>
      </c>
      <c r="B16" s="21">
        <f t="shared" ref="B16" ca="1" si="112">E15</f>
        <v>3155871321</v>
      </c>
      <c r="C16" s="20">
        <f ca="1">E16+SUM(D$2:D16)</f>
        <v>3250707425</v>
      </c>
      <c r="D16" s="18"/>
      <c r="E16" s="20">
        <f t="shared" ref="E16" ca="1" si="113">INDIRECT("'"&amp;A16&amp;"'!G41")</f>
        <v>3220707425</v>
      </c>
      <c r="F16" s="21">
        <f t="shared" ref="F16" ca="1" si="114">E16+D16-B16</f>
        <v>64836104</v>
      </c>
      <c r="G16" s="17">
        <f t="shared" ref="G16" ca="1" si="115">F16/B16</f>
        <v>2.0544596849866301E-2</v>
      </c>
      <c r="H16" s="21">
        <f t="shared" ref="H16" ca="1" si="116">F16-D16</f>
        <v>64836104</v>
      </c>
      <c r="I16" s="22">
        <f t="shared" ref="I16" ca="1" si="117">C16-B$2</f>
        <v>762873979</v>
      </c>
      <c r="J16" s="19">
        <f t="shared" ref="J16" ca="1" si="118">I16/B$2</f>
        <v>0.30664190170228944</v>
      </c>
      <c r="K16" s="33">
        <f t="shared" ref="K16" ca="1" si="119">H16+K15</f>
        <v>732873979</v>
      </c>
      <c r="L16" s="34">
        <f t="shared" ref="L16" ca="1" si="120">K16/$B$2</f>
        <v>0.29458321664512266</v>
      </c>
      <c r="M16" s="22">
        <f t="shared" ref="M16" ca="1" si="121">F16+M15</f>
        <v>762873979</v>
      </c>
      <c r="N16" s="23">
        <f t="shared" ref="N16" ca="1" si="122">G16+N15</f>
        <v>0.27289300415478263</v>
      </c>
      <c r="O16" s="27">
        <f t="shared" ca="1" si="10"/>
        <v>3940707425</v>
      </c>
      <c r="P16" s="29">
        <f t="shared" ref="P16" ca="1" si="123">O16-1380000000</f>
        <v>2560707425</v>
      </c>
      <c r="Q16" s="30">
        <f t="shared" ref="Q16" ca="1" si="124">P16/1380000000</f>
        <v>1.8555850905797102</v>
      </c>
      <c r="R16" s="45"/>
    </row>
    <row r="17" spans="1:18" s="14" customFormat="1" x14ac:dyDescent="0.25">
      <c r="A17" s="16" t="s">
        <v>314</v>
      </c>
      <c r="B17" s="21">
        <f t="shared" ref="B17" ca="1" si="125">E16</f>
        <v>3220707425</v>
      </c>
      <c r="C17" s="20">
        <f ca="1">E17+SUM(D$2:D17)</f>
        <v>3346963930</v>
      </c>
      <c r="D17" s="18"/>
      <c r="E17" s="20">
        <f t="shared" ref="E17" ca="1" si="126">INDIRECT("'"&amp;A17&amp;"'!G41")</f>
        <v>3316963930</v>
      </c>
      <c r="F17" s="21">
        <f t="shared" ref="F17" ca="1" si="127">E17+D17-B17</f>
        <v>96256505</v>
      </c>
      <c r="G17" s="17">
        <f t="shared" ref="G17" ca="1" si="128">F17/B17</f>
        <v>2.9886758496854151E-2</v>
      </c>
      <c r="H17" s="21">
        <f t="shared" ref="H17" ca="1" si="129">F17-D17</f>
        <v>96256505</v>
      </c>
      <c r="I17" s="22">
        <f t="shared" ref="I17" ca="1" si="130">C17-B$2</f>
        <v>859130484</v>
      </c>
      <c r="J17" s="19">
        <f t="shared" ref="J17" ca="1" si="131">I17/B$2</f>
        <v>0.34533279765224284</v>
      </c>
      <c r="K17" s="33">
        <f t="shared" ref="K17" ca="1" si="132">H17+K16</f>
        <v>829130484</v>
      </c>
      <c r="L17" s="34">
        <f t="shared" ref="L17" ca="1" si="133">K17/$B$2</f>
        <v>0.33327411259507606</v>
      </c>
      <c r="M17" s="22">
        <f t="shared" ref="M17" ca="1" si="134">F17+M16</f>
        <v>859130484</v>
      </c>
      <c r="N17" s="23">
        <f t="shared" ref="N17" ca="1" si="135">G17+N16</f>
        <v>0.30277976265163675</v>
      </c>
      <c r="O17" s="27">
        <f t="shared" ca="1" si="10"/>
        <v>4036963930</v>
      </c>
      <c r="P17" s="29">
        <f t="shared" ref="P17" ca="1" si="136">O17-1380000000</f>
        <v>2656963930</v>
      </c>
      <c r="Q17" s="30">
        <f t="shared" ref="Q17" ca="1" si="137">P17/1380000000</f>
        <v>1.9253361811594203</v>
      </c>
      <c r="R17" s="45"/>
    </row>
    <row r="18" spans="1:18" s="14" customFormat="1" x14ac:dyDescent="0.25">
      <c r="A18" s="16" t="s">
        <v>315</v>
      </c>
      <c r="B18" s="21">
        <f t="shared" ref="B18" ca="1" si="138">E17</f>
        <v>3316963930</v>
      </c>
      <c r="C18" s="20">
        <f ca="1">E18+SUM(D$2:D18)</f>
        <v>3437660765</v>
      </c>
      <c r="D18" s="18">
        <v>30000000</v>
      </c>
      <c r="E18" s="20">
        <f t="shared" ref="E18" ca="1" si="139">INDIRECT("'"&amp;A18&amp;"'!G41")</f>
        <v>3377660765</v>
      </c>
      <c r="F18" s="21">
        <f t="shared" ref="F18" ca="1" si="140">E18+D18-B18</f>
        <v>90696835</v>
      </c>
      <c r="G18" s="17">
        <f t="shared" ref="G18" ca="1" si="141">F18/B18</f>
        <v>2.7343328692754281E-2</v>
      </c>
      <c r="H18" s="21">
        <f t="shared" ref="H18" ca="1" si="142">F18-D18</f>
        <v>60696835</v>
      </c>
      <c r="I18" s="37">
        <f t="shared" ref="I18" ca="1" si="143">C18-B$2</f>
        <v>949827319</v>
      </c>
      <c r="J18" s="38">
        <f t="shared" ref="J18" ca="1" si="144">I18/B$2</f>
        <v>0.3817889499504703</v>
      </c>
      <c r="K18" s="33">
        <f t="shared" ref="K18" ca="1" si="145">H18+K17</f>
        <v>889827319</v>
      </c>
      <c r="L18" s="34">
        <f t="shared" ref="L18" ca="1" si="146">K18/$B$2</f>
        <v>0.35767157983613668</v>
      </c>
      <c r="M18" s="22">
        <f t="shared" ref="M18" ca="1" si="147">F18+M17</f>
        <v>949827319</v>
      </c>
      <c r="N18" s="23">
        <f t="shared" ref="N18" ca="1" si="148">G18+N17</f>
        <v>0.33012309134439105</v>
      </c>
      <c r="O18" s="27">
        <f t="shared" ca="1" si="10"/>
        <v>4127660765</v>
      </c>
      <c r="P18" s="29">
        <f t="shared" ref="P18" ca="1" si="149">O18-1380000000</f>
        <v>2747660765</v>
      </c>
      <c r="Q18" s="30">
        <f t="shared" ref="Q18" ca="1" si="150">P18/1380000000</f>
        <v>1.9910585253623188</v>
      </c>
      <c r="R18" s="45"/>
    </row>
    <row r="19" spans="1:18" s="14" customFormat="1" x14ac:dyDescent="0.25">
      <c r="A19" s="16" t="s">
        <v>316</v>
      </c>
      <c r="B19" s="21">
        <f t="shared" ref="B19" ca="1" si="151">E18</f>
        <v>3377660765</v>
      </c>
      <c r="C19" s="20">
        <f ca="1">E19+SUM(D$2:D19)</f>
        <v>3464553117</v>
      </c>
      <c r="D19" s="18"/>
      <c r="E19" s="20">
        <f t="shared" ref="E19" ca="1" si="152">INDIRECT("'"&amp;A19&amp;"'!G41")</f>
        <v>3404553117</v>
      </c>
      <c r="F19" s="21">
        <f t="shared" ref="F19" ca="1" si="153">E19+D19-B19</f>
        <v>26892352</v>
      </c>
      <c r="G19" s="17">
        <f t="shared" ref="G19" ca="1" si="154">F19/B19</f>
        <v>7.9618273921004609E-3</v>
      </c>
      <c r="H19" s="21">
        <f t="shared" ref="H19" ca="1" si="155">F19-D19</f>
        <v>26892352</v>
      </c>
      <c r="I19" s="24">
        <f t="shared" ref="I19:I24" ca="1" si="156">C19-C$18</f>
        <v>26892352</v>
      </c>
      <c r="J19" s="39">
        <f t="shared" ref="J19:J24" ca="1" si="157">I19/C$18</f>
        <v>7.8228638130324653E-3</v>
      </c>
      <c r="K19" s="33">
        <f t="shared" ref="K19" ca="1" si="158">H19+K18</f>
        <v>916719671</v>
      </c>
      <c r="L19" s="34">
        <f t="shared" ref="L19" ca="1" si="159">K19/$B$2</f>
        <v>0.3684811266099523</v>
      </c>
      <c r="M19" s="22">
        <f t="shared" ref="M19" ca="1" si="160">F19+M18</f>
        <v>976719671</v>
      </c>
      <c r="N19" s="23">
        <f t="shared" ref="N19" ca="1" si="161">G19+N18</f>
        <v>0.33808491873649149</v>
      </c>
      <c r="O19" s="27">
        <f t="shared" ca="1" si="10"/>
        <v>4154553117</v>
      </c>
      <c r="P19" s="29">
        <f t="shared" ref="P19" ca="1" si="162">O19-1380000000</f>
        <v>2774553117</v>
      </c>
      <c r="Q19" s="30">
        <f t="shared" ref="Q19" ca="1" si="163">P19/1380000000</f>
        <v>2.0105457369565216</v>
      </c>
      <c r="R19" s="45"/>
    </row>
    <row r="20" spans="1:18" s="14" customFormat="1" x14ac:dyDescent="0.25">
      <c r="A20" s="16" t="s">
        <v>317</v>
      </c>
      <c r="B20" s="21">
        <f t="shared" ref="B20" ca="1" si="164">E19</f>
        <v>3404553117</v>
      </c>
      <c r="C20" s="20">
        <f ca="1">E20+SUM(D$2:D20)</f>
        <v>3415623476</v>
      </c>
      <c r="D20" s="18"/>
      <c r="E20" s="20">
        <f t="shared" ref="E20" ca="1" si="165">INDIRECT("'"&amp;A20&amp;"'!G41")</f>
        <v>3355623476</v>
      </c>
      <c r="F20" s="21">
        <f t="shared" ref="F20" ca="1" si="166">E20+D20-B20</f>
        <v>-48929641</v>
      </c>
      <c r="G20" s="17">
        <f t="shared" ref="G20" ca="1" si="167">F20/B20</f>
        <v>-1.4371824823551432E-2</v>
      </c>
      <c r="H20" s="21">
        <f t="shared" ref="H20" ca="1" si="168">F20-D20</f>
        <v>-48929641</v>
      </c>
      <c r="I20" s="24">
        <f t="shared" ca="1" si="156"/>
        <v>-22037289</v>
      </c>
      <c r="J20" s="39">
        <f t="shared" ca="1" si="157"/>
        <v>-6.4105479005866946E-3</v>
      </c>
      <c r="K20" s="33">
        <f t="shared" ref="K20" ca="1" si="169">H20+K19</f>
        <v>867790030</v>
      </c>
      <c r="L20" s="34">
        <f t="shared" ref="L20" ca="1" si="170">K20/$B$2</f>
        <v>0.34881355558397781</v>
      </c>
      <c r="M20" s="22">
        <f t="shared" ref="M20" ca="1" si="171">F20+M19</f>
        <v>927790030</v>
      </c>
      <c r="N20" s="23">
        <f t="shared" ref="N20" ca="1" si="172">G20+N19</f>
        <v>0.32371309391294006</v>
      </c>
      <c r="O20" s="27">
        <f t="shared" ca="1" si="10"/>
        <v>4105623476</v>
      </c>
      <c r="P20" s="29">
        <f t="shared" ref="P20" ca="1" si="173">O20-1380000000</f>
        <v>2725623476</v>
      </c>
      <c r="Q20" s="30">
        <f t="shared" ref="Q20" ca="1" si="174">P20/1380000000</f>
        <v>1.9750894753623189</v>
      </c>
      <c r="R20" s="45"/>
    </row>
    <row r="21" spans="1:18" s="14" customFormat="1" x14ac:dyDescent="0.25">
      <c r="A21" s="16" t="s">
        <v>318</v>
      </c>
      <c r="B21" s="21">
        <f t="shared" ref="B21" ca="1" si="175">E20</f>
        <v>3355623476</v>
      </c>
      <c r="C21" s="20">
        <f ca="1">E21+SUM(D$2:D21)</f>
        <v>3443276925</v>
      </c>
      <c r="D21" s="18"/>
      <c r="E21" s="20">
        <f t="shared" ref="E21" ca="1" si="176">INDIRECT("'"&amp;A21&amp;"'!G41")</f>
        <v>3383276925</v>
      </c>
      <c r="F21" s="21">
        <f t="shared" ref="F21" ca="1" si="177">E21+D21-B21</f>
        <v>27653449</v>
      </c>
      <c r="G21" s="17">
        <f t="shared" ref="G21" ca="1" si="178">F21/B21</f>
        <v>8.2409272666561836E-3</v>
      </c>
      <c r="H21" s="21">
        <f t="shared" ref="H21" ca="1" si="179">F21-D21</f>
        <v>27653449</v>
      </c>
      <c r="I21" s="24">
        <f t="shared" ca="1" si="156"/>
        <v>5616160</v>
      </c>
      <c r="J21" s="39">
        <f t="shared" ca="1" si="157"/>
        <v>1.6337155943890816E-3</v>
      </c>
      <c r="K21" s="33">
        <f t="shared" ref="K21" ca="1" si="180">H21+K20</f>
        <v>895443479</v>
      </c>
      <c r="L21" s="34">
        <f t="shared" ref="L21" ca="1" si="181">K21/$B$2</f>
        <v>0.35992902999182524</v>
      </c>
      <c r="M21" s="22">
        <f t="shared" ref="M21" ca="1" si="182">F21+M20</f>
        <v>955443479</v>
      </c>
      <c r="N21" s="23">
        <f t="shared" ref="N21" ca="1" si="183">G21+N20</f>
        <v>0.33195402117959627</v>
      </c>
      <c r="O21" s="27">
        <f t="shared" ca="1" si="10"/>
        <v>4133276925</v>
      </c>
      <c r="P21" s="29">
        <f t="shared" ref="P21" ca="1" si="184">O21-1380000000</f>
        <v>2753276925</v>
      </c>
      <c r="Q21" s="30">
        <f t="shared" ref="Q21" ca="1" si="185">P21/1380000000</f>
        <v>1.9951282065217391</v>
      </c>
      <c r="R21" s="45"/>
    </row>
    <row r="22" spans="1:18" s="14" customFormat="1" x14ac:dyDescent="0.25">
      <c r="A22" s="16" t="s">
        <v>319</v>
      </c>
      <c r="B22" s="21">
        <f t="shared" ref="B22" ca="1" si="186">E21</f>
        <v>3383276925</v>
      </c>
      <c r="C22" s="20">
        <f ca="1">E22+SUM(D$2:D22)</f>
        <v>3558690937</v>
      </c>
      <c r="D22" s="18"/>
      <c r="E22" s="20">
        <f t="shared" ref="E22" ca="1" si="187">INDIRECT("'"&amp;A22&amp;"'!G41")</f>
        <v>3498690937</v>
      </c>
      <c r="F22" s="21">
        <f t="shared" ref="F22" ca="1" si="188">E22+D22-B22</f>
        <v>115414012</v>
      </c>
      <c r="G22" s="17">
        <f t="shared" ref="G22" ca="1" si="189">F22/B22</f>
        <v>3.4113084609531337E-2</v>
      </c>
      <c r="H22" s="21">
        <f t="shared" ref="H22" ca="1" si="190">F22-D22</f>
        <v>115414012</v>
      </c>
      <c r="I22" s="24">
        <f t="shared" ca="1" si="156"/>
        <v>121030172</v>
      </c>
      <c r="J22" s="39">
        <f t="shared" ca="1" si="157"/>
        <v>3.5207130742000367E-2</v>
      </c>
      <c r="K22" s="33">
        <f t="shared" ref="K22" ca="1" si="191">H22+K21</f>
        <v>1010857491</v>
      </c>
      <c r="L22" s="34">
        <f t="shared" ref="L22" ca="1" si="192">K22/$B$2</f>
        <v>0.40632040405489428</v>
      </c>
      <c r="M22" s="22">
        <f t="shared" ref="M22" ca="1" si="193">F22+M21</f>
        <v>1070857491</v>
      </c>
      <c r="N22" s="23">
        <f t="shared" ref="N22" ca="1" si="194">G22+N21</f>
        <v>0.3660671057891276</v>
      </c>
      <c r="O22" s="27">
        <f t="shared" ca="1" si="10"/>
        <v>4248690937</v>
      </c>
      <c r="P22" s="29">
        <f t="shared" ref="P22" ca="1" si="195">O22-1380000000</f>
        <v>2868690937</v>
      </c>
      <c r="Q22" s="30">
        <f t="shared" ref="Q22" ca="1" si="196">P22/1380000000</f>
        <v>2.0787615485507245</v>
      </c>
      <c r="R22" s="45"/>
    </row>
    <row r="23" spans="1:18" s="14" customFormat="1" x14ac:dyDescent="0.25">
      <c r="A23" s="16" t="s">
        <v>320</v>
      </c>
      <c r="B23" s="21">
        <f t="shared" ref="B23" ca="1" si="197">E22</f>
        <v>3498690937</v>
      </c>
      <c r="C23" s="20">
        <f ca="1">E23+SUM(D$2:D23)</f>
        <v>3635199432</v>
      </c>
      <c r="D23" s="18"/>
      <c r="E23" s="20">
        <f t="shared" ref="E23" ca="1" si="198">INDIRECT("'"&amp;A23&amp;"'!G41")</f>
        <v>3575199432</v>
      </c>
      <c r="F23" s="21">
        <f t="shared" ref="F23" ca="1" si="199">E23+D23-B23</f>
        <v>76508495</v>
      </c>
      <c r="G23" s="17">
        <f t="shared" ref="G23" ca="1" si="200">F23/B23</f>
        <v>2.1867748931719944E-2</v>
      </c>
      <c r="H23" s="21">
        <f t="shared" ref="H23" ca="1" si="201">F23-D23</f>
        <v>76508495</v>
      </c>
      <c r="I23" s="24">
        <f t="shared" ca="1" si="156"/>
        <v>197538667</v>
      </c>
      <c r="J23" s="39">
        <f t="shared" ca="1" si="157"/>
        <v>5.7463106601794087E-2</v>
      </c>
      <c r="K23" s="33">
        <f t="shared" ref="K23" ca="1" si="202">H23+K22</f>
        <v>1087365986</v>
      </c>
      <c r="L23" s="34">
        <f t="shared" ref="L23" ca="1" si="203">K23/$B$2</f>
        <v>0.43707346556832166</v>
      </c>
      <c r="M23" s="22">
        <f t="shared" ref="M23" ca="1" si="204">F23+M22</f>
        <v>1147365986</v>
      </c>
      <c r="N23" s="23">
        <f t="shared" ref="N23" ca="1" si="205">G23+N22</f>
        <v>0.38793485472084754</v>
      </c>
      <c r="O23" s="27">
        <f t="shared" ca="1" si="10"/>
        <v>4325199432</v>
      </c>
      <c r="P23" s="29">
        <f t="shared" ref="P23" ca="1" si="206">O23-1380000000</f>
        <v>2945199432</v>
      </c>
      <c r="Q23" s="30">
        <f t="shared" ref="Q23" ca="1" si="207">P23/1380000000</f>
        <v>2.1342024869565219</v>
      </c>
      <c r="R23" s="45"/>
    </row>
    <row r="24" spans="1:18" s="14" customFormat="1" x14ac:dyDescent="0.25">
      <c r="A24" s="16" t="s">
        <v>321</v>
      </c>
      <c r="B24" s="21">
        <f t="shared" ref="B24" ca="1" si="208">E23</f>
        <v>3575199432</v>
      </c>
      <c r="C24" s="20">
        <f ca="1">E24+SUM(D$2:D24)</f>
        <v>3661856510</v>
      </c>
      <c r="D24" s="18"/>
      <c r="E24" s="20">
        <f t="shared" ref="E24" ca="1" si="209">INDIRECT("'"&amp;A24&amp;"'!G41")</f>
        <v>3601856510</v>
      </c>
      <c r="F24" s="21">
        <f t="shared" ref="F24" ca="1" si="210">E24+D24-B24</f>
        <v>26657078</v>
      </c>
      <c r="G24" s="17">
        <f t="shared" ref="G24" ca="1" si="211">F24/B24</f>
        <v>7.4561093743203523E-3</v>
      </c>
      <c r="H24" s="21">
        <f t="shared" ref="H24" ca="1" si="212">F24-D24</f>
        <v>26657078</v>
      </c>
      <c r="I24" s="24">
        <f t="shared" ca="1" si="156"/>
        <v>224195745</v>
      </c>
      <c r="J24" s="39">
        <f t="shared" ca="1" si="157"/>
        <v>6.5217530270180693E-2</v>
      </c>
      <c r="K24" s="33">
        <f t="shared" ref="K24" ca="1" si="213">H24+K23</f>
        <v>1114023064</v>
      </c>
      <c r="L24" s="34">
        <f t="shared" ref="L24" ca="1" si="214">K24/$B$2</f>
        <v>0.44778844250653266</v>
      </c>
      <c r="M24" s="22">
        <f t="shared" ref="M24" ca="1" si="215">F24+M23</f>
        <v>1174023064</v>
      </c>
      <c r="N24" s="23">
        <f t="shared" ref="N24" ca="1" si="216">G24+N23</f>
        <v>0.39539096409516788</v>
      </c>
      <c r="O24" s="27">
        <f t="shared" ca="1" si="10"/>
        <v>4351856510</v>
      </c>
      <c r="P24" s="29">
        <f t="shared" ref="P24" ca="1" si="217">O24-1380000000</f>
        <v>2971856510</v>
      </c>
      <c r="Q24" s="30">
        <f t="shared" ref="Q24" ca="1" si="218">P24/1380000000</f>
        <v>2.1535192101449274</v>
      </c>
      <c r="R24" s="45"/>
    </row>
    <row r="25" spans="1:18" s="14" customFormat="1" x14ac:dyDescent="0.25">
      <c r="A25" s="16" t="s">
        <v>322</v>
      </c>
      <c r="B25" s="21">
        <f t="shared" ref="B25" ca="1" si="219">E24</f>
        <v>3601856510</v>
      </c>
      <c r="C25" s="20">
        <f ca="1">E25+SUM(D$2:D25)</f>
        <v>3689322246</v>
      </c>
      <c r="D25" s="18"/>
      <c r="E25" s="20">
        <f t="shared" ref="E25" ca="1" si="220">INDIRECT("'"&amp;A25&amp;"'!G41")</f>
        <v>3629322246</v>
      </c>
      <c r="F25" s="21">
        <f t="shared" ref="F25" ca="1" si="221">E25+D25-B25</f>
        <v>27465736</v>
      </c>
      <c r="G25" s="17">
        <f t="shared" ref="G25" ca="1" si="222">F25/B25</f>
        <v>7.6254386935586168E-3</v>
      </c>
      <c r="H25" s="21">
        <f t="shared" ref="H25" ca="1" si="223">F25-D25</f>
        <v>27465736</v>
      </c>
      <c r="I25" s="24">
        <f t="shared" ref="I25" ca="1" si="224">C25-C$18</f>
        <v>251661481</v>
      </c>
      <c r="J25" s="39">
        <f t="shared" ref="J25" ca="1" si="225">I25/C$18</f>
        <v>7.3207188900734951E-2</v>
      </c>
      <c r="K25" s="33">
        <f t="shared" ref="K25" ca="1" si="226">H25+K24</f>
        <v>1141488800</v>
      </c>
      <c r="L25" s="34">
        <f t="shared" ref="L25" ca="1" si="227">K25/$B$2</f>
        <v>0.45882846451610892</v>
      </c>
      <c r="M25" s="22">
        <f t="shared" ref="M25" ca="1" si="228">F25+M24</f>
        <v>1201488800</v>
      </c>
      <c r="N25" s="23">
        <f t="shared" ref="N25" ca="1" si="229">G25+N24</f>
        <v>0.40301640278872652</v>
      </c>
      <c r="O25" s="27">
        <f t="shared" ca="1" si="10"/>
        <v>4379322246</v>
      </c>
      <c r="P25" s="29">
        <f t="shared" ref="P25" ca="1" si="230">O25-1380000000</f>
        <v>2999322246</v>
      </c>
      <c r="Q25" s="30">
        <f t="shared" ref="Q25" ca="1" si="231">P25/1380000000</f>
        <v>2.1734219173913045</v>
      </c>
      <c r="R25" s="45"/>
    </row>
    <row r="26" spans="1:18" s="14" customFormat="1" x14ac:dyDescent="0.25">
      <c r="A26" s="16" t="s">
        <v>323</v>
      </c>
      <c r="B26" s="21">
        <f t="shared" ref="B26" ca="1" si="232">E25</f>
        <v>3629322246</v>
      </c>
      <c r="C26" s="20">
        <f ca="1">E26+SUM(D$2:D26)</f>
        <v>3817034719</v>
      </c>
      <c r="D26" s="18"/>
      <c r="E26" s="20">
        <f t="shared" ref="E26" ca="1" si="233">INDIRECT("'"&amp;A26&amp;"'!G41")</f>
        <v>3757034719</v>
      </c>
      <c r="F26" s="21">
        <f t="shared" ref="F26" ca="1" si="234">E26+D26-B26</f>
        <v>127712473</v>
      </c>
      <c r="G26" s="17">
        <f t="shared" ref="G26" ca="1" si="235">F26/B26</f>
        <v>3.5189069568224832E-2</v>
      </c>
      <c r="H26" s="21">
        <f t="shared" ref="H26" ca="1" si="236">F26-D26</f>
        <v>127712473</v>
      </c>
      <c r="I26" s="24">
        <f t="shared" ref="I26" ca="1" si="237">C26-C$18</f>
        <v>379373954</v>
      </c>
      <c r="J26" s="39">
        <f t="shared" ref="J26" ca="1" si="238">I26/C$18</f>
        <v>0.11035817084179335</v>
      </c>
      <c r="K26" s="33">
        <f t="shared" ref="K26" ca="1" si="239">H26+K25</f>
        <v>1269201273</v>
      </c>
      <c r="L26" s="34">
        <f t="shared" ref="L26" ca="1" si="240">K26/$B$2</f>
        <v>0.51016328084207285</v>
      </c>
      <c r="M26" s="22">
        <f t="shared" ref="M26" ca="1" si="241">F26+M25</f>
        <v>1329201273</v>
      </c>
      <c r="N26" s="23">
        <f t="shared" ref="N26" ca="1" si="242">G26+N25</f>
        <v>0.43820547235695134</v>
      </c>
      <c r="O26" s="27">
        <f t="shared" ca="1" si="10"/>
        <v>4507034719</v>
      </c>
      <c r="P26" s="29">
        <f t="shared" ref="P26" ca="1" si="243">O26-1380000000</f>
        <v>3127034719</v>
      </c>
      <c r="Q26" s="30">
        <f t="shared" ref="Q26" ca="1" si="244">P26/1380000000</f>
        <v>2.2659671876811593</v>
      </c>
      <c r="R26" s="45"/>
    </row>
    <row r="27" spans="1:18" s="14" customFormat="1" x14ac:dyDescent="0.25">
      <c r="A27" s="16" t="s">
        <v>324</v>
      </c>
      <c r="B27" s="21">
        <f t="shared" ref="B27" ca="1" si="245">E26</f>
        <v>3757034719</v>
      </c>
      <c r="C27" s="20">
        <f ca="1">E27+SUM(D$2:D27)</f>
        <v>3972623668</v>
      </c>
      <c r="D27" s="18"/>
      <c r="E27" s="20">
        <f t="shared" ref="E27" ca="1" si="246">INDIRECT("'"&amp;A27&amp;"'!G41")</f>
        <v>3912623668</v>
      </c>
      <c r="F27" s="21">
        <f t="shared" ref="F27" ca="1" si="247">E27+D27-B27</f>
        <v>155588949</v>
      </c>
      <c r="G27" s="17">
        <f t="shared" ref="G27" ca="1" si="248">F27/B27</f>
        <v>4.1412699279343552E-2</v>
      </c>
      <c r="H27" s="21">
        <f t="shared" ref="H27" ca="1" si="249">F27-D27</f>
        <v>155588949</v>
      </c>
      <c r="I27" s="24">
        <f t="shared" ref="I27" ca="1" si="250">C27-C$18</f>
        <v>534962903</v>
      </c>
      <c r="J27" s="39">
        <f t="shared" ref="J27" ca="1" si="251">I27/C$18</f>
        <v>0.15561829382545256</v>
      </c>
      <c r="K27" s="33">
        <f t="shared" ref="K27" ca="1" si="252">H27+K26</f>
        <v>1424790222</v>
      </c>
      <c r="L27" s="34">
        <f t="shared" ref="L27" ca="1" si="253">K27/$B$2</f>
        <v>0.57270321865429252</v>
      </c>
      <c r="M27" s="22">
        <f t="shared" ref="M27" ca="1" si="254">F27+M26</f>
        <v>1484790222</v>
      </c>
      <c r="N27" s="23">
        <f t="shared" ref="N27" ca="1" si="255">G27+N26</f>
        <v>0.47961817163629489</v>
      </c>
      <c r="O27" s="27">
        <f t="shared" ca="1" si="10"/>
        <v>4662623668</v>
      </c>
      <c r="P27" s="29">
        <f t="shared" ref="P27" ca="1" si="256">O27-1380000000</f>
        <v>3282623668</v>
      </c>
      <c r="Q27" s="30">
        <f t="shared" ref="Q27" ca="1" si="257">P27/1380000000</f>
        <v>2.3787128028985509</v>
      </c>
      <c r="R27" s="45"/>
    </row>
    <row r="28" spans="1:18" s="14" customFormat="1" x14ac:dyDescent="0.25">
      <c r="A28" s="16" t="s">
        <v>325</v>
      </c>
      <c r="B28" s="21">
        <f t="shared" ref="B28" ca="1" si="258">E27</f>
        <v>3912623668</v>
      </c>
      <c r="C28" s="20">
        <f ca="1">E28+SUM(D$2:D28)</f>
        <v>4100035393</v>
      </c>
      <c r="D28" s="18"/>
      <c r="E28" s="20">
        <f t="shared" ref="E28" ca="1" si="259">INDIRECT("'"&amp;A28&amp;"'!G41")</f>
        <v>4040035393</v>
      </c>
      <c r="F28" s="21">
        <f t="shared" ref="F28" ca="1" si="260">E28+D28-B28</f>
        <v>127411725</v>
      </c>
      <c r="G28" s="17">
        <f t="shared" ref="G28" ca="1" si="261">F28/B28</f>
        <v>3.256426781907408E-2</v>
      </c>
      <c r="H28" s="21">
        <f t="shared" ref="H28" ca="1" si="262">F28-D28</f>
        <v>127411725</v>
      </c>
      <c r="I28" s="24">
        <f t="shared" ref="I28" ca="1" si="263">C28-C$18</f>
        <v>662374628</v>
      </c>
      <c r="J28" s="39">
        <f t="shared" ref="J28" ca="1" si="264">I28/C$18</f>
        <v>0.19268178953079448</v>
      </c>
      <c r="K28" s="33">
        <f t="shared" ref="K28" ca="1" si="265">H28+K27</f>
        <v>1552201947</v>
      </c>
      <c r="L28" s="34">
        <f t="shared" ref="L28" ca="1" si="266">K28/$B$2</f>
        <v>0.62391714746647076</v>
      </c>
      <c r="M28" s="22">
        <f t="shared" ref="M28" ca="1" si="267">F28+M27</f>
        <v>1612201947</v>
      </c>
      <c r="N28" s="23">
        <f t="shared" ref="N28" ca="1" si="268">G28+N27</f>
        <v>0.51218243945536901</v>
      </c>
      <c r="O28" s="27">
        <f t="shared" ca="1" si="10"/>
        <v>4790035393</v>
      </c>
      <c r="P28" s="29">
        <f t="shared" ref="P28" ca="1" si="269">O28-1380000000</f>
        <v>3410035393</v>
      </c>
      <c r="Q28" s="30">
        <f t="shared" ref="Q28" ca="1" si="270">P28/1380000000</f>
        <v>2.4710401398550723</v>
      </c>
      <c r="R28" s="45"/>
    </row>
    <row r="29" spans="1:18" s="14" customFormat="1" x14ac:dyDescent="0.25">
      <c r="A29" s="16" t="s">
        <v>326</v>
      </c>
      <c r="B29" s="21">
        <f t="shared" ref="B29" ca="1" si="271">E28</f>
        <v>4040035393</v>
      </c>
      <c r="C29" s="20">
        <f ca="1">E29+SUM(D$2:D29)</f>
        <v>4053552957</v>
      </c>
      <c r="D29" s="18"/>
      <c r="E29" s="20">
        <f t="shared" ref="E29" ca="1" si="272">INDIRECT("'"&amp;A29&amp;"'!G41")</f>
        <v>3993552957</v>
      </c>
      <c r="F29" s="21">
        <f t="shared" ref="F29" ca="1" si="273">E29+D29-B29</f>
        <v>-46482436</v>
      </c>
      <c r="G29" s="17">
        <f t="shared" ref="G29" ca="1" si="274">F29/B29</f>
        <v>-1.1505452670176644E-2</v>
      </c>
      <c r="H29" s="21">
        <f t="shared" ref="H29" ca="1" si="275">F29-D29</f>
        <v>-46482436</v>
      </c>
      <c r="I29" s="24">
        <f t="shared" ref="I29" ca="1" si="276">C29-C$18</f>
        <v>615892192</v>
      </c>
      <c r="J29" s="39">
        <f t="shared" ref="J29" ca="1" si="277">I29/C$18</f>
        <v>0.17916025870574812</v>
      </c>
      <c r="K29" s="33">
        <f t="shared" ref="K29" ca="1" si="278">H29+K28</f>
        <v>1505719511</v>
      </c>
      <c r="L29" s="34">
        <f t="shared" ref="L29" ca="1" si="279">K29/$B$2</f>
        <v>0.605233245586007</v>
      </c>
      <c r="M29" s="22">
        <f t="shared" ref="M29" ca="1" si="280">F29+M28</f>
        <v>1565719511</v>
      </c>
      <c r="N29" s="23">
        <f t="shared" ref="N29" ca="1" si="281">G29+N28</f>
        <v>0.50067698678519235</v>
      </c>
      <c r="O29" s="27">
        <f t="shared" ca="1" si="10"/>
        <v>4743552957</v>
      </c>
      <c r="P29" s="29">
        <f t="shared" ref="P29" ca="1" si="282">O29-1380000000</f>
        <v>3363552957</v>
      </c>
      <c r="Q29" s="30">
        <f t="shared" ref="Q29" ca="1" si="283">P29/1380000000</f>
        <v>2.4373572152173915</v>
      </c>
      <c r="R29" s="45"/>
    </row>
    <row r="30" spans="1:18" s="14" customFormat="1" x14ac:dyDescent="0.25">
      <c r="A30" s="16" t="s">
        <v>327</v>
      </c>
      <c r="B30" s="21">
        <f t="shared" ref="B30" ca="1" si="284">E29</f>
        <v>3993552957</v>
      </c>
      <c r="C30" s="20">
        <f ca="1">E30+SUM(D$2:D30)</f>
        <v>4011495970</v>
      </c>
      <c r="D30" s="18"/>
      <c r="E30" s="20">
        <f t="shared" ref="E30" ca="1" si="285">INDIRECT("'"&amp;A30&amp;"'!G41")</f>
        <v>3951495970</v>
      </c>
      <c r="F30" s="21">
        <f t="shared" ref="F30" ca="1" si="286">E30+D30-B30</f>
        <v>-42056987</v>
      </c>
      <c r="G30" s="17">
        <f t="shared" ref="G30" ca="1" si="287">F30/B30</f>
        <v>-1.0531220557944889E-2</v>
      </c>
      <c r="H30" s="21">
        <f t="shared" ref="H30" ca="1" si="288">F30-D30</f>
        <v>-42056987</v>
      </c>
      <c r="I30" s="24">
        <f t="shared" ref="I30" ca="1" si="289">C30-C$18</f>
        <v>573835205</v>
      </c>
      <c r="J30" s="39">
        <f t="shared" ref="J30" ca="1" si="290">I30/C$18</f>
        <v>0.16692607101969237</v>
      </c>
      <c r="K30" s="33">
        <f t="shared" ref="K30" ca="1" si="291">H30+K29</f>
        <v>1463662524</v>
      </c>
      <c r="L30" s="34">
        <f t="shared" ref="L30" ca="1" si="292">K30/$B$2</f>
        <v>0.58832818022979505</v>
      </c>
      <c r="M30" s="22">
        <f t="shared" ref="M30" ca="1" si="293">F30+M29</f>
        <v>1523662524</v>
      </c>
      <c r="N30" s="23">
        <f t="shared" ref="N30" ca="1" si="294">G30+N29</f>
        <v>0.49014576622724748</v>
      </c>
      <c r="O30" s="27">
        <f t="shared" ca="1" si="10"/>
        <v>4701495970</v>
      </c>
      <c r="P30" s="29">
        <f t="shared" ref="P30" ca="1" si="295">O30-1380000000</f>
        <v>3321495970</v>
      </c>
      <c r="Q30" s="30">
        <f t="shared" ref="Q30" ca="1" si="296">P30/1380000000</f>
        <v>2.4068811376811596</v>
      </c>
      <c r="R30" s="45"/>
    </row>
    <row r="31" spans="1:18" s="14" customFormat="1" x14ac:dyDescent="0.25">
      <c r="A31" s="16" t="s">
        <v>328</v>
      </c>
      <c r="B31" s="21">
        <f t="shared" ref="B31" ca="1" si="297">E30</f>
        <v>3951495970</v>
      </c>
      <c r="C31" s="20">
        <f ca="1">E31+SUM(D$2:D31)</f>
        <v>4025946811</v>
      </c>
      <c r="D31" s="18"/>
      <c r="E31" s="20">
        <f t="shared" ref="E31" ca="1" si="298">INDIRECT("'"&amp;A31&amp;"'!G41")</f>
        <v>3965946811</v>
      </c>
      <c r="F31" s="21">
        <f t="shared" ref="F31" ca="1" si="299">E31+D31-B31</f>
        <v>14450841</v>
      </c>
      <c r="G31" s="17">
        <f t="shared" ref="G31" ca="1" si="300">F31/B31</f>
        <v>3.6570557352738485E-3</v>
      </c>
      <c r="H31" s="21">
        <f t="shared" ref="H31" ca="1" si="301">F31-D31</f>
        <v>14450841</v>
      </c>
      <c r="I31" s="24">
        <f t="shared" ref="I31" ca="1" si="302">C31-C$18</f>
        <v>588286046</v>
      </c>
      <c r="J31" s="39">
        <f t="shared" ref="J31" ca="1" si="303">I31/C$18</f>
        <v>0.17112975543996123</v>
      </c>
      <c r="K31" s="33">
        <f t="shared" ref="K31" ca="1" si="304">H31+K30</f>
        <v>1478113365</v>
      </c>
      <c r="L31" s="34">
        <f t="shared" ref="L31" ca="1" si="305">K31/$B$2</f>
        <v>0.59413678491080146</v>
      </c>
      <c r="M31" s="22">
        <f t="shared" ref="M31" ca="1" si="306">F31+M30</f>
        <v>1538113365</v>
      </c>
      <c r="N31" s="23">
        <f t="shared" ref="N31" ca="1" si="307">G31+N30</f>
        <v>0.49380282196252134</v>
      </c>
      <c r="O31" s="27">
        <f t="shared" ca="1" si="10"/>
        <v>4715946811</v>
      </c>
      <c r="P31" s="29">
        <f t="shared" ref="P31" ca="1" si="308">O31-1380000000</f>
        <v>3335946811</v>
      </c>
      <c r="Q31" s="30">
        <f t="shared" ref="Q31" ca="1" si="309">P31/1380000000</f>
        <v>2.417352761594203</v>
      </c>
      <c r="R31" s="45"/>
    </row>
    <row r="32" spans="1:18" s="14" customFormat="1" x14ac:dyDescent="0.25">
      <c r="A32" s="16" t="s">
        <v>329</v>
      </c>
      <c r="B32" s="21">
        <f t="shared" ref="B32" ca="1" si="310">E31</f>
        <v>3965946811</v>
      </c>
      <c r="C32" s="20">
        <f ca="1">E32+SUM(D$2:D32)</f>
        <v>4167842121</v>
      </c>
      <c r="D32" s="18">
        <v>60000000</v>
      </c>
      <c r="E32" s="20">
        <f t="shared" ref="E32" ca="1" si="311">INDIRECT("'"&amp;A32&amp;"'!G41")</f>
        <v>4047842121</v>
      </c>
      <c r="F32" s="21">
        <f t="shared" ref="F32" ca="1" si="312">E32+D32-B32</f>
        <v>141895310</v>
      </c>
      <c r="G32" s="17">
        <f t="shared" ref="G32" ca="1" si="313">F32/B32</f>
        <v>3.5778419823089248E-2</v>
      </c>
      <c r="H32" s="21">
        <f t="shared" ref="H32" ca="1" si="314">F32-D32</f>
        <v>81895310</v>
      </c>
      <c r="I32" s="24">
        <f t="shared" ref="I32" ca="1" si="315">C32-C$18</f>
        <v>730181356</v>
      </c>
      <c r="J32" s="39">
        <f t="shared" ref="J32" ca="1" si="316">I32/C$18</f>
        <v>0.21240646064737573</v>
      </c>
      <c r="K32" s="33">
        <f t="shared" ref="K32" ca="1" si="317">H32+K31</f>
        <v>1560008675</v>
      </c>
      <c r="L32" s="34">
        <f t="shared" ref="L32" ca="1" si="318">K32/$B$2</f>
        <v>0.62705510994243618</v>
      </c>
      <c r="M32" s="22">
        <f t="shared" ref="M32" ca="1" si="319">F32+M31</f>
        <v>1680008675</v>
      </c>
      <c r="N32" s="23">
        <f t="shared" ref="N32" ca="1" si="320">G32+N31</f>
        <v>0.52958124178561061</v>
      </c>
      <c r="O32" s="27">
        <f t="shared" ca="1" si="10"/>
        <v>4857842121</v>
      </c>
      <c r="P32" s="29">
        <f t="shared" ref="P32" ca="1" si="321">O32-1380000000</f>
        <v>3477842121</v>
      </c>
      <c r="Q32" s="30">
        <f t="shared" ref="Q32" ca="1" si="322">P32/1380000000</f>
        <v>2.52017545</v>
      </c>
      <c r="R32" s="45"/>
    </row>
    <row r="33" spans="1:18" s="14" customFormat="1" x14ac:dyDescent="0.25">
      <c r="A33" s="16" t="s">
        <v>330</v>
      </c>
      <c r="B33" s="21">
        <f t="shared" ref="B33" ca="1" si="323">E32</f>
        <v>4047842121</v>
      </c>
      <c r="C33" s="20">
        <f ca="1">E33+SUM(D$2:D33)</f>
        <v>4158421666</v>
      </c>
      <c r="D33" s="18"/>
      <c r="E33" s="20">
        <f t="shared" ref="E33" ca="1" si="324">INDIRECT("'"&amp;A33&amp;"'!G41")</f>
        <v>4038421666</v>
      </c>
      <c r="F33" s="21">
        <f t="shared" ref="F33" ca="1" si="325">E33+D33-B33</f>
        <v>-9420455</v>
      </c>
      <c r="G33" s="17">
        <f t="shared" ref="G33" ca="1" si="326">F33/B33</f>
        <v>-2.3272782678768907E-3</v>
      </c>
      <c r="H33" s="21">
        <f t="shared" ref="H33" ca="1" si="327">F33-D33</f>
        <v>-9420455</v>
      </c>
      <c r="I33" s="24">
        <f t="shared" ref="I33" ca="1" si="328">C33-C$18</f>
        <v>720760901</v>
      </c>
      <c r="J33" s="39">
        <f t="shared" ref="J33" ca="1" si="329">I33/C$18</f>
        <v>0.20966609280889878</v>
      </c>
      <c r="K33" s="33">
        <f t="shared" ref="K33" ca="1" si="330">H33+K32</f>
        <v>1550588220</v>
      </c>
      <c r="L33" s="34">
        <f t="shared" ref="L33" ca="1" si="331">K33/$B$2</f>
        <v>0.62326849994442912</v>
      </c>
      <c r="M33" s="22">
        <f t="shared" ref="M33" ca="1" si="332">F33+M32</f>
        <v>1670588220</v>
      </c>
      <c r="N33" s="23">
        <f t="shared" ref="N33" ca="1" si="333">G33+N32</f>
        <v>0.52725396351773368</v>
      </c>
      <c r="O33" s="27">
        <f t="shared" ref="O33" ca="1" si="334">C33+690000000</f>
        <v>4848421666</v>
      </c>
      <c r="P33" s="29">
        <f t="shared" ref="P33" ca="1" si="335">O33-1380000000</f>
        <v>3468421666</v>
      </c>
      <c r="Q33" s="30">
        <f t="shared" ref="Q33" ca="1" si="336">P33/1380000000</f>
        <v>2.5133490333333333</v>
      </c>
      <c r="R33" s="45"/>
    </row>
    <row r="34" spans="1:18" s="14" customFormat="1" x14ac:dyDescent="0.25">
      <c r="A34" s="16" t="s">
        <v>331</v>
      </c>
      <c r="B34" s="21">
        <f t="shared" ref="B34" ca="1" si="337">E33</f>
        <v>4038421666</v>
      </c>
      <c r="C34" s="20">
        <f ca="1">E34+SUM(D$2:D34)</f>
        <v>4110499287</v>
      </c>
      <c r="D34" s="18"/>
      <c r="E34" s="20">
        <f t="shared" ref="E34" ca="1" si="338">INDIRECT("'"&amp;A34&amp;"'!G41")</f>
        <v>3990499287</v>
      </c>
      <c r="F34" s="21">
        <f t="shared" ref="F34" ca="1" si="339">E34+D34-B34</f>
        <v>-47922379</v>
      </c>
      <c r="G34" s="17">
        <f t="shared" ref="G34" ca="1" si="340">F34/B34</f>
        <v>-1.1866611008816828E-2</v>
      </c>
      <c r="H34" s="21">
        <f t="shared" ref="H34" ca="1" si="341">F34-D34</f>
        <v>-47922379</v>
      </c>
      <c r="I34" s="24">
        <f t="shared" ref="I34" ca="1" si="342">C34-C$18</f>
        <v>672838522</v>
      </c>
      <c r="J34" s="39">
        <f t="shared" ref="J34" ca="1" si="343">I34/C$18</f>
        <v>0.19572568906461019</v>
      </c>
      <c r="K34" s="33">
        <f t="shared" ref="K34" ca="1" si="344">H34+K33</f>
        <v>1502665841</v>
      </c>
      <c r="L34" s="34">
        <f t="shared" ref="L34" ca="1" si="345">K34/$B$2</f>
        <v>0.60400580409272298</v>
      </c>
      <c r="M34" s="22">
        <f t="shared" ref="M34" ca="1" si="346">F34+M33</f>
        <v>1622665841</v>
      </c>
      <c r="N34" s="23">
        <f t="shared" ref="N34" ca="1" si="347">G34+N33</f>
        <v>0.51538735250891687</v>
      </c>
      <c r="O34" s="27">
        <f t="shared" ref="O34" ca="1" si="348">C34+690000000</f>
        <v>4800499287</v>
      </c>
      <c r="P34" s="29">
        <f t="shared" ref="P34" ca="1" si="349">O34-1380000000</f>
        <v>3420499287</v>
      </c>
      <c r="Q34" s="30">
        <f t="shared" ref="Q34" ca="1" si="350">P34/1380000000</f>
        <v>2.4786226717391306</v>
      </c>
      <c r="R34" s="45"/>
    </row>
    <row r="35" spans="1:18" s="14" customFormat="1" x14ac:dyDescent="0.25">
      <c r="A35" s="16" t="s">
        <v>332</v>
      </c>
      <c r="B35" s="21">
        <f t="shared" ref="B35" ca="1" si="351">E34</f>
        <v>3990499287</v>
      </c>
      <c r="C35" s="20">
        <f ca="1">E35+SUM(D$2:D35)</f>
        <v>4095481734</v>
      </c>
      <c r="D35" s="18"/>
      <c r="E35" s="20">
        <f t="shared" ref="E35" ca="1" si="352">INDIRECT("'"&amp;A35&amp;"'!G41")</f>
        <v>3975481734</v>
      </c>
      <c r="F35" s="21">
        <f t="shared" ref="F35" ca="1" si="353">E35+D35-B35</f>
        <v>-15017553</v>
      </c>
      <c r="G35" s="17">
        <f t="shared" ref="G35" ca="1" si="354">F35/B35</f>
        <v>-3.7633268220152922E-3</v>
      </c>
      <c r="H35" s="21">
        <f t="shared" ref="H35" ca="1" si="355">F35-D35</f>
        <v>-15017553</v>
      </c>
      <c r="I35" s="24">
        <f t="shared" ref="I35" ca="1" si="356">C35-C$18</f>
        <v>657820969</v>
      </c>
      <c r="J35" s="39">
        <f t="shared" ref="J35" ca="1" si="357">I35/C$18</f>
        <v>0.19135715068150419</v>
      </c>
      <c r="K35" s="33">
        <f t="shared" ref="K35" ca="1" si="358">H35+K34</f>
        <v>1487648288</v>
      </c>
      <c r="L35" s="34">
        <f t="shared" ref="L35" ca="1" si="359">K35/$B$2</f>
        <v>0.5979694060275127</v>
      </c>
      <c r="M35" s="22">
        <f t="shared" ref="M35" ca="1" si="360">F35+M34</f>
        <v>1607648288</v>
      </c>
      <c r="N35" s="23">
        <f t="shared" ref="N35" ca="1" si="361">G35+N34</f>
        <v>0.51162402568690157</v>
      </c>
      <c r="O35" s="27">
        <f t="shared" ref="O35" ca="1" si="362">C35+690000000</f>
        <v>4785481734</v>
      </c>
      <c r="P35" s="29">
        <f t="shared" ref="P35" ca="1" si="363">O35-1380000000</f>
        <v>3405481734</v>
      </c>
      <c r="Q35" s="30">
        <f t="shared" ref="Q35" ca="1" si="364">P35/1380000000</f>
        <v>2.4677403869565215</v>
      </c>
      <c r="R35" s="45"/>
    </row>
    <row r="36" spans="1:18" s="14" customFormat="1" x14ac:dyDescent="0.25">
      <c r="A36" s="16" t="s">
        <v>333</v>
      </c>
      <c r="B36" s="21">
        <f t="shared" ref="B36" ca="1" si="365">E35</f>
        <v>3975481734</v>
      </c>
      <c r="C36" s="20">
        <f ca="1">E36+SUM(D$2:D36)</f>
        <v>4110197235</v>
      </c>
      <c r="D36" s="18"/>
      <c r="E36" s="20">
        <f t="shared" ref="E36" ca="1" si="366">INDIRECT("'"&amp;A36&amp;"'!G41")</f>
        <v>3990197235</v>
      </c>
      <c r="F36" s="21">
        <f t="shared" ref="F36" ca="1" si="367">E36+D36-B36</f>
        <v>14715501</v>
      </c>
      <c r="G36" s="17">
        <f t="shared" ref="G36" ca="1" si="368">F36/B36</f>
        <v>3.7015642341271036E-3</v>
      </c>
      <c r="H36" s="21">
        <f t="shared" ref="H36" ca="1" si="369">F36-D36</f>
        <v>14715501</v>
      </c>
      <c r="I36" s="24">
        <f t="shared" ref="I36" ca="1" si="370">C36-C$18</f>
        <v>672536470</v>
      </c>
      <c r="J36" s="39">
        <f t="shared" ref="J36" ca="1" si="371">I36/C$18</f>
        <v>0.19563782350117959</v>
      </c>
      <c r="K36" s="33">
        <f t="shared" ref="K36" ca="1" si="372">H36+K35</f>
        <v>1502363789</v>
      </c>
      <c r="L36" s="34">
        <f t="shared" ref="L36" ca="1" si="373">K36/$B$2</f>
        <v>0.60388439242809344</v>
      </c>
      <c r="M36" s="22">
        <f t="shared" ref="M36" ca="1" si="374">F36+M35</f>
        <v>1622363789</v>
      </c>
      <c r="N36" s="23">
        <f t="shared" ref="N36" ca="1" si="375">G36+N35</f>
        <v>0.51532558992102873</v>
      </c>
      <c r="O36" s="27">
        <f t="shared" ref="O36" ca="1" si="376">C36+690000000</f>
        <v>4800197235</v>
      </c>
      <c r="P36" s="29">
        <f t="shared" ref="P36" ca="1" si="377">O36-1380000000</f>
        <v>3420197235</v>
      </c>
      <c r="Q36" s="30">
        <f t="shared" ref="Q36" ca="1" si="378">P36/1380000000</f>
        <v>2.478403793478261</v>
      </c>
      <c r="R36" s="45"/>
    </row>
    <row r="37" spans="1:18" s="14" customFormat="1" x14ac:dyDescent="0.25">
      <c r="A37" s="16" t="s">
        <v>334</v>
      </c>
      <c r="B37" s="21">
        <f t="shared" ref="B37" ca="1" si="379">E36</f>
        <v>3990197235</v>
      </c>
      <c r="C37" s="20">
        <f ca="1">E37+SUM(D$2:D37)</f>
        <v>4075552736</v>
      </c>
      <c r="D37" s="18">
        <v>60000000</v>
      </c>
      <c r="E37" s="20">
        <f t="shared" ref="E37" ca="1" si="380">INDIRECT("'"&amp;A37&amp;"'!G41")</f>
        <v>3895552736</v>
      </c>
      <c r="F37" s="21">
        <f t="shared" ref="F37" ca="1" si="381">E37+D37-B37</f>
        <v>-34644499</v>
      </c>
      <c r="G37" s="17">
        <f t="shared" ref="G37" ca="1" si="382">F37/B37</f>
        <v>-8.6824026381743507E-3</v>
      </c>
      <c r="H37" s="21">
        <f t="shared" ref="H37" ca="1" si="383">F37-D37</f>
        <v>-94644499</v>
      </c>
      <c r="I37" s="24">
        <f t="shared" ref="I37" ca="1" si="384">C37-C$18</f>
        <v>637891971</v>
      </c>
      <c r="J37" s="39">
        <f t="shared" ref="J37" ca="1" si="385">I37/C$18</f>
        <v>0.18555989511664336</v>
      </c>
      <c r="K37" s="33">
        <f t="shared" ref="K37" ca="1" si="386">H37+K36</f>
        <v>1407719290</v>
      </c>
      <c r="L37" s="34">
        <f t="shared" ref="L37" ca="1" si="387">K37/$B$2</f>
        <v>0.56584145223361548</v>
      </c>
      <c r="M37" s="22">
        <f t="shared" ref="M37" ca="1" si="388">F37+M36</f>
        <v>1587719290</v>
      </c>
      <c r="N37" s="23">
        <f t="shared" ref="N37" ca="1" si="389">G37+N36</f>
        <v>0.5066431872828544</v>
      </c>
      <c r="O37" s="27">
        <f t="shared" ref="O37" ca="1" si="390">C37+690000000</f>
        <v>4765552736</v>
      </c>
      <c r="P37" s="29">
        <f t="shared" ref="P37" ca="1" si="391">O37-1380000000</f>
        <v>3385552736</v>
      </c>
      <c r="Q37" s="30">
        <f t="shared" ref="Q37" ca="1" si="392">P37/1380000000</f>
        <v>2.4532990840579711</v>
      </c>
      <c r="R37" s="45"/>
    </row>
    <row r="38" spans="1:18" s="14" customFormat="1" x14ac:dyDescent="0.25">
      <c r="A38" s="16" t="s">
        <v>335</v>
      </c>
      <c r="B38" s="21">
        <f t="shared" ref="B38" ca="1" si="393">E37</f>
        <v>3895552736</v>
      </c>
      <c r="C38" s="20">
        <f ca="1">E38+SUM(D$2:D38)</f>
        <v>3928008114</v>
      </c>
      <c r="D38" s="18"/>
      <c r="E38" s="20">
        <f t="shared" ref="E38" ca="1" si="394">INDIRECT("'"&amp;A38&amp;"'!G41")</f>
        <v>3748008114</v>
      </c>
      <c r="F38" s="21">
        <f t="shared" ref="F38" ca="1" si="395">E38+D38-B38</f>
        <v>-147544622</v>
      </c>
      <c r="G38" s="17">
        <f t="shared" ref="G38" ca="1" si="396">F38/B38</f>
        <v>-3.7875144298906496E-2</v>
      </c>
      <c r="H38" s="21">
        <f t="shared" ref="H38" ca="1" si="397">F38-D38</f>
        <v>-147544622</v>
      </c>
      <c r="I38" s="24">
        <f t="shared" ref="I38" ca="1" si="398">C38-C$18</f>
        <v>490347349</v>
      </c>
      <c r="J38" s="39">
        <f t="shared" ref="J38" ca="1" si="399">I38/C$18</f>
        <v>0.14263983054767768</v>
      </c>
      <c r="K38" s="33">
        <f t="shared" ref="K38" ca="1" si="400">H38+K37</f>
        <v>1260174668</v>
      </c>
      <c r="L38" s="34">
        <f t="shared" ref="L38" ca="1" si="401">K38/$B$2</f>
        <v>0.50653498128105801</v>
      </c>
      <c r="M38" s="22">
        <f t="shared" ref="M38" ca="1" si="402">F38+M37</f>
        <v>1440174668</v>
      </c>
      <c r="N38" s="23">
        <f t="shared" ref="N38" ca="1" si="403">G38+N37</f>
        <v>0.46876804298394792</v>
      </c>
      <c r="O38" s="27">
        <f t="shared" ref="O38" ca="1" si="404">C38+690000000</f>
        <v>4618008114</v>
      </c>
      <c r="P38" s="29">
        <f t="shared" ref="P38" ca="1" si="405">O38-1380000000</f>
        <v>3238008114</v>
      </c>
      <c r="Q38" s="30">
        <f t="shared" ref="Q38" ca="1" si="406">P38/1380000000</f>
        <v>2.3463826913043477</v>
      </c>
      <c r="R38" s="45"/>
    </row>
    <row r="39" spans="1:18" s="14" customFormat="1" x14ac:dyDescent="0.25">
      <c r="A39" s="16" t="s">
        <v>336</v>
      </c>
      <c r="B39" s="21">
        <f t="shared" ref="B39" ca="1" si="407">E38</f>
        <v>3748008114</v>
      </c>
      <c r="C39" s="20">
        <f ca="1">E39+SUM(D$2:D39)</f>
        <v>4001699883</v>
      </c>
      <c r="D39" s="18"/>
      <c r="E39" s="20">
        <f t="shared" ref="E39" ca="1" si="408">INDIRECT("'"&amp;A39&amp;"'!G41")</f>
        <v>3821699883</v>
      </c>
      <c r="F39" s="21">
        <f t="shared" ref="F39" ca="1" si="409">E39+D39-B39</f>
        <v>73691769</v>
      </c>
      <c r="G39" s="17">
        <f t="shared" ref="G39" ca="1" si="410">F39/B39</f>
        <v>1.9661582034664719E-2</v>
      </c>
      <c r="H39" s="21">
        <f t="shared" ref="H39" ca="1" si="411">F39-D39</f>
        <v>73691769</v>
      </c>
      <c r="I39" s="24">
        <f t="shared" ref="I39" ca="1" si="412">C39-C$18</f>
        <v>564039118</v>
      </c>
      <c r="J39" s="39">
        <f t="shared" ref="J39" ca="1" si="413">I39/C$18</f>
        <v>0.16407643352790222</v>
      </c>
      <c r="K39" s="33">
        <f t="shared" ref="K39" ca="1" si="414">H39+K38</f>
        <v>1333866437</v>
      </c>
      <c r="L39" s="34">
        <f t="shared" ref="L39" ca="1" si="415">K39/$B$2</f>
        <v>0.53615584240360759</v>
      </c>
      <c r="M39" s="22">
        <f t="shared" ref="M39" ca="1" si="416">F39+M38</f>
        <v>1513866437</v>
      </c>
      <c r="N39" s="23">
        <f t="shared" ref="N39" ca="1" si="417">G39+N38</f>
        <v>0.48842962501861265</v>
      </c>
      <c r="O39" s="27">
        <f t="shared" ref="O39" ca="1" si="418">C39+690000000</f>
        <v>4691699883</v>
      </c>
      <c r="P39" s="29">
        <f t="shared" ref="P39" ca="1" si="419">O39-1380000000</f>
        <v>3311699883</v>
      </c>
      <c r="Q39" s="30">
        <f t="shared" ref="Q39" ca="1" si="420">P39/1380000000</f>
        <v>2.3997825239130437</v>
      </c>
      <c r="R39" s="45"/>
    </row>
    <row r="40" spans="1:18" s="14" customFormat="1" x14ac:dyDescent="0.25">
      <c r="A40" s="16" t="s">
        <v>337</v>
      </c>
      <c r="B40" s="21">
        <f t="shared" ref="B40" ca="1" si="421">E39</f>
        <v>3821699883</v>
      </c>
      <c r="C40" s="20">
        <f ca="1">E40+SUM(D$2:D40)</f>
        <v>3987135498</v>
      </c>
      <c r="D40" s="18"/>
      <c r="E40" s="20">
        <f t="shared" ref="E40" ca="1" si="422">INDIRECT("'"&amp;A40&amp;"'!G41")</f>
        <v>3807135498</v>
      </c>
      <c r="F40" s="21">
        <f t="shared" ref="F40" ca="1" si="423">E40+D40-B40</f>
        <v>-14564385</v>
      </c>
      <c r="G40" s="17">
        <f t="shared" ref="G40" ca="1" si="424">F40/B40</f>
        <v>-3.8109703655136544E-3</v>
      </c>
      <c r="H40" s="21">
        <f t="shared" ref="H40" ca="1" si="425">F40-D40</f>
        <v>-14564385</v>
      </c>
      <c r="I40" s="24">
        <f t="shared" ref="I40" ca="1" si="426">C40-C$18</f>
        <v>549474733</v>
      </c>
      <c r="J40" s="39">
        <f t="shared" ref="J40" ca="1" si="427">I40/C$18</f>
        <v>0.1598397196705359</v>
      </c>
      <c r="K40" s="33">
        <f t="shared" ref="K40" ca="1" si="428">H40+K39</f>
        <v>1319302052</v>
      </c>
      <c r="L40" s="34">
        <f t="shared" ref="L40" ca="1" si="429">K40/$B$2</f>
        <v>0.53030159801139676</v>
      </c>
      <c r="M40" s="22">
        <f t="shared" ref="M40" ca="1" si="430">F40+M39</f>
        <v>1499302052</v>
      </c>
      <c r="N40" s="23">
        <f t="shared" ref="N40" ca="1" si="431">G40+N39</f>
        <v>0.484618654653099</v>
      </c>
      <c r="O40" s="27">
        <f t="shared" ref="O40" ca="1" si="432">C40+690000000</f>
        <v>4677135498</v>
      </c>
      <c r="P40" s="29">
        <f t="shared" ref="P40" ca="1" si="433">O40-1380000000</f>
        <v>3297135498</v>
      </c>
      <c r="Q40" s="30">
        <f t="shared" ref="Q40" ca="1" si="434">P40/1380000000</f>
        <v>2.3892286217391305</v>
      </c>
      <c r="R40" s="45"/>
    </row>
    <row r="41" spans="1:18" s="14" customFormat="1" x14ac:dyDescent="0.25">
      <c r="A41" s="16" t="s">
        <v>338</v>
      </c>
      <c r="B41" s="21">
        <f t="shared" ref="B41" ca="1" si="435">E40</f>
        <v>3807135498</v>
      </c>
      <c r="C41" s="20">
        <f ca="1">E41+SUM(D$2:D41)</f>
        <v>3896374658</v>
      </c>
      <c r="D41" s="18"/>
      <c r="E41" s="20">
        <f t="shared" ref="E41" ca="1" si="436">INDIRECT("'"&amp;A41&amp;"'!G41")</f>
        <v>3716374658</v>
      </c>
      <c r="F41" s="21">
        <f t="shared" ref="F41" ca="1" si="437">E41+D41-B41</f>
        <v>-90760840</v>
      </c>
      <c r="G41" s="17">
        <f t="shared" ref="G41" ca="1" si="438">F41/B41</f>
        <v>-2.3839666344336662E-2</v>
      </c>
      <c r="H41" s="21">
        <f t="shared" ref="H41" ca="1" si="439">F41-D41</f>
        <v>-90760840</v>
      </c>
      <c r="I41" s="37">
        <f t="shared" ref="I41" ca="1" si="440">C41-C$18</f>
        <v>458713893</v>
      </c>
      <c r="J41" s="38">
        <f t="shared" ref="J41" ca="1" si="441">I41/C$18</f>
        <v>0.13343780098092373</v>
      </c>
      <c r="K41" s="33">
        <f t="shared" ref="K41" ca="1" si="442">H41+K40</f>
        <v>1228541212</v>
      </c>
      <c r="L41" s="34">
        <f t="shared" ref="L41" ca="1" si="443">K41/$B$2</f>
        <v>0.49381971850859985</v>
      </c>
      <c r="M41" s="22">
        <f t="shared" ref="M41" ca="1" si="444">F41+M40</f>
        <v>1408541212</v>
      </c>
      <c r="N41" s="23">
        <f t="shared" ref="N41" ca="1" si="445">G41+N40</f>
        <v>0.46077898830876235</v>
      </c>
      <c r="O41" s="27">
        <f t="shared" ref="O41" ca="1" si="446">C41+690000000</f>
        <v>4586374658</v>
      </c>
      <c r="P41" s="29">
        <f t="shared" ref="P41" ca="1" si="447">O41-1380000000</f>
        <v>3206374658</v>
      </c>
      <c r="Q41" s="30">
        <f t="shared" ref="Q41" ca="1" si="448">P41/1380000000</f>
        <v>2.3234598971014493</v>
      </c>
      <c r="R41" s="45"/>
    </row>
    <row r="42" spans="1:18" s="14" customFormat="1" x14ac:dyDescent="0.25">
      <c r="A42" s="16" t="s">
        <v>339</v>
      </c>
      <c r="B42" s="21">
        <f t="shared" ref="B42" ca="1" si="449">E41</f>
        <v>3716374658</v>
      </c>
      <c r="C42" s="20">
        <f ca="1">E42+SUM(D$2:D42)</f>
        <v>3864197332</v>
      </c>
      <c r="D42" s="18"/>
      <c r="E42" s="20">
        <f t="shared" ref="E42" ca="1" si="450">INDIRECT("'"&amp;A42&amp;"'!G41")</f>
        <v>3684197332</v>
      </c>
      <c r="F42" s="21">
        <f t="shared" ref="F42" ca="1" si="451">E42+D42-B42</f>
        <v>-32177326</v>
      </c>
      <c r="G42" s="17">
        <f t="shared" ref="G42" ca="1" si="452">F42/B42</f>
        <v>-8.6582567585681783E-3</v>
      </c>
      <c r="H42" s="21">
        <f t="shared" ref="H42" ca="1" si="453">F42-D42</f>
        <v>-32177326</v>
      </c>
      <c r="I42" s="24">
        <f t="shared" ref="I42:I47" ca="1" si="454">C42-C$41</f>
        <v>-32177326</v>
      </c>
      <c r="J42" s="39">
        <f ca="1">I42/C$41</f>
        <v>-8.2582730934084633E-3</v>
      </c>
      <c r="K42" s="33">
        <f t="shared" ref="K42" ca="1" si="455">H42+K41</f>
        <v>1196363886</v>
      </c>
      <c r="L42" s="34">
        <f t="shared" ref="L42" ca="1" si="456">K42/$B$2</f>
        <v>0.48088584383474037</v>
      </c>
      <c r="M42" s="22">
        <f t="shared" ref="M42" ca="1" si="457">F42+M41</f>
        <v>1376363886</v>
      </c>
      <c r="N42" s="23">
        <f t="shared" ref="N42" ca="1" si="458">G42+N41</f>
        <v>0.45212073155019417</v>
      </c>
      <c r="O42" s="27">
        <f t="shared" ref="O42" ca="1" si="459">C42+690000000</f>
        <v>4554197332</v>
      </c>
      <c r="P42" s="29">
        <f t="shared" ref="P42" ca="1" si="460">O42-1380000000</f>
        <v>3174197332</v>
      </c>
      <c r="Q42" s="30">
        <f t="shared" ref="Q42" ca="1" si="461">P42/1380000000</f>
        <v>2.3001429942028984</v>
      </c>
      <c r="R42" s="45"/>
    </row>
    <row r="43" spans="1:18" s="14" customFormat="1" x14ac:dyDescent="0.25">
      <c r="A43" s="16" t="s">
        <v>340</v>
      </c>
      <c r="B43" s="21">
        <f t="shared" ref="B43" ca="1" si="462">E42</f>
        <v>3684197332</v>
      </c>
      <c r="C43" s="20">
        <f ca="1">E43+SUM(D$2:D43)</f>
        <v>3756902300</v>
      </c>
      <c r="D43" s="18"/>
      <c r="E43" s="20">
        <f t="shared" ref="E43" ca="1" si="463">INDIRECT("'"&amp;A43&amp;"'!G41")</f>
        <v>3576902300</v>
      </c>
      <c r="F43" s="21">
        <f t="shared" ref="F43" ca="1" si="464">E43+D43-B43</f>
        <v>-107295032</v>
      </c>
      <c r="G43" s="17">
        <f t="shared" ref="G43" ca="1" si="465">F43/B43</f>
        <v>-2.9123041555907624E-2</v>
      </c>
      <c r="H43" s="21">
        <f t="shared" ref="H43" ca="1" si="466">F43-D43</f>
        <v>-107295032</v>
      </c>
      <c r="I43" s="24">
        <f t="shared" ca="1" si="454"/>
        <v>-139472358</v>
      </c>
      <c r="J43" s="39">
        <f t="shared" ref="J43:J58" ca="1" si="467">I43/C$41</f>
        <v>-3.5795417597647254E-2</v>
      </c>
      <c r="K43" s="33">
        <f t="shared" ref="K43" ca="1" si="468">H43+K42</f>
        <v>1089068854</v>
      </c>
      <c r="L43" s="34">
        <f t="shared" ref="L43" ca="1" si="469">K43/$B$2</f>
        <v>0.43775794386518591</v>
      </c>
      <c r="M43" s="22">
        <f t="shared" ref="M43" ca="1" si="470">F43+M42</f>
        <v>1269068854</v>
      </c>
      <c r="N43" s="23">
        <f t="shared" ref="N43" ca="1" si="471">G43+N42</f>
        <v>0.42299768999428655</v>
      </c>
      <c r="O43" s="27">
        <f t="shared" ref="O43" ca="1" si="472">C43+690000000</f>
        <v>4446902300</v>
      </c>
      <c r="P43" s="29">
        <f t="shared" ref="P43" ca="1" si="473">O43-1380000000</f>
        <v>3066902300</v>
      </c>
      <c r="Q43" s="30">
        <f t="shared" ref="Q43" ca="1" si="474">P43/1380000000</f>
        <v>2.222392971014493</v>
      </c>
      <c r="R43" s="45"/>
    </row>
    <row r="44" spans="1:18" s="14" customFormat="1" x14ac:dyDescent="0.25">
      <c r="A44" s="16" t="s">
        <v>341</v>
      </c>
      <c r="B44" s="21">
        <f t="shared" ref="B44" ca="1" si="475">E43</f>
        <v>3576902300</v>
      </c>
      <c r="C44" s="20">
        <f ca="1">E44+SUM(D$2:D44)</f>
        <v>3739130324</v>
      </c>
      <c r="D44" s="18">
        <v>80000000</v>
      </c>
      <c r="E44" s="20">
        <f t="shared" ref="E44" ca="1" si="476">INDIRECT("'"&amp;A44&amp;"'!G41")</f>
        <v>3479130324</v>
      </c>
      <c r="F44" s="21">
        <f t="shared" ref="F44" ca="1" si="477">E44+D44-B44</f>
        <v>-17771976</v>
      </c>
      <c r="G44" s="17">
        <f t="shared" ref="G44" ca="1" si="478">F44/B44</f>
        <v>-4.9685382796169743E-3</v>
      </c>
      <c r="H44" s="21">
        <f t="shared" ref="H44" ca="1" si="479">F44-D44</f>
        <v>-97771976</v>
      </c>
      <c r="I44" s="24">
        <f t="shared" ca="1" si="454"/>
        <v>-157244334</v>
      </c>
      <c r="J44" s="39">
        <f t="shared" ca="1" si="467"/>
        <v>-4.0356574457527439E-2</v>
      </c>
      <c r="K44" s="33">
        <f t="shared" ref="K44" ca="1" si="480">H44+K43</f>
        <v>991296878</v>
      </c>
      <c r="L44" s="34">
        <f t="shared" ref="L44" ca="1" si="481">K44/$B$2</f>
        <v>0.39845789499849016</v>
      </c>
      <c r="M44" s="22">
        <f t="shared" ref="M44" ca="1" si="482">F44+M43</f>
        <v>1251296878</v>
      </c>
      <c r="N44" s="23">
        <f t="shared" ref="N44" ca="1" si="483">G44+N43</f>
        <v>0.41802915171466959</v>
      </c>
      <c r="O44" s="27">
        <f t="shared" ref="O44" ca="1" si="484">C44+690000000</f>
        <v>4429130324</v>
      </c>
      <c r="P44" s="29">
        <f t="shared" ref="P44" ca="1" si="485">O44-1380000000</f>
        <v>3049130324</v>
      </c>
      <c r="Q44" s="30">
        <f t="shared" ref="Q44" ca="1" si="486">P44/1380000000</f>
        <v>2.2095147275362317</v>
      </c>
      <c r="R44" s="45"/>
    </row>
    <row r="45" spans="1:18" s="14" customFormat="1" x14ac:dyDescent="0.25">
      <c r="A45" s="16" t="s">
        <v>342</v>
      </c>
      <c r="B45" s="21">
        <f t="shared" ref="B45" ca="1" si="487">E44</f>
        <v>3479130324</v>
      </c>
      <c r="C45" s="20">
        <f ca="1">E45+SUM(D$2:D45)</f>
        <v>3846672741</v>
      </c>
      <c r="D45" s="18"/>
      <c r="E45" s="20">
        <f t="shared" ref="E45" ca="1" si="488">INDIRECT("'"&amp;A45&amp;"'!G41")</f>
        <v>3586672741</v>
      </c>
      <c r="F45" s="21">
        <f t="shared" ref="F45" ca="1" si="489">E45+D45-B45</f>
        <v>107542417</v>
      </c>
      <c r="G45" s="17">
        <f t="shared" ref="G45" ca="1" si="490">F45/B45</f>
        <v>3.0910718192458261E-2</v>
      </c>
      <c r="H45" s="21">
        <f t="shared" ref="H45" ca="1" si="491">F45-D45</f>
        <v>107542417</v>
      </c>
      <c r="I45" s="24">
        <f t="shared" ca="1" si="454"/>
        <v>-49701917</v>
      </c>
      <c r="J45" s="39">
        <f t="shared" ca="1" si="467"/>
        <v>-1.2755938882302422E-2</v>
      </c>
      <c r="K45" s="33">
        <f t="shared" ref="K45" ca="1" si="492">H45+K44</f>
        <v>1098839295</v>
      </c>
      <c r="L45" s="34">
        <f t="shared" ref="L45" ca="1" si="493">K45/$B$2</f>
        <v>0.44168523289480688</v>
      </c>
      <c r="M45" s="22">
        <f t="shared" ref="M45" ca="1" si="494">F45+M44</f>
        <v>1358839295</v>
      </c>
      <c r="N45" s="23">
        <f t="shared" ref="N45" ca="1" si="495">G45+N44</f>
        <v>0.44893986990712786</v>
      </c>
      <c r="O45" s="27">
        <f t="shared" ref="O45" ca="1" si="496">C45+690000000</f>
        <v>4536672741</v>
      </c>
      <c r="P45" s="29">
        <f t="shared" ref="P45" ca="1" si="497">O45-1380000000</f>
        <v>3156672741</v>
      </c>
      <c r="Q45" s="30">
        <f t="shared" ref="Q45" ca="1" si="498">P45/1380000000</f>
        <v>2.2874440152173912</v>
      </c>
      <c r="R45" s="45"/>
    </row>
    <row r="46" spans="1:18" s="14" customFormat="1" x14ac:dyDescent="0.25">
      <c r="A46" s="16" t="s">
        <v>343</v>
      </c>
      <c r="B46" s="21">
        <f t="shared" ref="B46" ca="1" si="499">E45</f>
        <v>3586672741</v>
      </c>
      <c r="C46" s="20">
        <f ca="1">E46+SUM(D$2:D46)</f>
        <v>3845724548</v>
      </c>
      <c r="D46" s="18"/>
      <c r="E46" s="20">
        <f t="shared" ref="E46" ca="1" si="500">INDIRECT("'"&amp;A46&amp;"'!G41")</f>
        <v>3585724548</v>
      </c>
      <c r="F46" s="21">
        <f t="shared" ref="F46" ca="1" si="501">E46+D46-B46</f>
        <v>-948193</v>
      </c>
      <c r="G46" s="17">
        <f t="shared" ref="G46" ca="1" si="502">F46/B46</f>
        <v>-2.6436563034062439E-4</v>
      </c>
      <c r="H46" s="21">
        <f t="shared" ref="H46" ca="1" si="503">F46-D46</f>
        <v>-948193</v>
      </c>
      <c r="I46" s="24">
        <f t="shared" ca="1" si="454"/>
        <v>-50650110</v>
      </c>
      <c r="J46" s="39">
        <f t="shared" ca="1" si="467"/>
        <v>-1.2999291507043776E-2</v>
      </c>
      <c r="K46" s="33">
        <f t="shared" ref="K46" ca="1" si="504">H46+K45</f>
        <v>1097891102</v>
      </c>
      <c r="L46" s="34">
        <f t="shared" ref="L46" ca="1" si="505">K46/$B$2</f>
        <v>0.44130410086945987</v>
      </c>
      <c r="M46" s="22">
        <f t="shared" ref="M46" ca="1" si="506">F46+M45</f>
        <v>1357891102</v>
      </c>
      <c r="N46" s="23">
        <f t="shared" ref="N46" ca="1" si="507">G46+N45</f>
        <v>0.44867550427678726</v>
      </c>
      <c r="O46" s="27">
        <f t="shared" ref="O46" ca="1" si="508">C46+690000000</f>
        <v>4535724548</v>
      </c>
      <c r="P46" s="29">
        <f t="shared" ref="P46" ca="1" si="509">O46-1380000000</f>
        <v>3155724548</v>
      </c>
      <c r="Q46" s="30">
        <f t="shared" ref="Q46" ca="1" si="510">P46/1380000000</f>
        <v>2.2867569188405796</v>
      </c>
      <c r="R46" s="45"/>
    </row>
    <row r="47" spans="1:18" s="14" customFormat="1" x14ac:dyDescent="0.25">
      <c r="A47" s="16" t="s">
        <v>344</v>
      </c>
      <c r="B47" s="21">
        <f t="shared" ref="B47" ca="1" si="511">E46</f>
        <v>3585724548</v>
      </c>
      <c r="C47" s="20">
        <f ca="1">E47+SUM(D$2:D47)</f>
        <v>3846259585</v>
      </c>
      <c r="D47" s="18"/>
      <c r="E47" s="20">
        <f t="shared" ref="E47" ca="1" si="512">INDIRECT("'"&amp;A47&amp;"'!G41")</f>
        <v>3586259585</v>
      </c>
      <c r="F47" s="21">
        <f t="shared" ref="F47" ca="1" si="513">E47+D47-B47</f>
        <v>535037</v>
      </c>
      <c r="G47" s="17">
        <f t="shared" ref="G47" ca="1" si="514">F47/B47</f>
        <v>1.4921307892945266E-4</v>
      </c>
      <c r="H47" s="21">
        <f t="shared" ref="H47" ca="1" si="515">F47-D47</f>
        <v>535037</v>
      </c>
      <c r="I47" s="24">
        <f t="shared" ca="1" si="454"/>
        <v>-50115073</v>
      </c>
      <c r="J47" s="39">
        <f t="shared" ca="1" si="467"/>
        <v>-1.2861974886604963E-2</v>
      </c>
      <c r="K47" s="33">
        <f t="shared" ref="K47" ca="1" si="516">H47+K46</f>
        <v>1098426139</v>
      </c>
      <c r="L47" s="34">
        <f t="shared" ref="L47" ca="1" si="517">K47/$B$2</f>
        <v>0.44151916229202426</v>
      </c>
      <c r="M47" s="22">
        <f t="shared" ref="M47" ca="1" si="518">F47+M46</f>
        <v>1358426139</v>
      </c>
      <c r="N47" s="23">
        <f t="shared" ref="N47" ca="1" si="519">G47+N46</f>
        <v>0.44882471735571672</v>
      </c>
      <c r="O47" s="27">
        <f t="shared" ref="O47" ca="1" si="520">C47+690000000</f>
        <v>4536259585</v>
      </c>
      <c r="P47" s="29">
        <f t="shared" ref="P47" ca="1" si="521">O47-1380000000</f>
        <v>3156259585</v>
      </c>
      <c r="Q47" s="30">
        <f t="shared" ref="Q47" ca="1" si="522">P47/1380000000</f>
        <v>2.2871446268115943</v>
      </c>
      <c r="R47" s="45"/>
    </row>
    <row r="48" spans="1:18" s="14" customFormat="1" x14ac:dyDescent="0.25">
      <c r="A48" s="16" t="s">
        <v>345</v>
      </c>
      <c r="B48" s="21">
        <f t="shared" ref="B48" ca="1" si="523">E47</f>
        <v>3586259585</v>
      </c>
      <c r="C48" s="20">
        <f ca="1">E48+SUM(D$2:D48)</f>
        <v>3909953453</v>
      </c>
      <c r="D48" s="18"/>
      <c r="E48" s="20">
        <f t="shared" ref="E48" ca="1" si="524">INDIRECT("'"&amp;A48&amp;"'!G41")</f>
        <v>3649953453</v>
      </c>
      <c r="F48" s="21">
        <f t="shared" ref="F48" ca="1" si="525">E48+D48-B48</f>
        <v>63693868</v>
      </c>
      <c r="G48" s="17">
        <f t="shared" ref="G48" ca="1" si="526">F48/B48</f>
        <v>1.7760529178202252E-2</v>
      </c>
      <c r="H48" s="21">
        <f t="shared" ref="H48" ca="1" si="527">F48-D48</f>
        <v>63693868</v>
      </c>
      <c r="I48" s="24">
        <f t="shared" ref="I48" ca="1" si="528">C48-C$41</f>
        <v>13578795</v>
      </c>
      <c r="J48" s="39">
        <f t="shared" ca="1" si="467"/>
        <v>3.4849818592573344E-3</v>
      </c>
      <c r="K48" s="33">
        <f t="shared" ref="K48" ca="1" si="529">H48+K47</f>
        <v>1162120007</v>
      </c>
      <c r="L48" s="34">
        <f t="shared" ref="L48" ca="1" si="530">K48/$B$2</f>
        <v>0.46712130543484942</v>
      </c>
      <c r="M48" s="22">
        <f t="shared" ref="M48" ca="1" si="531">F48+M47</f>
        <v>1422120007</v>
      </c>
      <c r="N48" s="23">
        <f t="shared" ref="N48" ca="1" si="532">G48+N47</f>
        <v>0.46658524653391897</v>
      </c>
      <c r="O48" s="27">
        <f t="shared" ref="O48" ca="1" si="533">C48+690000000</f>
        <v>4599953453</v>
      </c>
      <c r="P48" s="29">
        <f t="shared" ref="P48" ca="1" si="534">O48-1380000000</f>
        <v>3219953453</v>
      </c>
      <c r="Q48" s="30">
        <f t="shared" ref="Q48" ca="1" si="535">P48/1380000000</f>
        <v>2.3332996036231886</v>
      </c>
      <c r="R48" s="45"/>
    </row>
    <row r="49" spans="1:18" s="14" customFormat="1" x14ac:dyDescent="0.25">
      <c r="A49" s="16" t="s">
        <v>346</v>
      </c>
      <c r="B49" s="21">
        <f t="shared" ref="B49" ca="1" si="536">E48</f>
        <v>3649953453</v>
      </c>
      <c r="C49" s="20">
        <f ca="1">E49+SUM(D$2:D49)</f>
        <v>4011024438</v>
      </c>
      <c r="D49" s="18"/>
      <c r="E49" s="20">
        <f t="shared" ref="E49" ca="1" si="537">INDIRECT("'"&amp;A49&amp;"'!G41")</f>
        <v>3751024438</v>
      </c>
      <c r="F49" s="21">
        <f t="shared" ref="F49" ca="1" si="538">E49+D49-B49</f>
        <v>101070985</v>
      </c>
      <c r="G49" s="17">
        <f t="shared" ref="G49" ca="1" si="539">F49/B49</f>
        <v>2.7691033954673285E-2</v>
      </c>
      <c r="H49" s="21">
        <f t="shared" ref="H49" ca="1" si="540">F49-D49</f>
        <v>101070985</v>
      </c>
      <c r="I49" s="24">
        <f t="shared" ref="I49" ca="1" si="541">C49-C$41</f>
        <v>114649780</v>
      </c>
      <c r="J49" s="39">
        <f t="shared" ca="1" si="467"/>
        <v>2.9424731978636126E-2</v>
      </c>
      <c r="K49" s="33">
        <f t="shared" ref="K49" ca="1" si="542">H49+K48</f>
        <v>1263190992</v>
      </c>
      <c r="L49" s="34">
        <f t="shared" ref="L49" ca="1" si="543">K49/$B$2</f>
        <v>0.50774741131927048</v>
      </c>
      <c r="M49" s="22">
        <f t="shared" ref="M49" ca="1" si="544">F49+M48</f>
        <v>1523190992</v>
      </c>
      <c r="N49" s="23">
        <f t="shared" ref="N49" ca="1" si="545">G49+N48</f>
        <v>0.49427628048859223</v>
      </c>
      <c r="O49" s="27">
        <f t="shared" ref="O49" ca="1" si="546">C49+690000000</f>
        <v>4701024438</v>
      </c>
      <c r="P49" s="29">
        <f t="shared" ref="P49" ca="1" si="547">O49-1380000000</f>
        <v>3321024438</v>
      </c>
      <c r="Q49" s="30">
        <f t="shared" ref="Q49" ca="1" si="548">P49/1380000000</f>
        <v>2.4065394478260869</v>
      </c>
      <c r="R49" s="45"/>
    </row>
    <row r="50" spans="1:18" s="14" customFormat="1" x14ac:dyDescent="0.25">
      <c r="A50" s="16" t="s">
        <v>347</v>
      </c>
      <c r="B50" s="21">
        <f t="shared" ref="B50" ca="1" si="549">E49</f>
        <v>3751024438</v>
      </c>
      <c r="C50" s="20">
        <f ca="1">E50+SUM(D$2:D50)</f>
        <v>4127124234</v>
      </c>
      <c r="D50" s="18"/>
      <c r="E50" s="20">
        <f t="shared" ref="E50" ca="1" si="550">INDIRECT("'"&amp;A50&amp;"'!G41")</f>
        <v>3867124234</v>
      </c>
      <c r="F50" s="21">
        <f t="shared" ref="F50" ca="1" si="551">E50+D50-B50</f>
        <v>116099796</v>
      </c>
      <c r="G50" s="17">
        <f t="shared" ref="G50" ca="1" si="552">F50/B50</f>
        <v>3.0951490164618331E-2</v>
      </c>
      <c r="H50" s="21">
        <f t="shared" ref="H50" ca="1" si="553">F50-D50</f>
        <v>116099796</v>
      </c>
      <c r="I50" s="24">
        <f t="shared" ref="I50" ca="1" si="554">C50-C$41</f>
        <v>230749576</v>
      </c>
      <c r="J50" s="39">
        <f t="shared" ca="1" si="467"/>
        <v>5.9221608868189085E-2</v>
      </c>
      <c r="K50" s="33">
        <f t="shared" ref="K50" ca="1" si="555">H50+K49</f>
        <v>1379290788</v>
      </c>
      <c r="L50" s="34">
        <f t="shared" ref="L50" ca="1" si="556">K50/$B$2</f>
        <v>0.55441444049144761</v>
      </c>
      <c r="M50" s="22">
        <f t="shared" ref="M50" ca="1" si="557">F50+M49</f>
        <v>1639290788</v>
      </c>
      <c r="N50" s="23">
        <f t="shared" ref="N50" ca="1" si="558">G50+N49</f>
        <v>0.52522777065321058</v>
      </c>
      <c r="O50" s="27">
        <f t="shared" ref="O50" ca="1" si="559">C50+690000000</f>
        <v>4817124234</v>
      </c>
      <c r="P50" s="29">
        <f t="shared" ref="P50" ca="1" si="560">O50-1380000000</f>
        <v>3437124234</v>
      </c>
      <c r="Q50" s="30">
        <f t="shared" ref="Q50" ca="1" si="561">P50/1380000000</f>
        <v>2.4906697347826086</v>
      </c>
      <c r="R50" s="45"/>
    </row>
    <row r="51" spans="1:18" s="14" customFormat="1" x14ac:dyDescent="0.25">
      <c r="A51" s="16" t="s">
        <v>348</v>
      </c>
      <c r="B51" s="21">
        <f t="shared" ref="B51" ca="1" si="562">E50</f>
        <v>3867124234</v>
      </c>
      <c r="C51" s="20">
        <f ca="1">E51+SUM(D$2:D51)</f>
        <v>4114305797</v>
      </c>
      <c r="D51" s="18"/>
      <c r="E51" s="20">
        <f t="shared" ref="E51" ca="1" si="563">INDIRECT("'"&amp;A51&amp;"'!G41")</f>
        <v>3854305797</v>
      </c>
      <c r="F51" s="21">
        <f t="shared" ref="F51" ca="1" si="564">E51+D51-B51</f>
        <v>-12818437</v>
      </c>
      <c r="G51" s="17">
        <f t="shared" ref="G51" ca="1" si="565">F51/B51</f>
        <v>-3.3147207651876022E-3</v>
      </c>
      <c r="H51" s="21">
        <f t="shared" ref="H51" ca="1" si="566">F51-D51</f>
        <v>-12818437</v>
      </c>
      <c r="I51" s="24">
        <f t="shared" ref="I51" ca="1" si="567">C51-C$41</f>
        <v>217931139</v>
      </c>
      <c r="J51" s="39">
        <f t="shared" ca="1" si="467"/>
        <v>5.5931772000555907E-2</v>
      </c>
      <c r="K51" s="33">
        <f t="shared" ref="K51" ca="1" si="568">H51+K50</f>
        <v>1366472351</v>
      </c>
      <c r="L51" s="34">
        <f t="shared" ref="L51" ca="1" si="569">K51/$B$2</f>
        <v>0.54926199066784309</v>
      </c>
      <c r="M51" s="22">
        <f t="shared" ref="M51" ca="1" si="570">F51+M50</f>
        <v>1626472351</v>
      </c>
      <c r="N51" s="23">
        <f t="shared" ref="N51" ca="1" si="571">G51+N50</f>
        <v>0.52191304988802301</v>
      </c>
      <c r="O51" s="27">
        <f t="shared" ref="O51" ca="1" si="572">C51+690000000</f>
        <v>4804305797</v>
      </c>
      <c r="P51" s="29">
        <f t="shared" ref="P51" ca="1" si="573">O51-1380000000</f>
        <v>3424305797</v>
      </c>
      <c r="Q51" s="30">
        <f t="shared" ref="Q51" ca="1" si="574">P51/1380000000</f>
        <v>2.4813810123188405</v>
      </c>
      <c r="R51" s="45"/>
    </row>
    <row r="52" spans="1:18" s="14" customFormat="1" x14ac:dyDescent="0.25">
      <c r="A52" s="16" t="s">
        <v>349</v>
      </c>
      <c r="B52" s="21">
        <f t="shared" ref="B52" ca="1" si="575">E51</f>
        <v>3854305797</v>
      </c>
      <c r="C52" s="20">
        <f ca="1">E52+SUM(D$2:D52)</f>
        <v>4083649063</v>
      </c>
      <c r="D52" s="18"/>
      <c r="E52" s="20">
        <f t="shared" ref="E52" ca="1" si="576">INDIRECT("'"&amp;A52&amp;"'!G41")</f>
        <v>3823649063</v>
      </c>
      <c r="F52" s="21">
        <f t="shared" ref="F52" ca="1" si="577">E52+D52-B52</f>
        <v>-30656734</v>
      </c>
      <c r="G52" s="17">
        <f t="shared" ref="G52" ca="1" si="578">F52/B52</f>
        <v>-7.9538925074034549E-3</v>
      </c>
      <c r="H52" s="21">
        <f t="shared" ref="H52" ca="1" si="579">F52-D52</f>
        <v>-30656734</v>
      </c>
      <c r="I52" s="24">
        <f t="shared" ref="I52" ca="1" si="580">C52-C$41</f>
        <v>187274405</v>
      </c>
      <c r="J52" s="39">
        <f t="shared" ca="1" si="467"/>
        <v>4.8063757065940758E-2</v>
      </c>
      <c r="K52" s="33">
        <f t="shared" ref="K52" ca="1" si="581">H52+K51</f>
        <v>1335815617</v>
      </c>
      <c r="L52" s="34">
        <f t="shared" ref="L52" ca="1" si="582">K52/$B$2</f>
        <v>0.53693932732826521</v>
      </c>
      <c r="M52" s="22">
        <f t="shared" ref="M52" ca="1" si="583">F52+M51</f>
        <v>1595815617</v>
      </c>
      <c r="N52" s="23">
        <f t="shared" ref="N52" ca="1" si="584">G52+N51</f>
        <v>0.51395915738061959</v>
      </c>
      <c r="O52" s="27">
        <f t="shared" ref="O52" ca="1" si="585">C52+690000000</f>
        <v>4773649063</v>
      </c>
      <c r="P52" s="29">
        <f t="shared" ref="P52" ca="1" si="586">O52-1380000000</f>
        <v>3393649063</v>
      </c>
      <c r="Q52" s="30">
        <f t="shared" ref="Q52" ca="1" si="587">P52/1380000000</f>
        <v>2.4591659876811596</v>
      </c>
      <c r="R52" s="45"/>
    </row>
    <row r="53" spans="1:18" s="14" customFormat="1" x14ac:dyDescent="0.25">
      <c r="A53" s="16" t="s">
        <v>350</v>
      </c>
      <c r="B53" s="21">
        <f t="shared" ref="B53" ca="1" si="588">E52</f>
        <v>3823649063</v>
      </c>
      <c r="C53" s="20">
        <f ca="1">E53+SUM(D$2:D53)</f>
        <v>4165991509</v>
      </c>
      <c r="D53" s="18"/>
      <c r="E53" s="20">
        <f t="shared" ref="E53" ca="1" si="589">INDIRECT("'"&amp;A53&amp;"'!G41")</f>
        <v>3905991509</v>
      </c>
      <c r="F53" s="21">
        <f t="shared" ref="F53" ca="1" si="590">E53+D53-B53</f>
        <v>82342446</v>
      </c>
      <c r="G53" s="17">
        <f t="shared" ref="G53" ca="1" si="591">F53/B53</f>
        <v>2.1535042741447321E-2</v>
      </c>
      <c r="H53" s="21">
        <f t="shared" ref="H53" ca="1" si="592">F53-D53</f>
        <v>82342446</v>
      </c>
      <c r="I53" s="24">
        <f t="shared" ref="I53" ca="1" si="593">C53-C$41</f>
        <v>269616851</v>
      </c>
      <c r="J53" s="39">
        <f t="shared" ca="1" si="467"/>
        <v>6.9196849549984937E-2</v>
      </c>
      <c r="K53" s="33">
        <f t="shared" ref="K53" ca="1" si="594">H53+K52</f>
        <v>1418158063</v>
      </c>
      <c r="L53" s="34">
        <f t="shared" ref="L53" ca="1" si="595">K53/$B$2</f>
        <v>0.57003738143329075</v>
      </c>
      <c r="M53" s="22">
        <f t="shared" ref="M53" ca="1" si="596">F53+M52</f>
        <v>1678158063</v>
      </c>
      <c r="N53" s="23">
        <f t="shared" ref="N53" ca="1" si="597">G53+N52</f>
        <v>0.53549420012206694</v>
      </c>
      <c r="O53" s="27">
        <f t="shared" ref="O53" ca="1" si="598">C53+690000000</f>
        <v>4855991509</v>
      </c>
      <c r="P53" s="29">
        <f t="shared" ref="P53" ca="1" si="599">O53-1380000000</f>
        <v>3475991509</v>
      </c>
      <c r="Q53" s="30">
        <f t="shared" ref="Q53" ca="1" si="600">P53/1380000000</f>
        <v>2.5188344268115941</v>
      </c>
      <c r="R53" s="45"/>
    </row>
    <row r="54" spans="1:18" s="14" customFormat="1" x14ac:dyDescent="0.25">
      <c r="A54" s="16" t="s">
        <v>351</v>
      </c>
      <c r="B54" s="21">
        <f t="shared" ref="B54" ca="1" si="601">E53</f>
        <v>3905991509</v>
      </c>
      <c r="C54" s="20">
        <f ca="1">E54+SUM(D$2:D54)</f>
        <v>4257310908</v>
      </c>
      <c r="D54" s="18"/>
      <c r="E54" s="20">
        <f t="shared" ref="E54" ca="1" si="602">INDIRECT("'"&amp;A54&amp;"'!G41")</f>
        <v>3997310908</v>
      </c>
      <c r="F54" s="21">
        <f t="shared" ref="F54" ca="1" si="603">E54+D54-B54</f>
        <v>91319399</v>
      </c>
      <c r="G54" s="17">
        <f t="shared" ref="G54" ca="1" si="604">F54/B54</f>
        <v>2.3379313239567004E-2</v>
      </c>
      <c r="H54" s="21">
        <f t="shared" ref="H54" ca="1" si="605">F54-D54</f>
        <v>91319399</v>
      </c>
      <c r="I54" s="24">
        <f t="shared" ref="I54" ca="1" si="606">C54-C$41</f>
        <v>360936250</v>
      </c>
      <c r="J54" s="39">
        <f t="shared" ca="1" si="467"/>
        <v>9.2633866524855113E-2</v>
      </c>
      <c r="K54" s="33">
        <f t="shared" ref="K54" ca="1" si="607">H54+K53</f>
        <v>1509477462</v>
      </c>
      <c r="L54" s="34">
        <f t="shared" ref="L54" ca="1" si="608">K54/$B$2</f>
        <v>0.60674377717164918</v>
      </c>
      <c r="M54" s="22">
        <f t="shared" ref="M54" ca="1" si="609">F54+M53</f>
        <v>1769477462</v>
      </c>
      <c r="N54" s="23">
        <f t="shared" ref="N54" ca="1" si="610">G54+N53</f>
        <v>0.55887351336163393</v>
      </c>
      <c r="O54" s="27">
        <f t="shared" ref="O54" ca="1" si="611">C54+690000000</f>
        <v>4947310908</v>
      </c>
      <c r="P54" s="29">
        <f t="shared" ref="P54" ca="1" si="612">O54-1380000000</f>
        <v>3567310908</v>
      </c>
      <c r="Q54" s="30">
        <f t="shared" ref="Q54" ca="1" si="613">P54/1380000000</f>
        <v>2.585007904347826</v>
      </c>
      <c r="R54" s="45"/>
    </row>
    <row r="55" spans="1:18" s="14" customFormat="1" x14ac:dyDescent="0.25">
      <c r="A55" s="16" t="s">
        <v>352</v>
      </c>
      <c r="B55" s="21">
        <f t="shared" ref="B55" ca="1" si="614">E54</f>
        <v>3997310908</v>
      </c>
      <c r="C55" s="20">
        <f ca="1">E55+SUM(D$2:D55)</f>
        <v>4226369294</v>
      </c>
      <c r="D55" s="18"/>
      <c r="E55" s="20">
        <f t="shared" ref="E55" ca="1" si="615">INDIRECT("'"&amp;A55&amp;"'!G41")</f>
        <v>3966369294</v>
      </c>
      <c r="F55" s="21">
        <f t="shared" ref="F55" ca="1" si="616">E55+D55-B55</f>
        <v>-30941614</v>
      </c>
      <c r="G55" s="17">
        <f t="shared" ref="G55" ca="1" si="617">F55/B55</f>
        <v>-7.740607301292262E-3</v>
      </c>
      <c r="H55" s="21">
        <f t="shared" ref="H55" ca="1" si="618">F55-D55</f>
        <v>-30941614</v>
      </c>
      <c r="I55" s="24">
        <f t="shared" ref="I55" ca="1" si="619">C55-C$41</f>
        <v>329994636</v>
      </c>
      <c r="J55" s="39">
        <f t="shared" ca="1" si="467"/>
        <v>8.4692737471346119E-2</v>
      </c>
      <c r="K55" s="33">
        <f t="shared" ref="K55" ca="1" si="620">H55+K54</f>
        <v>1478535848</v>
      </c>
      <c r="L55" s="34">
        <f t="shared" ref="L55" ca="1" si="621">K55/$B$2</f>
        <v>0.59430660455876838</v>
      </c>
      <c r="M55" s="22">
        <f t="shared" ref="M55" ca="1" si="622">F55+M54</f>
        <v>1738535848</v>
      </c>
      <c r="N55" s="23">
        <f t="shared" ref="N55" ca="1" si="623">G55+N54</f>
        <v>0.55113290606034171</v>
      </c>
      <c r="O55" s="27">
        <f t="shared" ref="O55" ca="1" si="624">C55+690000000</f>
        <v>4916369294</v>
      </c>
      <c r="P55" s="29">
        <f t="shared" ref="P55" ca="1" si="625">O55-1380000000</f>
        <v>3536369294</v>
      </c>
      <c r="Q55" s="30">
        <f t="shared" ref="Q55" ca="1" si="626">P55/1380000000</f>
        <v>2.5625864449275362</v>
      </c>
      <c r="R55" s="45"/>
    </row>
    <row r="56" spans="1:18" s="14" customFormat="1" x14ac:dyDescent="0.25">
      <c r="A56" s="16" t="s">
        <v>353</v>
      </c>
      <c r="B56" s="21">
        <f t="shared" ref="B56" ca="1" si="627">E55</f>
        <v>3966369294</v>
      </c>
      <c r="C56" s="20">
        <f ca="1">E56+SUM(D$2:D56)</f>
        <v>4230676036</v>
      </c>
      <c r="D56" s="18"/>
      <c r="E56" s="20">
        <f t="shared" ref="E56" ca="1" si="628">INDIRECT("'"&amp;A56&amp;"'!G41")</f>
        <v>3970676036</v>
      </c>
      <c r="F56" s="21">
        <f t="shared" ref="F56" ca="1" si="629">E56+D56-B56</f>
        <v>4306742</v>
      </c>
      <c r="G56" s="17">
        <f t="shared" ref="G56" ca="1" si="630">F56/B56</f>
        <v>1.0858146785562525E-3</v>
      </c>
      <c r="H56" s="21">
        <f t="shared" ref="H56" ca="1" si="631">F56-D56</f>
        <v>4306742</v>
      </c>
      <c r="I56" s="24">
        <f t="shared" ref="I56" ca="1" si="632">C56-C$41</f>
        <v>334301378</v>
      </c>
      <c r="J56" s="39">
        <f t="shared" ca="1" si="467"/>
        <v>8.5798057769833694E-2</v>
      </c>
      <c r="K56" s="33">
        <f t="shared" ref="K56" ca="1" si="633">H56+K55</f>
        <v>1482842590</v>
      </c>
      <c r="L56" s="34">
        <f t="shared" ref="L56" ca="1" si="634">K56/$B$2</f>
        <v>0.59603772607211747</v>
      </c>
      <c r="M56" s="22">
        <f t="shared" ref="M56" ca="1" si="635">F56+M55</f>
        <v>1742842590</v>
      </c>
      <c r="N56" s="23">
        <f t="shared" ref="N56" ca="1" si="636">G56+N55</f>
        <v>0.55221872073889799</v>
      </c>
      <c r="O56" s="27">
        <f t="shared" ref="O56" ca="1" si="637">C56+690000000</f>
        <v>4920676036</v>
      </c>
      <c r="P56" s="29">
        <f t="shared" ref="P56" ca="1" si="638">O56-1380000000</f>
        <v>3540676036</v>
      </c>
      <c r="Q56" s="30">
        <f t="shared" ref="Q56" ca="1" si="639">P56/1380000000</f>
        <v>2.5657072724637682</v>
      </c>
      <c r="R56" s="45"/>
    </row>
    <row r="57" spans="1:18" s="14" customFormat="1" x14ac:dyDescent="0.25">
      <c r="A57" s="16" t="s">
        <v>354</v>
      </c>
      <c r="B57" s="21">
        <f t="shared" ref="B57" ca="1" si="640">E56</f>
        <v>3970676036</v>
      </c>
      <c r="C57" s="20">
        <f ca="1">E57+SUM(D$2:D57)</f>
        <v>4261767744</v>
      </c>
      <c r="D57" s="18"/>
      <c r="E57" s="20">
        <f t="shared" ref="E57" ca="1" si="641">INDIRECT("'"&amp;A57&amp;"'!G41")</f>
        <v>4001767744</v>
      </c>
      <c r="F57" s="21">
        <f t="shared" ref="F57" ca="1" si="642">E57+D57-B57</f>
        <v>31091708</v>
      </c>
      <c r="G57" s="17">
        <f t="shared" ref="G57" ca="1" si="643">F57/B57</f>
        <v>7.8303310867237925E-3</v>
      </c>
      <c r="H57" s="21">
        <f t="shared" ref="H57" ca="1" si="644">F57-D57</f>
        <v>31091708</v>
      </c>
      <c r="I57" s="24">
        <f t="shared" ref="I57" ca="1" si="645">C57-C$41</f>
        <v>365393086</v>
      </c>
      <c r="J57" s="39">
        <f t="shared" ca="1" si="467"/>
        <v>9.3777708272939908E-2</v>
      </c>
      <c r="K57" s="33">
        <f t="shared" ref="K57" ca="1" si="646">H57+K56</f>
        <v>1513934298</v>
      </c>
      <c r="L57" s="34">
        <f t="shared" ref="L57" ca="1" si="647">K57/$B$2</f>
        <v>0.60853522989416386</v>
      </c>
      <c r="M57" s="22">
        <f t="shared" ref="M57" ca="1" si="648">F57+M56</f>
        <v>1773934298</v>
      </c>
      <c r="N57" s="23">
        <f t="shared" ref="N57" ca="1" si="649">G57+N56</f>
        <v>0.56004905182562181</v>
      </c>
      <c r="O57" s="27">
        <f t="shared" ref="O57" ca="1" si="650">C57+690000000</f>
        <v>4951767744</v>
      </c>
      <c r="P57" s="29">
        <f t="shared" ref="P57" ca="1" si="651">O57-1380000000</f>
        <v>3571767744</v>
      </c>
      <c r="Q57" s="30">
        <f t="shared" ref="Q57" ca="1" si="652">P57/1380000000</f>
        <v>2.5882374956521739</v>
      </c>
      <c r="R57" s="45"/>
    </row>
    <row r="58" spans="1:18" s="14" customFormat="1" x14ac:dyDescent="0.25">
      <c r="A58" s="16" t="s">
        <v>355</v>
      </c>
      <c r="B58" s="21">
        <f t="shared" ref="B58" ca="1" si="653">E57</f>
        <v>4001767744</v>
      </c>
      <c r="C58" s="20">
        <f ca="1">E58+SUM(D$2:D58)</f>
        <v>4370080159</v>
      </c>
      <c r="D58" s="18">
        <v>10000000</v>
      </c>
      <c r="E58" s="20">
        <f t="shared" ref="E58" ca="1" si="654">INDIRECT("'"&amp;A58&amp;"'!G41")</f>
        <v>4100080159</v>
      </c>
      <c r="F58" s="21">
        <f t="shared" ref="F58" ca="1" si="655">E58+D58-B58</f>
        <v>108312415</v>
      </c>
      <c r="G58" s="17">
        <f t="shared" ref="G58" ca="1" si="656">F58/B58</f>
        <v>2.7066142247359769E-2</v>
      </c>
      <c r="H58" s="21">
        <f t="shared" ref="H58" ca="1" si="657">F58-D58</f>
        <v>98312415</v>
      </c>
      <c r="I58" s="37">
        <f t="shared" ref="I58" ca="1" si="658">C58-C$41</f>
        <v>473705501</v>
      </c>
      <c r="J58" s="38">
        <f t="shared" ca="1" si="467"/>
        <v>0.12157596293451717</v>
      </c>
      <c r="K58" s="33">
        <f t="shared" ref="K58" ca="1" si="659">H58+K57</f>
        <v>1612246713</v>
      </c>
      <c r="L58" s="34">
        <f t="shared" ref="L58" ca="1" si="660">K58/$B$2</f>
        <v>0.64805251155064658</v>
      </c>
      <c r="M58" s="22">
        <f t="shared" ref="M58" ca="1" si="661">F58+M57</f>
        <v>1882246713</v>
      </c>
      <c r="N58" s="23">
        <f t="shared" ref="N58" ca="1" si="662">G58+N57</f>
        <v>0.58711519407298163</v>
      </c>
      <c r="O58" s="27">
        <f t="shared" ref="O58" ca="1" si="663">C58+690000000</f>
        <v>5060080159</v>
      </c>
      <c r="P58" s="29">
        <f t="shared" ref="P58" ca="1" si="664">O58-1380000000</f>
        <v>3680080159</v>
      </c>
      <c r="Q58" s="30">
        <f t="shared" ref="Q58" ca="1" si="665">P58/1380000000</f>
        <v>2.6667247528985509</v>
      </c>
      <c r="R58" s="45"/>
    </row>
    <row r="59" spans="1:18" s="14" customFormat="1" x14ac:dyDescent="0.25">
      <c r="A59" s="16" t="s">
        <v>356</v>
      </c>
      <c r="B59" s="21">
        <f t="shared" ref="B59" ca="1" si="666">E58</f>
        <v>4100080159</v>
      </c>
      <c r="C59" s="20">
        <f ca="1">E59+SUM(D$2:D59)</f>
        <v>4394403239</v>
      </c>
      <c r="D59" s="18"/>
      <c r="E59" s="20">
        <f t="shared" ref="E59" ca="1" si="667">INDIRECT("'"&amp;A59&amp;"'!G41")</f>
        <v>4124403239</v>
      </c>
      <c r="F59" s="21">
        <f t="shared" ref="F59" ca="1" si="668">E59+D59-B59</f>
        <v>24323080</v>
      </c>
      <c r="G59" s="17">
        <f t="shared" ref="G59" ca="1" si="669">F59/B59</f>
        <v>5.932342553500794E-3</v>
      </c>
      <c r="H59" s="21">
        <f t="shared" ref="H59" ca="1" si="670">F59-D59</f>
        <v>24323080</v>
      </c>
      <c r="I59" s="24">
        <f t="shared" ref="I59:I64" ca="1" si="671">C59-C$58</f>
        <v>24323080</v>
      </c>
      <c r="J59" s="39">
        <f t="shared" ref="J59:J64" ca="1" si="672">I59/C$58</f>
        <v>5.5658201028435644E-3</v>
      </c>
      <c r="K59" s="33">
        <f t="shared" ref="K59" ca="1" si="673">H59+K58</f>
        <v>1636569793</v>
      </c>
      <c r="L59" s="34">
        <f t="shared" ref="L59" ca="1" si="674">K59/$B$2</f>
        <v>0.65782932359532242</v>
      </c>
      <c r="M59" s="22">
        <f t="shared" ref="M59" ca="1" si="675">F59+M58</f>
        <v>1906569793</v>
      </c>
      <c r="N59" s="23">
        <f t="shared" ref="N59" ca="1" si="676">G59+N58</f>
        <v>0.59304753662648246</v>
      </c>
      <c r="O59" s="27">
        <f t="shared" ref="O59" ca="1" si="677">C59+690000000</f>
        <v>5084403239</v>
      </c>
      <c r="P59" s="29">
        <f t="shared" ref="P59" ca="1" si="678">O59-1380000000</f>
        <v>3704403239</v>
      </c>
      <c r="Q59" s="30">
        <f t="shared" ref="Q59" ca="1" si="679">P59/1380000000</f>
        <v>2.6843501731884056</v>
      </c>
      <c r="R59" s="45"/>
    </row>
    <row r="60" spans="1:18" s="14" customFormat="1" x14ac:dyDescent="0.25">
      <c r="A60" s="16" t="s">
        <v>357</v>
      </c>
      <c r="B60" s="21">
        <f t="shared" ref="B60" ca="1" si="680">E59</f>
        <v>4124403239</v>
      </c>
      <c r="C60" s="20">
        <f ca="1">E60+SUM(D$2:D60)</f>
        <v>4450984120</v>
      </c>
      <c r="D60" s="18">
        <v>300000000</v>
      </c>
      <c r="E60" s="20">
        <f t="shared" ref="E60" ca="1" si="681">INDIRECT("'"&amp;A60&amp;"'!G41")</f>
        <v>3880984120</v>
      </c>
      <c r="F60" s="21">
        <f t="shared" ref="F60" ca="1" si="682">E60+D60-B60</f>
        <v>56580881</v>
      </c>
      <c r="G60" s="17">
        <f t="shared" ref="G60" ca="1" si="683">F60/B60</f>
        <v>1.3718561867320849E-2</v>
      </c>
      <c r="H60" s="21">
        <f t="shared" ref="H60" ca="1" si="684">F60-D60</f>
        <v>-243419119</v>
      </c>
      <c r="I60" s="24">
        <f t="shared" ca="1" si="671"/>
        <v>80903961</v>
      </c>
      <c r="J60" s="39">
        <f t="shared" ca="1" si="672"/>
        <v>1.8513152632539616E-2</v>
      </c>
      <c r="K60" s="33">
        <f t="shared" ref="K60" ca="1" si="685">H60+K59</f>
        <v>1393150674</v>
      </c>
      <c r="L60" s="34">
        <f t="shared" ref="L60" ca="1" si="686">K60/$B$2</f>
        <v>0.5599855071648554</v>
      </c>
      <c r="M60" s="22">
        <f t="shared" ref="M60" ca="1" si="687">F60+M59</f>
        <v>1963150674</v>
      </c>
      <c r="N60" s="23">
        <f t="shared" ref="N60" ca="1" si="688">G60+N59</f>
        <v>0.60676609849380336</v>
      </c>
      <c r="O60" s="27">
        <f t="shared" ref="O60" ca="1" si="689">C60+690000000</f>
        <v>5140984120</v>
      </c>
      <c r="P60" s="29">
        <f t="shared" ref="P60" ca="1" si="690">O60-1380000000</f>
        <v>3760984120</v>
      </c>
      <c r="Q60" s="30">
        <f t="shared" ref="Q60" ca="1" si="691">P60/1380000000</f>
        <v>2.7253508115942031</v>
      </c>
      <c r="R60" s="45"/>
    </row>
    <row r="61" spans="1:18" s="14" customFormat="1" x14ac:dyDescent="0.25">
      <c r="A61" s="16" t="s">
        <v>358</v>
      </c>
      <c r="B61" s="21">
        <f t="shared" ref="B61" ca="1" si="692">E60</f>
        <v>3880984120</v>
      </c>
      <c r="C61" s="20">
        <f ca="1">E61+SUM(D$2:D61)</f>
        <v>4535394744</v>
      </c>
      <c r="D61" s="18"/>
      <c r="E61" s="20">
        <f t="shared" ref="E61" ca="1" si="693">INDIRECT("'"&amp;A61&amp;"'!G41")</f>
        <v>3965394744</v>
      </c>
      <c r="F61" s="21">
        <f t="shared" ref="F61" ca="1" si="694">E61+D61-B61</f>
        <v>84410624</v>
      </c>
      <c r="G61" s="17">
        <f t="shared" ref="G61" ca="1" si="695">F61/B61</f>
        <v>2.1749798862871924E-2</v>
      </c>
      <c r="H61" s="21">
        <f t="shared" ref="H61" ca="1" si="696">F61-D61</f>
        <v>84410624</v>
      </c>
      <c r="I61" s="24">
        <f t="shared" ca="1" si="671"/>
        <v>165314585</v>
      </c>
      <c r="J61" s="39">
        <f t="shared" ca="1" si="672"/>
        <v>3.7828730591941528E-2</v>
      </c>
      <c r="K61" s="33">
        <f t="shared" ref="K61" ca="1" si="697">H61+K60</f>
        <v>1477561298</v>
      </c>
      <c r="L61" s="34">
        <f t="shared" ref="L61" ca="1" si="698">K61/$B$2</f>
        <v>0.59391487817468624</v>
      </c>
      <c r="M61" s="22">
        <f t="shared" ref="M61" ca="1" si="699">F61+M60</f>
        <v>2047561298</v>
      </c>
      <c r="N61" s="23">
        <f t="shared" ref="N61" ca="1" si="700">G61+N60</f>
        <v>0.62851589735667523</v>
      </c>
      <c r="O61" s="27">
        <f t="shared" ref="O61" ca="1" si="701">C61+690000000</f>
        <v>5225394744</v>
      </c>
      <c r="P61" s="29">
        <f t="shared" ref="P61" ca="1" si="702">O61-1380000000</f>
        <v>3845394744</v>
      </c>
      <c r="Q61" s="30">
        <f t="shared" ref="Q61" ca="1" si="703">P61/1380000000</f>
        <v>2.7865179304347825</v>
      </c>
      <c r="R61" s="45"/>
    </row>
    <row r="62" spans="1:18" s="14" customFormat="1" x14ac:dyDescent="0.25">
      <c r="A62" s="16" t="s">
        <v>359</v>
      </c>
      <c r="B62" s="21">
        <f t="shared" ref="B62" ca="1" si="704">E61</f>
        <v>3965394744</v>
      </c>
      <c r="C62" s="20">
        <f ca="1">E62+SUM(D$2:D62)</f>
        <v>4569459608</v>
      </c>
      <c r="D62" s="18"/>
      <c r="E62" s="20">
        <f t="shared" ref="E62" ca="1" si="705">INDIRECT("'"&amp;A62&amp;"'!G41")</f>
        <v>3999459608</v>
      </c>
      <c r="F62" s="21">
        <f t="shared" ref="F62" ca="1" si="706">E62+D62-B62</f>
        <v>34064864</v>
      </c>
      <c r="G62" s="17">
        <f t="shared" ref="G62" ca="1" si="707">F62/B62</f>
        <v>8.5905354193408397E-3</v>
      </c>
      <c r="H62" s="21">
        <f t="shared" ref="H62" ca="1" si="708">F62-D62</f>
        <v>34064864</v>
      </c>
      <c r="I62" s="24">
        <f t="shared" ca="1" si="671"/>
        <v>199379449</v>
      </c>
      <c r="J62" s="39">
        <f t="shared" ca="1" si="672"/>
        <v>4.5623750994449437E-2</v>
      </c>
      <c r="K62" s="33">
        <f t="shared" ref="K62" ca="1" si="709">H62+K61</f>
        <v>1511626162</v>
      </c>
      <c r="L62" s="34">
        <f t="shared" ref="L62" ca="1" si="710">K62/$B$2</f>
        <v>0.60760746039106028</v>
      </c>
      <c r="M62" s="22">
        <f t="shared" ref="M62" ca="1" si="711">F62+M61</f>
        <v>2081626162</v>
      </c>
      <c r="N62" s="23">
        <f t="shared" ref="N62" ca="1" si="712">G62+N61</f>
        <v>0.63710643277601609</v>
      </c>
      <c r="O62" s="27">
        <f t="shared" ref="O62" ca="1" si="713">C62+690000000</f>
        <v>5259459608</v>
      </c>
      <c r="P62" s="29">
        <f t="shared" ref="P62" ca="1" si="714">O62-1380000000</f>
        <v>3879459608</v>
      </c>
      <c r="Q62" s="30">
        <f t="shared" ref="Q62" ca="1" si="715">P62/1380000000</f>
        <v>2.8112026144927538</v>
      </c>
      <c r="R62" s="45"/>
    </row>
    <row r="63" spans="1:18" s="14" customFormat="1" x14ac:dyDescent="0.25">
      <c r="A63" s="16" t="s">
        <v>360</v>
      </c>
      <c r="B63" s="21">
        <f t="shared" ref="B63" ca="1" si="716">E62</f>
        <v>3999459608</v>
      </c>
      <c r="C63" s="20">
        <f ca="1">E63+SUM(D$2:D63)</f>
        <v>4720369016</v>
      </c>
      <c r="D63" s="18"/>
      <c r="E63" s="20">
        <f t="shared" ref="E63" ca="1" si="717">INDIRECT("'"&amp;A63&amp;"'!G41")</f>
        <v>4150369016</v>
      </c>
      <c r="F63" s="21">
        <f t="shared" ref="F63" ca="1" si="718">E63+D63-B63</f>
        <v>150909408</v>
      </c>
      <c r="G63" s="17">
        <f t="shared" ref="G63" ca="1" si="719">F63/B63</f>
        <v>3.7732449578473153E-2</v>
      </c>
      <c r="H63" s="21">
        <f t="shared" ref="H63" ca="1" si="720">F63-D63</f>
        <v>150909408</v>
      </c>
      <c r="I63" s="24">
        <f t="shared" ca="1" si="671"/>
        <v>350288857</v>
      </c>
      <c r="J63" s="39">
        <f t="shared" ca="1" si="672"/>
        <v>8.0156162874631606E-2</v>
      </c>
      <c r="K63" s="33">
        <f t="shared" ref="K63" ca="1" si="721">H63+K62</f>
        <v>1662535570</v>
      </c>
      <c r="L63" s="34">
        <f t="shared" ref="L63" ca="1" si="722">K63/$B$2</f>
        <v>0.66826642783224321</v>
      </c>
      <c r="M63" s="22">
        <f t="shared" ref="M63" ca="1" si="723">F63+M62</f>
        <v>2232535570</v>
      </c>
      <c r="N63" s="23">
        <f t="shared" ref="N63" ca="1" si="724">G63+N62</f>
        <v>0.67483888235448919</v>
      </c>
      <c r="O63" s="27">
        <f t="shared" ref="O63" ca="1" si="725">C63+690000000</f>
        <v>5410369016</v>
      </c>
      <c r="P63" s="29">
        <f t="shared" ref="P63" ca="1" si="726">O63-1380000000</f>
        <v>4030369016</v>
      </c>
      <c r="Q63" s="30">
        <f t="shared" ref="Q63" ca="1" si="727">P63/1380000000</f>
        <v>2.9205572579710144</v>
      </c>
      <c r="R63" s="45"/>
    </row>
    <row r="64" spans="1:18" s="14" customFormat="1" x14ac:dyDescent="0.25">
      <c r="A64" s="16" t="s">
        <v>361</v>
      </c>
      <c r="B64" s="21">
        <f t="shared" ref="B64" ca="1" si="728">E63</f>
        <v>4150369016</v>
      </c>
      <c r="C64" s="20">
        <f ca="1">E64+SUM(D$2:D64)</f>
        <v>4688353327</v>
      </c>
      <c r="D64" s="18"/>
      <c r="E64" s="20">
        <f t="shared" ref="E64" ca="1" si="729">INDIRECT("'"&amp;A64&amp;"'!G41")</f>
        <v>4118353327</v>
      </c>
      <c r="F64" s="21">
        <f t="shared" ref="F64" ca="1" si="730">E64+D64-B64</f>
        <v>-32015689</v>
      </c>
      <c r="G64" s="17">
        <f t="shared" ref="G64" ca="1" si="731">F64/B64</f>
        <v>-7.7139379357779982E-3</v>
      </c>
      <c r="H64" s="21">
        <f t="shared" ref="H64" ca="1" si="732">F64-D64</f>
        <v>-32015689</v>
      </c>
      <c r="I64" s="24">
        <f t="shared" ca="1" si="671"/>
        <v>318273168</v>
      </c>
      <c r="J64" s="39">
        <f t="shared" ca="1" si="672"/>
        <v>7.2830052635196985E-2</v>
      </c>
      <c r="K64" s="33">
        <f t="shared" ref="K64" ca="1" si="733">H64+K63</f>
        <v>1630519881</v>
      </c>
      <c r="L64" s="34">
        <f t="shared" ref="L64" ca="1" si="734">K64/$B$2</f>
        <v>0.65539752414760322</v>
      </c>
      <c r="M64" s="22">
        <f t="shared" ref="M64" ca="1" si="735">F64+M63</f>
        <v>2200519881</v>
      </c>
      <c r="N64" s="23">
        <f t="shared" ref="N64" ca="1" si="736">G64+N63</f>
        <v>0.66712494441871117</v>
      </c>
      <c r="O64" s="27">
        <f t="shared" ref="O64" ca="1" si="737">C64+690000000</f>
        <v>5378353327</v>
      </c>
      <c r="P64" s="29">
        <f t="shared" ref="P64" ca="1" si="738">O64-1380000000</f>
        <v>3998353327</v>
      </c>
      <c r="Q64" s="30">
        <f t="shared" ref="Q64" ca="1" si="739">P64/1380000000</f>
        <v>2.8973574833333333</v>
      </c>
      <c r="R64" s="45"/>
    </row>
    <row r="65" spans="1:18" s="14" customFormat="1" x14ac:dyDescent="0.25">
      <c r="A65" s="16" t="s">
        <v>362</v>
      </c>
      <c r="B65" s="21">
        <f t="shared" ref="B65" ca="1" si="740">E64</f>
        <v>4118353327</v>
      </c>
      <c r="C65" s="20">
        <f ca="1">E65+SUM(D$2:D65)</f>
        <v>4605085443</v>
      </c>
      <c r="D65" s="18"/>
      <c r="E65" s="20">
        <f t="shared" ref="E65" ca="1" si="741">INDIRECT("'"&amp;A65&amp;"'!G41")</f>
        <v>4035085443</v>
      </c>
      <c r="F65" s="21">
        <f t="shared" ref="F65" ca="1" si="742">E65+D65-B65</f>
        <v>-83267884</v>
      </c>
      <c r="G65" s="17">
        <f t="shared" ref="G65" ca="1" si="743">F65/B65</f>
        <v>-2.0218732437086984E-2</v>
      </c>
      <c r="H65" s="21">
        <f t="shared" ref="H65" ca="1" si="744">F65-D65</f>
        <v>-83267884</v>
      </c>
      <c r="I65" s="24">
        <f t="shared" ref="I65" ca="1" si="745">C65-C$58</f>
        <v>235005284</v>
      </c>
      <c r="J65" s="39">
        <f t="shared" ref="J65" ca="1" si="746">I65/C$58</f>
        <v>5.3775966446751852E-2</v>
      </c>
      <c r="K65" s="33">
        <f t="shared" ref="K65" ca="1" si="747">H65+K64</f>
        <v>1547251997</v>
      </c>
      <c r="L65" s="34">
        <f t="shared" ref="L65" ca="1" si="748">K65/$B$2</f>
        <v>0.62192748452984659</v>
      </c>
      <c r="M65" s="22">
        <f t="shared" ref="M65" ca="1" si="749">F65+M64</f>
        <v>2117251997</v>
      </c>
      <c r="N65" s="23">
        <f t="shared" ref="N65" ca="1" si="750">G65+N64</f>
        <v>0.64690621198162424</v>
      </c>
      <c r="O65" s="27">
        <f t="shared" ref="O65" ca="1" si="751">C65+690000000</f>
        <v>5295085443</v>
      </c>
      <c r="P65" s="29">
        <f t="shared" ref="P65" ca="1" si="752">O65-1380000000</f>
        <v>3915085443</v>
      </c>
      <c r="Q65" s="30">
        <f t="shared" ref="Q65" ca="1" si="753">P65/1380000000</f>
        <v>2.8370184369565217</v>
      </c>
      <c r="R65" s="45"/>
    </row>
    <row r="66" spans="1:18" s="14" customFormat="1" x14ac:dyDescent="0.25">
      <c r="A66" s="16" t="s">
        <v>363</v>
      </c>
      <c r="B66" s="21">
        <f t="shared" ref="B66" ca="1" si="754">E65</f>
        <v>4035085443</v>
      </c>
      <c r="C66" s="20">
        <f ca="1">E66+SUM(D$2:D66)</f>
        <v>4721418760</v>
      </c>
      <c r="D66" s="18"/>
      <c r="E66" s="20">
        <f t="shared" ref="E66" ca="1" si="755">INDIRECT("'"&amp;A66&amp;"'!G41")</f>
        <v>4151418760</v>
      </c>
      <c r="F66" s="21">
        <f t="shared" ref="F66" ca="1" si="756">E66+D66-B66</f>
        <v>116333317</v>
      </c>
      <c r="G66" s="17">
        <f t="shared" ref="G66" ca="1" si="757">F66/B66</f>
        <v>2.8830446998789859E-2</v>
      </c>
      <c r="H66" s="21">
        <f t="shared" ref="H66" ca="1" si="758">F66-D66</f>
        <v>116333317</v>
      </c>
      <c r="I66" s="24">
        <f t="shared" ref="I66" ca="1" si="759">C66-C$58</f>
        <v>351338601</v>
      </c>
      <c r="J66" s="39">
        <f t="shared" ref="J66" ca="1" si="760">I66/C$58</f>
        <v>8.0396374486731703E-2</v>
      </c>
      <c r="K66" s="33">
        <f t="shared" ref="K66" ca="1" si="761">H66+K65</f>
        <v>1663585314</v>
      </c>
      <c r="L66" s="34">
        <f t="shared" ref="L66" ca="1" si="762">K66/$B$2</f>
        <v>0.66868837890846489</v>
      </c>
      <c r="M66" s="22">
        <f t="shared" ref="M66" ca="1" si="763">F66+M65</f>
        <v>2233585314</v>
      </c>
      <c r="N66" s="23">
        <f t="shared" ref="N66" ca="1" si="764">G66+N65</f>
        <v>0.67573665898041413</v>
      </c>
      <c r="O66" s="27">
        <f t="shared" ref="O66" ca="1" si="765">C66+690000000</f>
        <v>5411418760</v>
      </c>
      <c r="P66" s="29">
        <f t="shared" ref="P66" ca="1" si="766">O66-1380000000</f>
        <v>4031418760</v>
      </c>
      <c r="Q66" s="30">
        <f t="shared" ref="Q66" ca="1" si="767">P66/1380000000</f>
        <v>2.9213179420289856</v>
      </c>
      <c r="R66" s="45"/>
    </row>
    <row r="67" spans="1:18" s="14" customFormat="1" x14ac:dyDescent="0.25">
      <c r="A67" s="16" t="s">
        <v>364</v>
      </c>
      <c r="B67" s="21">
        <f t="shared" ref="B67" ca="1" si="768">E66</f>
        <v>4151418760</v>
      </c>
      <c r="C67" s="20">
        <f ca="1">E67+SUM(D$2:D67)</f>
        <v>4767649070</v>
      </c>
      <c r="D67" s="18">
        <v>330000000</v>
      </c>
      <c r="E67" s="20">
        <f t="shared" ref="E67" ca="1" si="769">INDIRECT("'"&amp;A67&amp;"'!G41")</f>
        <v>3867649070</v>
      </c>
      <c r="F67" s="21">
        <f t="shared" ref="F67" ca="1" si="770">E67+D67-B67</f>
        <v>46230310</v>
      </c>
      <c r="G67" s="17">
        <f t="shared" ref="G67" ca="1" si="771">F67/B67</f>
        <v>1.1136026662846223E-2</v>
      </c>
      <c r="H67" s="21">
        <f t="shared" ref="H67" ca="1" si="772">F67-D67</f>
        <v>-283769690</v>
      </c>
      <c r="I67" s="24">
        <f t="shared" ref="I67" ca="1" si="773">C67-C$58</f>
        <v>397568911</v>
      </c>
      <c r="J67" s="39">
        <f t="shared" ref="J67" ca="1" si="774">I67/C$58</f>
        <v>9.09751987457766E-2</v>
      </c>
      <c r="K67" s="33">
        <f t="shared" ref="K67" ca="1" si="775">H67+K66</f>
        <v>1379815624</v>
      </c>
      <c r="L67" s="34">
        <f t="shared" ref="L67" ca="1" si="776">K67/$B$2</f>
        <v>0.55462540155913642</v>
      </c>
      <c r="M67" s="22">
        <f t="shared" ref="M67" ca="1" si="777">F67+M66</f>
        <v>2279815624</v>
      </c>
      <c r="N67" s="23">
        <f t="shared" ref="N67" ca="1" si="778">G67+N66</f>
        <v>0.68687268564326032</v>
      </c>
      <c r="O67" s="27">
        <f t="shared" ref="O67" ca="1" si="779">C67+690000000</f>
        <v>5457649070</v>
      </c>
      <c r="P67" s="29">
        <f t="shared" ref="P67" ca="1" si="780">O67-1380000000</f>
        <v>4077649070</v>
      </c>
      <c r="Q67" s="30">
        <f t="shared" ref="Q67" ca="1" si="781">P67/1380000000</f>
        <v>2.9548181666666666</v>
      </c>
      <c r="R67" s="45"/>
    </row>
    <row r="68" spans="1:18" s="14" customFormat="1" x14ac:dyDescent="0.25">
      <c r="A68" s="16" t="s">
        <v>365</v>
      </c>
      <c r="B68" s="21">
        <f t="shared" ref="B68" ca="1" si="782">E67</f>
        <v>3867649070</v>
      </c>
      <c r="C68" s="20">
        <f ca="1">E68+SUM(D$2:D68)</f>
        <v>4701824395</v>
      </c>
      <c r="D68" s="18"/>
      <c r="E68" s="20">
        <f t="shared" ref="E68" ca="1" si="783">INDIRECT("'"&amp;A68&amp;"'!G41")</f>
        <v>3801824395</v>
      </c>
      <c r="F68" s="21">
        <f t="shared" ref="F68" ca="1" si="784">E68+D68-B68</f>
        <v>-65824675</v>
      </c>
      <c r="G68" s="17">
        <f t="shared" ref="G68" ca="1" si="785">F68/B68</f>
        <v>-1.7019298754527384E-2</v>
      </c>
      <c r="H68" s="21">
        <f t="shared" ref="H68" ca="1" si="786">F68-D68</f>
        <v>-65824675</v>
      </c>
      <c r="I68" s="24">
        <f t="shared" ref="I68" ca="1" si="787">C68-C$58</f>
        <v>331744236</v>
      </c>
      <c r="J68" s="39">
        <f t="shared" ref="J68" ca="1" si="788">I68/C$58</f>
        <v>7.5912620347886844E-2</v>
      </c>
      <c r="K68" s="33">
        <f t="shared" ref="K68" ca="1" si="789">H68+K67</f>
        <v>1313990949</v>
      </c>
      <c r="L68" s="34">
        <f t="shared" ref="L68" ca="1" si="790">K68/$B$2</f>
        <v>0.52816676739862434</v>
      </c>
      <c r="M68" s="22">
        <f t="shared" ref="M68" ca="1" si="791">F68+M67</f>
        <v>2213990949</v>
      </c>
      <c r="N68" s="23">
        <f t="shared" ref="N68" ca="1" si="792">G68+N67</f>
        <v>0.66985338688873297</v>
      </c>
      <c r="O68" s="27">
        <f t="shared" ref="O68" ca="1" si="793">C68+690000000</f>
        <v>5391824395</v>
      </c>
      <c r="P68" s="29">
        <f t="shared" ref="P68" ca="1" si="794">O68-1380000000</f>
        <v>4011824395</v>
      </c>
      <c r="Q68" s="30">
        <f t="shared" ref="Q68" ca="1" si="795">P68/1380000000</f>
        <v>2.9071191268115943</v>
      </c>
      <c r="R68" s="45"/>
    </row>
    <row r="69" spans="1:18" s="14" customFormat="1" x14ac:dyDescent="0.25">
      <c r="A69" s="16" t="s">
        <v>366</v>
      </c>
      <c r="B69" s="21">
        <f t="shared" ref="B69" ca="1" si="796">E68</f>
        <v>3801824395</v>
      </c>
      <c r="C69" s="20">
        <f ca="1">E69+SUM(D$2:D69)</f>
        <v>4723208788</v>
      </c>
      <c r="D69" s="18"/>
      <c r="E69" s="20">
        <f t="shared" ref="E69" ca="1" si="797">INDIRECT("'"&amp;A69&amp;"'!G41")</f>
        <v>3823208788</v>
      </c>
      <c r="F69" s="21">
        <f t="shared" ref="F69" ca="1" si="798">E69+D69-B69</f>
        <v>21384393</v>
      </c>
      <c r="G69" s="17">
        <f t="shared" ref="G69" ca="1" si="799">F69/B69</f>
        <v>5.6247713671688402E-3</v>
      </c>
      <c r="H69" s="21">
        <f t="shared" ref="H69" ca="1" si="800">F69-D69</f>
        <v>21384393</v>
      </c>
      <c r="I69" s="24">
        <f t="shared" ref="I69" ca="1" si="801">C69-C$58</f>
        <v>353128629</v>
      </c>
      <c r="J69" s="39">
        <f t="shared" ref="J69" ca="1" si="802">I69/C$58</f>
        <v>8.0805984364553621E-2</v>
      </c>
      <c r="K69" s="33">
        <f t="shared" ref="K69" ca="1" si="803">H69+K68</f>
        <v>1335375342</v>
      </c>
      <c r="L69" s="34">
        <f t="shared" ref="L69" ca="1" si="804">K69/$B$2</f>
        <v>0.53676235607614708</v>
      </c>
      <c r="M69" s="22">
        <f t="shared" ref="M69" ca="1" si="805">F69+M68</f>
        <v>2235375342</v>
      </c>
      <c r="N69" s="23">
        <f t="shared" ref="N69" ca="1" si="806">G69+N68</f>
        <v>0.67547815825590185</v>
      </c>
      <c r="O69" s="27">
        <f t="shared" ref="O69" ca="1" si="807">C69+690000000</f>
        <v>5413208788</v>
      </c>
      <c r="P69" s="29">
        <f t="shared" ref="P69" ca="1" si="808">O69-1380000000</f>
        <v>4033208788</v>
      </c>
      <c r="Q69" s="30">
        <f t="shared" ref="Q69" ca="1" si="809">P69/1380000000</f>
        <v>2.9226150637681161</v>
      </c>
      <c r="R69" s="45"/>
    </row>
    <row r="70" spans="1:18" s="14" customFormat="1" x14ac:dyDescent="0.25">
      <c r="A70" s="16" t="s">
        <v>367</v>
      </c>
      <c r="B70" s="21">
        <f t="shared" ref="B70" ca="1" si="810">E69</f>
        <v>3823208788</v>
      </c>
      <c r="C70" s="20">
        <f ca="1">E70+SUM(D$2:D70)</f>
        <v>4837141843</v>
      </c>
      <c r="D70" s="18"/>
      <c r="E70" s="20">
        <f t="shared" ref="E70" ca="1" si="811">INDIRECT("'"&amp;A70&amp;"'!G41")</f>
        <v>3937141843</v>
      </c>
      <c r="F70" s="21">
        <f t="shared" ref="F70" ca="1" si="812">E70+D70-B70</f>
        <v>113933055</v>
      </c>
      <c r="G70" s="17">
        <f t="shared" ref="G70" ca="1" si="813">F70/B70</f>
        <v>2.9800374846805255E-2</v>
      </c>
      <c r="H70" s="21">
        <f t="shared" ref="H70" ca="1" si="814">F70-D70</f>
        <v>113933055</v>
      </c>
      <c r="I70" s="24">
        <f t="shared" ref="I70" ca="1" si="815">C70-C$58</f>
        <v>467061684</v>
      </c>
      <c r="J70" s="39">
        <f t="shared" ref="J70" ca="1" si="816">I70/C$58</f>
        <v>0.10687714344051692</v>
      </c>
      <c r="K70" s="33">
        <f t="shared" ref="K70" ca="1" si="817">H70+K69</f>
        <v>1449308397</v>
      </c>
      <c r="L70" s="34">
        <f t="shared" ref="L70" ca="1" si="818">K70/$B$2</f>
        <v>0.58255845033767584</v>
      </c>
      <c r="M70" s="22">
        <f t="shared" ref="M70" ca="1" si="819">F70+M69</f>
        <v>2349308397</v>
      </c>
      <c r="N70" s="23">
        <f t="shared" ref="N70" ca="1" si="820">G70+N69</f>
        <v>0.70527853310270716</v>
      </c>
      <c r="O70" s="27">
        <f t="shared" ref="O70" ca="1" si="821">C70+690000000</f>
        <v>5527141843</v>
      </c>
      <c r="P70" s="29">
        <f t="shared" ref="P70" ca="1" si="822">O70-1380000000</f>
        <v>4147141843</v>
      </c>
      <c r="Q70" s="30">
        <f t="shared" ref="Q70" ca="1" si="823">P70/1380000000</f>
        <v>3.0051752485507248</v>
      </c>
      <c r="R70" s="45"/>
    </row>
    <row r="71" spans="1:18" s="14" customFormat="1" x14ac:dyDescent="0.25">
      <c r="A71" s="16" t="s">
        <v>368</v>
      </c>
      <c r="B71" s="21">
        <f t="shared" ref="B71" ca="1" si="824">E70</f>
        <v>3937141843</v>
      </c>
      <c r="C71" s="20">
        <f ca="1">E71+SUM(D$2:D71)</f>
        <v>4811175660</v>
      </c>
      <c r="D71" s="18"/>
      <c r="E71" s="20">
        <f t="shared" ref="E71" ca="1" si="825">INDIRECT("'"&amp;A71&amp;"'!G41")</f>
        <v>3911175660</v>
      </c>
      <c r="F71" s="21">
        <f t="shared" ref="F71" ca="1" si="826">E71+D71-B71</f>
        <v>-25966183</v>
      </c>
      <c r="G71" s="17">
        <f t="shared" ref="G71" ca="1" si="827">F71/B71</f>
        <v>-6.595186060204131E-3</v>
      </c>
      <c r="H71" s="21">
        <f t="shared" ref="H71" ca="1" si="828">F71-D71</f>
        <v>-25966183</v>
      </c>
      <c r="I71" s="24">
        <f t="shared" ref="I71" ca="1" si="829">C71-C$58</f>
        <v>441095501</v>
      </c>
      <c r="J71" s="39">
        <f t="shared" ref="J71" ca="1" si="830">I71/C$58</f>
        <v>0.10093533412461142</v>
      </c>
      <c r="K71" s="33">
        <f t="shared" ref="K71" ca="1" si="831">H71+K70</f>
        <v>1423342214</v>
      </c>
      <c r="L71" s="34">
        <f t="shared" ref="L71" ca="1" si="832">K71/$B$2</f>
        <v>0.57212118290655056</v>
      </c>
      <c r="M71" s="22">
        <f t="shared" ref="M71" ca="1" si="833">F71+M70</f>
        <v>2323342214</v>
      </c>
      <c r="N71" s="23">
        <f t="shared" ref="N71" ca="1" si="834">G71+N70</f>
        <v>0.69868334704250301</v>
      </c>
      <c r="O71" s="27">
        <f t="shared" ref="O71" ca="1" si="835">C71+690000000</f>
        <v>5501175660</v>
      </c>
      <c r="P71" s="29">
        <f t="shared" ref="P71" ca="1" si="836">O71-1380000000</f>
        <v>4121175660</v>
      </c>
      <c r="Q71" s="30">
        <f t="shared" ref="Q71" ca="1" si="837">P71/1380000000</f>
        <v>2.9863591739130433</v>
      </c>
      <c r="R71" s="45"/>
    </row>
    <row r="72" spans="1:18" s="14" customFormat="1" x14ac:dyDescent="0.25">
      <c r="A72" s="16" t="s">
        <v>369</v>
      </c>
      <c r="B72" s="21">
        <f t="shared" ref="B72" ca="1" si="838">E71</f>
        <v>3911175660</v>
      </c>
      <c r="C72" s="20">
        <f ca="1">E72+SUM(D$2:D72)</f>
        <v>4741830430</v>
      </c>
      <c r="D72" s="18"/>
      <c r="E72" s="20">
        <f t="shared" ref="E72" ca="1" si="839">INDIRECT("'"&amp;A72&amp;"'!G41")</f>
        <v>3841830430</v>
      </c>
      <c r="F72" s="21">
        <f t="shared" ref="F72" ca="1" si="840">E72+D72-B72</f>
        <v>-69345230</v>
      </c>
      <c r="G72" s="17">
        <f t="shared" ref="G72" ca="1" si="841">F72/B72</f>
        <v>-1.7730021872758329E-2</v>
      </c>
      <c r="H72" s="21">
        <f t="shared" ref="H72" ca="1" si="842">F72-D72</f>
        <v>-69345230</v>
      </c>
      <c r="I72" s="24">
        <f t="shared" ref="I72" ca="1" si="843">C72-C$58</f>
        <v>371750271</v>
      </c>
      <c r="J72" s="39">
        <f t="shared" ref="J72" ca="1" si="844">I72/C$58</f>
        <v>8.5067151510801381E-2</v>
      </c>
      <c r="K72" s="33">
        <f t="shared" ref="K72" ca="1" si="845">H72+K71</f>
        <v>1353996984</v>
      </c>
      <c r="L72" s="34">
        <f t="shared" ref="L72" ca="1" si="846">K72/$B$2</f>
        <v>0.54424743994699076</v>
      </c>
      <c r="M72" s="22">
        <f t="shared" ref="M72" ca="1" si="847">F72+M71</f>
        <v>2253996984</v>
      </c>
      <c r="N72" s="23">
        <f t="shared" ref="N72" ca="1" si="848">G72+N71</f>
        <v>0.68095332516974472</v>
      </c>
      <c r="O72" s="27">
        <f t="shared" ref="O72" ca="1" si="849">C72+690000000</f>
        <v>5431830430</v>
      </c>
      <c r="P72" s="29">
        <f t="shared" ref="P72" ca="1" si="850">O72-1380000000</f>
        <v>4051830430</v>
      </c>
      <c r="Q72" s="30">
        <f t="shared" ref="Q72" ca="1" si="851">P72/1380000000</f>
        <v>2.9361090072463769</v>
      </c>
      <c r="R72" s="45"/>
    </row>
    <row r="73" spans="1:18" s="14" customFormat="1" x14ac:dyDescent="0.25">
      <c r="A73" s="16" t="s">
        <v>370</v>
      </c>
      <c r="B73" s="21">
        <f t="shared" ref="B73" ca="1" si="852">E72</f>
        <v>3841830430</v>
      </c>
      <c r="C73" s="20">
        <f ca="1">E73+SUM(D$2:D73)</f>
        <v>4785476802</v>
      </c>
      <c r="D73" s="18"/>
      <c r="E73" s="20">
        <f t="shared" ref="E73" ca="1" si="853">INDIRECT("'"&amp;A73&amp;"'!G41")</f>
        <v>3885476802</v>
      </c>
      <c r="F73" s="21">
        <f t="shared" ref="F73" ca="1" si="854">E73+D73-B73</f>
        <v>43646372</v>
      </c>
      <c r="G73" s="17">
        <f t="shared" ref="G73" ca="1" si="855">F73/B73</f>
        <v>1.1360827291901065E-2</v>
      </c>
      <c r="H73" s="21">
        <f t="shared" ref="H73" ca="1" si="856">F73-D73</f>
        <v>43646372</v>
      </c>
      <c r="I73" s="24">
        <f t="shared" ref="I73" ca="1" si="857">C73-C$58</f>
        <v>415396643</v>
      </c>
      <c r="J73" s="39">
        <f t="shared" ref="J73" ca="1" si="858">I73/C$58</f>
        <v>9.5054696455511858E-2</v>
      </c>
      <c r="K73" s="33">
        <f t="shared" ref="K73" ca="1" si="859">H73+K72</f>
        <v>1397643356</v>
      </c>
      <c r="L73" s="34">
        <f t="shared" ref="L73" ca="1" si="860">K73/$B$2</f>
        <v>0.56179136840818888</v>
      </c>
      <c r="M73" s="22">
        <f t="shared" ref="M73" ca="1" si="861">F73+M72</f>
        <v>2297643356</v>
      </c>
      <c r="N73" s="23">
        <f t="shared" ref="N73" ca="1" si="862">G73+N72</f>
        <v>0.69231415246164574</v>
      </c>
      <c r="O73" s="27">
        <f t="shared" ref="O73" ca="1" si="863">C73+690000000</f>
        <v>5475476802</v>
      </c>
      <c r="P73" s="29">
        <f t="shared" ref="P73" ca="1" si="864">O73-1380000000</f>
        <v>4095476802</v>
      </c>
      <c r="Q73" s="30">
        <f t="shared" ref="Q73" ca="1" si="865">P73/1380000000</f>
        <v>2.9677368130434783</v>
      </c>
      <c r="R73" s="45"/>
    </row>
    <row r="74" spans="1:18" s="14" customFormat="1" x14ac:dyDescent="0.25">
      <c r="A74" s="16" t="s">
        <v>371</v>
      </c>
      <c r="B74" s="21">
        <f t="shared" ref="B74" ca="1" si="866">E73</f>
        <v>3885476802</v>
      </c>
      <c r="C74" s="20">
        <f ca="1">E74+SUM(D$2:D74)</f>
        <v>4926187412</v>
      </c>
      <c r="D74" s="18"/>
      <c r="E74" s="20">
        <f t="shared" ref="E74" ca="1" si="867">INDIRECT("'"&amp;A74&amp;"'!G41")</f>
        <v>4026187412</v>
      </c>
      <c r="F74" s="21">
        <f t="shared" ref="F74" ca="1" si="868">E74+D74-B74</f>
        <v>140710610</v>
      </c>
      <c r="G74" s="17">
        <f t="shared" ref="G74" ca="1" si="869">F74/B74</f>
        <v>3.6214502664787755E-2</v>
      </c>
      <c r="H74" s="21">
        <f t="shared" ref="H74" ca="1" si="870">F74-D74</f>
        <v>140710610</v>
      </c>
      <c r="I74" s="24">
        <f t="shared" ref="I74" ca="1" si="871">C74-C$58</f>
        <v>556107253</v>
      </c>
      <c r="J74" s="39">
        <f t="shared" ref="J74" ca="1" si="872">I74/C$58</f>
        <v>0.12725333009160486</v>
      </c>
      <c r="K74" s="33">
        <f t="shared" ref="K74" ca="1" si="873">H74+K73</f>
        <v>1538353966</v>
      </c>
      <c r="L74" s="34">
        <f t="shared" ref="L74" ca="1" si="874">K74/$B$2</f>
        <v>0.61835086608124967</v>
      </c>
      <c r="M74" s="22">
        <f t="shared" ref="M74" ca="1" si="875">F74+M73</f>
        <v>2438353966</v>
      </c>
      <c r="N74" s="23">
        <f t="shared" ref="N74" ca="1" si="876">G74+N73</f>
        <v>0.7285286551264335</v>
      </c>
      <c r="O74" s="27">
        <f t="shared" ref="O74" ca="1" si="877">C74+690000000</f>
        <v>5616187412</v>
      </c>
      <c r="P74" s="29">
        <f t="shared" ref="P74" ca="1" si="878">O74-1380000000</f>
        <v>4236187412</v>
      </c>
      <c r="Q74" s="30">
        <f t="shared" ref="Q74" ca="1" si="879">P74/1380000000</f>
        <v>3.0697010231884057</v>
      </c>
      <c r="R74" s="45"/>
    </row>
    <row r="75" spans="1:18" s="14" customFormat="1" x14ac:dyDescent="0.25">
      <c r="A75" s="16" t="s">
        <v>372</v>
      </c>
      <c r="B75" s="21">
        <f t="shared" ref="B75" ca="1" si="880">E74</f>
        <v>4026187412</v>
      </c>
      <c r="C75" s="20">
        <f ca="1">E75+SUM(D$2:D75)</f>
        <v>4927590406</v>
      </c>
      <c r="D75" s="18"/>
      <c r="E75" s="20">
        <f t="shared" ref="E75" ca="1" si="881">INDIRECT("'"&amp;A75&amp;"'!G41")</f>
        <v>4027590406</v>
      </c>
      <c r="F75" s="21">
        <f t="shared" ref="F75" ca="1" si="882">E75+D75-B75</f>
        <v>1402994</v>
      </c>
      <c r="G75" s="17">
        <f t="shared" ref="G75" ca="1" si="883">F75/B75</f>
        <v>3.4846713687951893E-4</v>
      </c>
      <c r="H75" s="21">
        <f t="shared" ref="H75" ca="1" si="884">F75-D75</f>
        <v>1402994</v>
      </c>
      <c r="I75" s="24">
        <f t="shared" ref="I75" ca="1" si="885">C75-C$58</f>
        <v>557510247</v>
      </c>
      <c r="J75" s="39">
        <f t="shared" ref="J75" ca="1" si="886">I75/C$58</f>
        <v>0.12757437546124425</v>
      </c>
      <c r="K75" s="33">
        <f t="shared" ref="K75" ca="1" si="887">H75+K74</f>
        <v>1539756960</v>
      </c>
      <c r="L75" s="34">
        <f t="shared" ref="L75" ca="1" si="888">K75/$B$2</f>
        <v>0.61891480817401956</v>
      </c>
      <c r="M75" s="22">
        <f t="shared" ref="M75" ca="1" si="889">F75+M74</f>
        <v>2439756960</v>
      </c>
      <c r="N75" s="23">
        <f t="shared" ref="N75" ca="1" si="890">G75+N74</f>
        <v>0.72887712226331303</v>
      </c>
      <c r="O75" s="27">
        <f t="shared" ref="O75" ca="1" si="891">C75+690000000</f>
        <v>5617590406</v>
      </c>
      <c r="P75" s="29">
        <f t="shared" ref="P75" ca="1" si="892">O75-1380000000</f>
        <v>4237590406</v>
      </c>
      <c r="Q75" s="30">
        <f t="shared" ref="Q75" ca="1" si="893">P75/1380000000</f>
        <v>3.0707176855072462</v>
      </c>
      <c r="R75" s="45"/>
    </row>
    <row r="76" spans="1:18" s="14" customFormat="1" x14ac:dyDescent="0.25">
      <c r="A76" s="16" t="s">
        <v>373</v>
      </c>
      <c r="B76" s="21">
        <f t="shared" ref="B76" ca="1" si="894">E75</f>
        <v>4027590406</v>
      </c>
      <c r="C76" s="20">
        <f ca="1">E76+SUM(D$2:D76)</f>
        <v>4961561768</v>
      </c>
      <c r="D76" s="18"/>
      <c r="E76" s="20">
        <f t="shared" ref="E76" ca="1" si="895">INDIRECT("'"&amp;A76&amp;"'!G41")</f>
        <v>4061561768</v>
      </c>
      <c r="F76" s="21">
        <f t="shared" ref="F76" ca="1" si="896">E76+D76-B76</f>
        <v>33971362</v>
      </c>
      <c r="G76" s="17">
        <f t="shared" ref="G76" ca="1" si="897">F76/B76</f>
        <v>8.4346615657322124E-3</v>
      </c>
      <c r="H76" s="21">
        <f t="shared" ref="H76" ca="1" si="898">F76-D76</f>
        <v>33971362</v>
      </c>
      <c r="I76" s="24">
        <f t="shared" ref="I76" ca="1" si="899">C76-C$58</f>
        <v>591481609</v>
      </c>
      <c r="J76" s="39">
        <f t="shared" ref="J76" ca="1" si="900">I76/C$58</f>
        <v>0.13534799991754567</v>
      </c>
      <c r="K76" s="33">
        <f t="shared" ref="K76" ca="1" si="901">H76+K75</f>
        <v>1573728322</v>
      </c>
      <c r="L76" s="34">
        <f t="shared" ref="L76" ca="1" si="902">K76/$B$2</f>
        <v>0.63256980668471963</v>
      </c>
      <c r="M76" s="22">
        <f t="shared" ref="M76" ca="1" si="903">F76+M75</f>
        <v>2473728322</v>
      </c>
      <c r="N76" s="23">
        <f t="shared" ref="N76" ca="1" si="904">G76+N75</f>
        <v>0.73731178382904528</v>
      </c>
      <c r="O76" s="27">
        <f t="shared" ref="O76" ca="1" si="905">C76+690000000</f>
        <v>5651561768</v>
      </c>
      <c r="P76" s="29">
        <f t="shared" ref="P76" ca="1" si="906">O76-1380000000</f>
        <v>4271561768</v>
      </c>
      <c r="Q76" s="30">
        <f t="shared" ref="Q76" ca="1" si="907">P76/1380000000</f>
        <v>3.0953346144927538</v>
      </c>
      <c r="R76" s="45"/>
    </row>
    <row r="77" spans="1:18" s="14" customFormat="1" x14ac:dyDescent="0.25">
      <c r="A77" s="16" t="s">
        <v>374</v>
      </c>
      <c r="B77" s="21">
        <f t="shared" ref="B77" ca="1" si="908">E76</f>
        <v>4061561768</v>
      </c>
      <c r="C77" s="20">
        <f ca="1">E77+SUM(D$2:D77)</f>
        <v>4986540129</v>
      </c>
      <c r="D77" s="18"/>
      <c r="E77" s="20">
        <f t="shared" ref="E77" ca="1" si="909">INDIRECT("'"&amp;A77&amp;"'!G41")</f>
        <v>4086540129</v>
      </c>
      <c r="F77" s="21">
        <f t="shared" ref="F77" ca="1" si="910">E77+D77-B77</f>
        <v>24978361</v>
      </c>
      <c r="G77" s="17">
        <f t="shared" ref="G77" ca="1" si="911">F77/B77</f>
        <v>6.1499399558066752E-3</v>
      </c>
      <c r="H77" s="21">
        <f t="shared" ref="H77" ca="1" si="912">F77-D77</f>
        <v>24978361</v>
      </c>
      <c r="I77" s="24">
        <f t="shared" ref="I77" ca="1" si="913">C77-C$58</f>
        <v>616459970</v>
      </c>
      <c r="J77" s="39">
        <f t="shared" ref="J77" ca="1" si="914">I77/C$58</f>
        <v>0.14106376715548938</v>
      </c>
      <c r="K77" s="33">
        <f t="shared" ref="K77" ca="1" si="915">H77+K76</f>
        <v>1598706683</v>
      </c>
      <c r="L77" s="34">
        <f t="shared" ref="L77" ca="1" si="916">K77/$B$2</f>
        <v>0.6426100129694936</v>
      </c>
      <c r="M77" s="22">
        <f t="shared" ref="M77" ca="1" si="917">F77+M76</f>
        <v>2498706683</v>
      </c>
      <c r="N77" s="23">
        <f t="shared" ref="N77" ca="1" si="918">G77+N76</f>
        <v>0.74346172378485198</v>
      </c>
      <c r="O77" s="27">
        <f t="shared" ref="O77" ca="1" si="919">C77+690000000</f>
        <v>5676540129</v>
      </c>
      <c r="P77" s="29">
        <f t="shared" ref="P77" ca="1" si="920">O77-1380000000</f>
        <v>4296540129</v>
      </c>
      <c r="Q77" s="30">
        <f t="shared" ref="Q77" ca="1" si="921">P77/1380000000</f>
        <v>3.1134348760869566</v>
      </c>
      <c r="R77" s="45"/>
    </row>
    <row r="78" spans="1:18" s="14" customFormat="1" x14ac:dyDescent="0.25">
      <c r="A78" s="16" t="s">
        <v>375</v>
      </c>
      <c r="B78" s="21">
        <f t="shared" ref="B78" ca="1" si="922">E77</f>
        <v>4086540129</v>
      </c>
      <c r="C78" s="20">
        <f ca="1">E78+SUM(D$2:D78)</f>
        <v>5008681043</v>
      </c>
      <c r="D78" s="18">
        <v>60000000</v>
      </c>
      <c r="E78" s="20">
        <f t="shared" ref="E78" ca="1" si="923">INDIRECT("'"&amp;A78&amp;"'!G41")</f>
        <v>4048681043</v>
      </c>
      <c r="F78" s="21">
        <f t="shared" ref="F78" ca="1" si="924">E78+D78-B78</f>
        <v>22140914</v>
      </c>
      <c r="G78" s="17">
        <f t="shared" ref="G78" ca="1" si="925">F78/B78</f>
        <v>5.4180096857186647E-3</v>
      </c>
      <c r="H78" s="21">
        <f t="shared" ref="H78" ca="1" si="926">F78-D78</f>
        <v>-37859086</v>
      </c>
      <c r="I78" s="24">
        <f t="shared" ref="I78" ca="1" si="927">C78-C$58</f>
        <v>638600884</v>
      </c>
      <c r="J78" s="39">
        <f t="shared" ref="J78" ca="1" si="928">I78/C$58</f>
        <v>0.14613024493036536</v>
      </c>
      <c r="K78" s="33">
        <f t="shared" ref="K78" ca="1" si="929">H78+K77</f>
        <v>1560847597</v>
      </c>
      <c r="L78" s="34">
        <f t="shared" ref="L78" ca="1" si="930">K78/$B$2</f>
        <v>0.6273923198152872</v>
      </c>
      <c r="M78" s="22">
        <f t="shared" ref="M78" ca="1" si="931">F78+M77</f>
        <v>2520847597</v>
      </c>
      <c r="N78" s="23">
        <f t="shared" ref="N78" ca="1" si="932">G78+N77</f>
        <v>0.74887973347057069</v>
      </c>
      <c r="O78" s="27">
        <f t="shared" ref="O78" ca="1" si="933">C78+690000000</f>
        <v>5698681043</v>
      </c>
      <c r="P78" s="29">
        <f t="shared" ref="P78" ca="1" si="934">O78-1380000000</f>
        <v>4318681043</v>
      </c>
      <c r="Q78" s="30">
        <f t="shared" ref="Q78" ca="1" si="935">P78/1380000000</f>
        <v>3.1294790166666666</v>
      </c>
      <c r="R78" s="45"/>
    </row>
    <row r="79" spans="1:18" s="14" customFormat="1" x14ac:dyDescent="0.25">
      <c r="A79" s="16" t="s">
        <v>376</v>
      </c>
      <c r="B79" s="21">
        <f t="shared" ref="B79" ca="1" si="936">E78</f>
        <v>4048681043</v>
      </c>
      <c r="C79" s="20">
        <f ca="1">E79+SUM(D$2:D79)</f>
        <v>5186792023</v>
      </c>
      <c r="D79" s="18"/>
      <c r="E79" s="20">
        <f t="shared" ref="E79" ca="1" si="937">INDIRECT("'"&amp;A79&amp;"'!G41")</f>
        <v>4226792023</v>
      </c>
      <c r="F79" s="21">
        <f t="shared" ref="F79" ca="1" si="938">E79+D79-B79</f>
        <v>178110980</v>
      </c>
      <c r="G79" s="17">
        <f t="shared" ref="G79" ca="1" si="939">F79/B79</f>
        <v>4.3992346670021443E-2</v>
      </c>
      <c r="H79" s="21">
        <f t="shared" ref="H79" ca="1" si="940">F79-D79</f>
        <v>178110980</v>
      </c>
      <c r="I79" s="24">
        <f t="shared" ref="I79" ca="1" si="941">C79-C$58</f>
        <v>816711864</v>
      </c>
      <c r="J79" s="39">
        <f t="shared" ref="J79" ca="1" si="942">I79/C$58</f>
        <v>0.18688715865268868</v>
      </c>
      <c r="K79" s="33">
        <f t="shared" ref="K79" ca="1" si="943">H79+K78</f>
        <v>1738958577</v>
      </c>
      <c r="L79" s="34">
        <f t="shared" ref="L79" ca="1" si="944">K79/$B$2</f>
        <v>0.69898512691673176</v>
      </c>
      <c r="M79" s="22">
        <f t="shared" ref="M79" ca="1" si="945">F79+M78</f>
        <v>2698958577</v>
      </c>
      <c r="N79" s="23">
        <f t="shared" ref="N79" ca="1" si="946">G79+N78</f>
        <v>0.79287208014059218</v>
      </c>
      <c r="O79" s="27">
        <f t="shared" ref="O79" ca="1" si="947">C79+690000000</f>
        <v>5876792023</v>
      </c>
      <c r="P79" s="29">
        <f t="shared" ref="P79" ca="1" si="948">O79-1380000000</f>
        <v>4496792023</v>
      </c>
      <c r="Q79" s="30">
        <f t="shared" ref="Q79" ca="1" si="949">P79/1380000000</f>
        <v>3.2585449442028986</v>
      </c>
      <c r="R79" s="45"/>
    </row>
    <row r="80" spans="1:18" s="14" customFormat="1" x14ac:dyDescent="0.25">
      <c r="A80" s="16" t="s">
        <v>377</v>
      </c>
      <c r="B80" s="21">
        <f t="shared" ref="B80" ca="1" si="950">E79</f>
        <v>4226792023</v>
      </c>
      <c r="C80" s="20">
        <f ca="1">E80+SUM(D$2:D80)</f>
        <v>5250770014</v>
      </c>
      <c r="D80" s="18"/>
      <c r="E80" s="20">
        <f t="shared" ref="E80" ca="1" si="951">INDIRECT("'"&amp;A80&amp;"'!G41")</f>
        <v>4290770014</v>
      </c>
      <c r="F80" s="21">
        <f t="shared" ref="F80" ca="1" si="952">E80+D80-B80</f>
        <v>63977991</v>
      </c>
      <c r="G80" s="17">
        <f t="shared" ref="G80" ca="1" si="953">F80/B80</f>
        <v>1.5136299740291244E-2</v>
      </c>
      <c r="H80" s="21">
        <f t="shared" ref="H80" ca="1" si="954">F80-D80</f>
        <v>63977991</v>
      </c>
      <c r="I80" s="24">
        <f t="shared" ref="I80" ca="1" si="955">C80-C$58</f>
        <v>880689855</v>
      </c>
      <c r="J80" s="39">
        <f t="shared" ref="J80" ca="1" si="956">I80/C$58</f>
        <v>0.20152716265083961</v>
      </c>
      <c r="K80" s="33">
        <f t="shared" ref="K80" ca="1" si="957">H80+K79</f>
        <v>1802936568</v>
      </c>
      <c r="L80" s="34">
        <f t="shared" ref="L80" ca="1" si="958">K80/$B$2</f>
        <v>0.72470147505204008</v>
      </c>
      <c r="M80" s="22">
        <f t="shared" ref="M80" ca="1" si="959">F80+M79</f>
        <v>2762936568</v>
      </c>
      <c r="N80" s="23">
        <f t="shared" ref="N80" ca="1" si="960">G80+N79</f>
        <v>0.80800837988088348</v>
      </c>
      <c r="O80" s="27">
        <f t="shared" ref="O80" ca="1" si="961">C80+690000000</f>
        <v>5940770014</v>
      </c>
      <c r="P80" s="29">
        <f t="shared" ref="P80" ca="1" si="962">O80-1380000000</f>
        <v>4560770014</v>
      </c>
      <c r="Q80" s="30">
        <f t="shared" ref="Q80" ca="1" si="963">P80/1380000000</f>
        <v>3.3049058072463766</v>
      </c>
      <c r="R80" s="45"/>
    </row>
    <row r="81" spans="1:18" s="14" customFormat="1" x14ac:dyDescent="0.25">
      <c r="A81" s="16" t="s">
        <v>378</v>
      </c>
      <c r="B81" s="21">
        <f t="shared" ref="B81" ca="1" si="964">E80</f>
        <v>4290770014</v>
      </c>
      <c r="C81" s="20">
        <f ca="1">E81+SUM(D$2:D81)</f>
        <v>5175591547</v>
      </c>
      <c r="D81" s="18">
        <v>300000000</v>
      </c>
      <c r="E81" s="20">
        <f t="shared" ref="E81" ca="1" si="965">INDIRECT("'"&amp;A81&amp;"'!G41")</f>
        <v>3915591547</v>
      </c>
      <c r="F81" s="21">
        <f t="shared" ref="F81" ca="1" si="966">E81+D81-B81</f>
        <v>-75178467</v>
      </c>
      <c r="G81" s="17">
        <f t="shared" ref="G81" ca="1" si="967">F81/B81</f>
        <v>-1.752097333455449E-2</v>
      </c>
      <c r="H81" s="21">
        <f t="shared" ref="H81" ca="1" si="968">F81-D81</f>
        <v>-375178467</v>
      </c>
      <c r="I81" s="37">
        <f t="shared" ref="I81" ca="1" si="969">C81-C$58</f>
        <v>805511388</v>
      </c>
      <c r="J81" s="38">
        <f t="shared" ref="J81" ca="1" si="970">I81/C$58</f>
        <v>0.18432416767941487</v>
      </c>
      <c r="K81" s="33">
        <f t="shared" ref="K81" ca="1" si="971">H81+K80</f>
        <v>1427758101</v>
      </c>
      <c r="L81" s="34">
        <f t="shared" ref="L81" ca="1" si="972">K81/$B$2</f>
        <v>0.57389617592591846</v>
      </c>
      <c r="M81" s="22">
        <f t="shared" ref="M81" ca="1" si="973">F81+M80</f>
        <v>2687758101</v>
      </c>
      <c r="N81" s="23">
        <f t="shared" ref="N81" ca="1" si="974">G81+N80</f>
        <v>0.79048740654632899</v>
      </c>
      <c r="O81" s="27">
        <f t="shared" ref="O81" ca="1" si="975">C81+690000000</f>
        <v>5865591547</v>
      </c>
      <c r="P81" s="29">
        <f t="shared" ref="P81" ca="1" si="976">O81-1380000000</f>
        <v>4485591547</v>
      </c>
      <c r="Q81" s="30">
        <f t="shared" ref="Q81" ca="1" si="977">P81/1380000000</f>
        <v>3.2504286572463768</v>
      </c>
      <c r="R81" s="45"/>
    </row>
    <row r="82" spans="1:18" s="14" customFormat="1" x14ac:dyDescent="0.25">
      <c r="A82" s="16" t="s">
        <v>379</v>
      </c>
      <c r="B82" s="21">
        <f t="shared" ref="B82" ca="1" si="978">E81</f>
        <v>3915591547</v>
      </c>
      <c r="C82" s="20">
        <f ca="1">E82+SUM(D$2:D82)</f>
        <v>5183166867</v>
      </c>
      <c r="D82" s="18"/>
      <c r="E82" s="20">
        <f t="shared" ref="E82" ca="1" si="979">INDIRECT("'"&amp;A82&amp;"'!G41")</f>
        <v>3923166867</v>
      </c>
      <c r="F82" s="21">
        <f t="shared" ref="F82" ca="1" si="980">E82+D82-B82</f>
        <v>7575320</v>
      </c>
      <c r="G82" s="17">
        <f t="shared" ref="G82" ca="1" si="981">F82/B82</f>
        <v>1.9346553155688484E-3</v>
      </c>
      <c r="H82" s="21">
        <f t="shared" ref="H82" ca="1" si="982">F82-D82</f>
        <v>7575320</v>
      </c>
      <c r="I82" s="24">
        <f t="shared" ref="I82:I87" ca="1" si="983">C82-C$81</f>
        <v>7575320</v>
      </c>
      <c r="J82" s="39">
        <f t="shared" ref="J82" ca="1" si="984">I82/C$58</f>
        <v>1.7334510408004624E-3</v>
      </c>
      <c r="K82" s="33">
        <f t="shared" ref="K82" ca="1" si="985">H82+K81</f>
        <v>1435333421</v>
      </c>
      <c r="L82" s="34">
        <f t="shared" ref="L82" ca="1" si="986">K82/$B$2</f>
        <v>0.57694112252882701</v>
      </c>
      <c r="M82" s="22">
        <f t="shared" ref="M82" ca="1" si="987">F82+M81</f>
        <v>2695333421</v>
      </c>
      <c r="N82" s="23">
        <f t="shared" ref="N82" ca="1" si="988">G82+N81</f>
        <v>0.79242206186189779</v>
      </c>
      <c r="O82" s="27">
        <f t="shared" ref="O82" ca="1" si="989">C82+690000000</f>
        <v>5873166867</v>
      </c>
      <c r="P82" s="29">
        <f t="shared" ref="P82" ca="1" si="990">O82-1380000000</f>
        <v>4493166867</v>
      </c>
      <c r="Q82" s="30">
        <f t="shared" ref="Q82" ca="1" si="991">P82/1380000000</f>
        <v>3.2559180195652173</v>
      </c>
      <c r="R82" s="45"/>
    </row>
    <row r="83" spans="1:18" s="14" customFormat="1" x14ac:dyDescent="0.25">
      <c r="A83" s="16" t="s">
        <v>390</v>
      </c>
      <c r="B83" s="21">
        <f t="shared" ref="B83" ca="1" si="992">E82</f>
        <v>3923166867</v>
      </c>
      <c r="C83" s="20">
        <f ca="1">E83+SUM(D$2:D83)</f>
        <v>5233765600</v>
      </c>
      <c r="D83" s="18"/>
      <c r="E83" s="20">
        <f t="shared" ref="E83" ca="1" si="993">INDIRECT("'"&amp;A83&amp;"'!G41")</f>
        <v>3973765600</v>
      </c>
      <c r="F83" s="21">
        <f t="shared" ref="F83" ca="1" si="994">E83+D83-B83</f>
        <v>50598733</v>
      </c>
      <c r="G83" s="17">
        <f t="shared" ref="G83" ca="1" si="995">F83/B83</f>
        <v>1.2897420557258189E-2</v>
      </c>
      <c r="H83" s="21">
        <f t="shared" ref="H83" ca="1" si="996">F83-D83</f>
        <v>50598733</v>
      </c>
      <c r="I83" s="24">
        <f t="shared" ca="1" si="983"/>
        <v>58174053</v>
      </c>
      <c r="J83" s="39">
        <f t="shared" ref="J83" ca="1" si="997">I83/C$58</f>
        <v>1.3311896094215328E-2</v>
      </c>
      <c r="K83" s="33">
        <f t="shared" ref="K83" ca="1" si="998">H83+K82</f>
        <v>1485932154</v>
      </c>
      <c r="L83" s="34">
        <f t="shared" ref="L83" ca="1" si="999">K83/$B$2</f>
        <v>0.5972795953801161</v>
      </c>
      <c r="M83" s="22">
        <f t="shared" ref="M83" ca="1" si="1000">F83+M82</f>
        <v>2745932154</v>
      </c>
      <c r="N83" s="23">
        <f t="shared" ref="N83" ca="1" si="1001">G83+N82</f>
        <v>0.80531948241915596</v>
      </c>
      <c r="O83" s="27">
        <f t="shared" ref="O83" ca="1" si="1002">C83+690000000</f>
        <v>5923765600</v>
      </c>
      <c r="P83" s="29">
        <f t="shared" ref="P83" ca="1" si="1003">O83-1380000000</f>
        <v>4543765600</v>
      </c>
      <c r="Q83" s="30">
        <f t="shared" ref="Q83" ca="1" si="1004">P83/1380000000</f>
        <v>3.292583768115942</v>
      </c>
      <c r="R83" s="48"/>
    </row>
    <row r="84" spans="1:18" s="14" customFormat="1" x14ac:dyDescent="0.25">
      <c r="A84" s="16" t="s">
        <v>394</v>
      </c>
      <c r="B84" s="21">
        <f t="shared" ref="B84" ca="1" si="1005">E83</f>
        <v>3973765600</v>
      </c>
      <c r="C84" s="20">
        <f ca="1">E84+SUM(D$2:D84)</f>
        <v>5230540002</v>
      </c>
      <c r="D84" s="18"/>
      <c r="E84" s="20">
        <f t="shared" ref="E84" ca="1" si="1006">INDIRECT("'"&amp;A84&amp;"'!G41")</f>
        <v>3970540002</v>
      </c>
      <c r="F84" s="21">
        <f t="shared" ref="F84" ca="1" si="1007">E84+D84-B84</f>
        <v>-3225598</v>
      </c>
      <c r="G84" s="17">
        <f t="shared" ref="G84" ca="1" si="1008">F84/B84</f>
        <v>-8.1172326822699355E-4</v>
      </c>
      <c r="H84" s="21">
        <f t="shared" ref="H84" ca="1" si="1009">F84-D84</f>
        <v>-3225598</v>
      </c>
      <c r="I84" s="24">
        <f t="shared" ca="1" si="983"/>
        <v>54948455</v>
      </c>
      <c r="J84" s="39">
        <f t="shared" ref="J84" ca="1" si="1010">I84/C$58</f>
        <v>1.2573786521246281E-2</v>
      </c>
      <c r="K84" s="33">
        <f t="shared" ref="K84" ca="1" si="1011">H84+K83</f>
        <v>1482706556</v>
      </c>
      <c r="L84" s="34">
        <f t="shared" ref="L84" ca="1" si="1012">K84/$B$2</f>
        <v>0.59598304636668187</v>
      </c>
      <c r="M84" s="22">
        <f t="shared" ref="M84" ca="1" si="1013">F84+M83</f>
        <v>2742706556</v>
      </c>
      <c r="N84" s="23">
        <f t="shared" ref="N84" ca="1" si="1014">G84+N83</f>
        <v>0.80450775915092898</v>
      </c>
      <c r="O84" s="27">
        <f t="shared" ref="O84" ca="1" si="1015">C84+690000000</f>
        <v>5920540002</v>
      </c>
      <c r="P84" s="29">
        <f t="shared" ref="P84" ca="1" si="1016">O84-1380000000</f>
        <v>4540540002</v>
      </c>
      <c r="Q84" s="30">
        <f t="shared" ref="Q84" ca="1" si="1017">P84/1380000000</f>
        <v>3.2902463782608695</v>
      </c>
      <c r="R84" s="49"/>
    </row>
    <row r="85" spans="1:18" s="14" customFormat="1" x14ac:dyDescent="0.25">
      <c r="A85" s="16" t="s">
        <v>397</v>
      </c>
      <c r="B85" s="21">
        <f t="shared" ref="B85" ca="1" si="1018">E84</f>
        <v>3970540002</v>
      </c>
      <c r="C85" s="20">
        <f ca="1">E85+SUM(D$2:D85)</f>
        <v>5240789684</v>
      </c>
      <c r="D85" s="18"/>
      <c r="E85" s="20">
        <f t="shared" ref="E85" ca="1" si="1019">INDIRECT("'"&amp;A85&amp;"'!G41")</f>
        <v>3980789684</v>
      </c>
      <c r="F85" s="21">
        <f t="shared" ref="F85" ca="1" si="1020">E85+D85-B85</f>
        <v>10249682</v>
      </c>
      <c r="G85" s="17">
        <f t="shared" ref="G85" ca="1" si="1021">F85/B85</f>
        <v>2.5814327509198079E-3</v>
      </c>
      <c r="H85" s="21">
        <f t="shared" ref="H85" ca="1" si="1022">F85-D85</f>
        <v>10249682</v>
      </c>
      <c r="I85" s="24">
        <f t="shared" ca="1" si="983"/>
        <v>65198137</v>
      </c>
      <c r="J85" s="39">
        <f t="shared" ref="J85" ca="1" si="1023">I85/C$58</f>
        <v>1.4919208487681199E-2</v>
      </c>
      <c r="K85" s="33">
        <f t="shared" ref="K85" ca="1" si="1024">H85+K84</f>
        <v>1492956238</v>
      </c>
      <c r="L85" s="34">
        <f t="shared" ref="L85" ca="1" si="1025">K85/$B$2</f>
        <v>0.60010296927248563</v>
      </c>
      <c r="M85" s="22">
        <f t="shared" ref="M85" ca="1" si="1026">F85+M84</f>
        <v>2752956238</v>
      </c>
      <c r="N85" s="23">
        <f t="shared" ref="N85" ca="1" si="1027">G85+N84</f>
        <v>0.8070891919018488</v>
      </c>
      <c r="O85" s="27">
        <f t="shared" ref="O85" ca="1" si="1028">C85+690000000</f>
        <v>5930789684</v>
      </c>
      <c r="P85" s="29">
        <f t="shared" ref="P85" ca="1" si="1029">O85-1380000000</f>
        <v>4550789684</v>
      </c>
      <c r="Q85" s="30">
        <f t="shared" ref="Q85" ca="1" si="1030">P85/1380000000</f>
        <v>3.2976736840579712</v>
      </c>
      <c r="R85" s="52"/>
    </row>
    <row r="86" spans="1:18" s="14" customFormat="1" x14ac:dyDescent="0.25">
      <c r="A86" s="16" t="s">
        <v>398</v>
      </c>
      <c r="B86" s="21">
        <f t="shared" ref="B86" ca="1" si="1031">E85</f>
        <v>3980789684</v>
      </c>
      <c r="C86" s="20">
        <f ca="1">E86+SUM(D$2:D86)</f>
        <v>5242625831</v>
      </c>
      <c r="D86" s="18"/>
      <c r="E86" s="20">
        <f t="shared" ref="E86" ca="1" si="1032">INDIRECT("'"&amp;A86&amp;"'!G41")</f>
        <v>3982625831</v>
      </c>
      <c r="F86" s="21">
        <f t="shared" ref="F86" ca="1" si="1033">E86+D86-B86</f>
        <v>1836147</v>
      </c>
      <c r="G86" s="17">
        <f t="shared" ref="G86" ca="1" si="1034">F86/B86</f>
        <v>4.6125194892360959E-4</v>
      </c>
      <c r="H86" s="21">
        <f t="shared" ref="H86" ca="1" si="1035">F86-D86</f>
        <v>1836147</v>
      </c>
      <c r="I86" s="24">
        <f t="shared" ca="1" si="983"/>
        <v>67034284</v>
      </c>
      <c r="J86" s="39">
        <f t="shared" ref="J86" ca="1" si="1036">I86/C$58</f>
        <v>1.5339371718833499E-2</v>
      </c>
      <c r="K86" s="33">
        <f t="shared" ref="K86" ca="1" si="1037">H86+K85</f>
        <v>1494792385</v>
      </c>
      <c r="L86" s="34">
        <f t="shared" ref="L86" ca="1" si="1038">K86/$B$2</f>
        <v>0.60084101988554095</v>
      </c>
      <c r="M86" s="22">
        <f t="shared" ref="M86" ca="1" si="1039">F86+M85</f>
        <v>2754792385</v>
      </c>
      <c r="N86" s="23">
        <f t="shared" ref="N86" ca="1" si="1040">G86+N85</f>
        <v>0.80755044385077246</v>
      </c>
      <c r="O86" s="27">
        <f t="shared" ref="O86" ca="1" si="1041">C86+690000000</f>
        <v>5932625831</v>
      </c>
      <c r="P86" s="29">
        <f t="shared" ref="P86" ca="1" si="1042">O86-1380000000</f>
        <v>4552625831</v>
      </c>
      <c r="Q86" s="30">
        <f t="shared" ref="Q86" ca="1" si="1043">P86/1380000000</f>
        <v>3.2990042253623186</v>
      </c>
      <c r="R86" s="55"/>
    </row>
    <row r="87" spans="1:18" s="14" customFormat="1" x14ac:dyDescent="0.25">
      <c r="A87" s="16" t="s">
        <v>399</v>
      </c>
      <c r="B87" s="21">
        <f t="shared" ref="B87" ca="1" si="1044">E86</f>
        <v>3982625831</v>
      </c>
      <c r="C87" s="20">
        <f ca="1">E87+SUM(D$2:D87)</f>
        <v>5235542592</v>
      </c>
      <c r="D87" s="18"/>
      <c r="E87" s="20">
        <f t="shared" ref="E87" ca="1" si="1045">INDIRECT("'"&amp;A87&amp;"'!G41")</f>
        <v>3975542592</v>
      </c>
      <c r="F87" s="21">
        <f t="shared" ref="F87" ca="1" si="1046">E87+D87-B87</f>
        <v>-7083239</v>
      </c>
      <c r="G87" s="17">
        <f t="shared" ref="G87" ca="1" si="1047">F87/B87</f>
        <v>-1.7785348914440865E-3</v>
      </c>
      <c r="H87" s="21">
        <f t="shared" ref="H87" ca="1" si="1048">F87-D87</f>
        <v>-7083239</v>
      </c>
      <c r="I87" s="24">
        <f t="shared" ca="1" si="983"/>
        <v>59951045</v>
      </c>
      <c r="J87" s="39">
        <f t="shared" ref="J87" ca="1" si="1049">I87/C$58</f>
        <v>1.3718522960393139E-2</v>
      </c>
      <c r="K87" s="33">
        <f t="shared" ref="K87" ca="1" si="1050">H87+K86</f>
        <v>1487709146</v>
      </c>
      <c r="L87" s="34">
        <f t="shared" ref="L87" ca="1" si="1051">K87/$B$2</f>
        <v>0.59799386827601964</v>
      </c>
      <c r="M87" s="22">
        <f t="shared" ref="M87" ca="1" si="1052">F87+M86</f>
        <v>2747709146</v>
      </c>
      <c r="N87" s="23">
        <f t="shared" ref="N87" ca="1" si="1053">G87+N86</f>
        <v>0.80577190895932838</v>
      </c>
      <c r="O87" s="27">
        <f t="shared" ref="O87" ca="1" si="1054">C87+690000000</f>
        <v>5925542592</v>
      </c>
      <c r="P87" s="29">
        <f t="shared" ref="P87" ca="1" si="1055">O87-1380000000</f>
        <v>4545542592</v>
      </c>
      <c r="Q87" s="30">
        <f t="shared" ref="Q87" ca="1" si="1056">P87/1380000000</f>
        <v>3.293871443478261</v>
      </c>
      <c r="R87" s="59"/>
    </row>
    <row r="88" spans="1:18" s="14" customFormat="1" x14ac:dyDescent="0.25">
      <c r="A88" s="16" t="s">
        <v>412</v>
      </c>
      <c r="B88" s="21">
        <f t="shared" ref="B88" ca="1" si="1057">E87</f>
        <v>3975542592</v>
      </c>
      <c r="C88" s="20">
        <f ca="1">E88+SUM(D$2:D88)</f>
        <v>5382474621</v>
      </c>
      <c r="D88" s="18"/>
      <c r="E88" s="20">
        <f t="shared" ref="E88" ca="1" si="1058">INDIRECT("'"&amp;A88&amp;"'!G41")</f>
        <v>4122474621</v>
      </c>
      <c r="F88" s="21">
        <f t="shared" ref="F88" ca="1" si="1059">E88+D88-B88</f>
        <v>146932029</v>
      </c>
      <c r="G88" s="17">
        <f t="shared" ref="G88" ca="1" si="1060">F88/B88</f>
        <v>3.6958987509194817E-2</v>
      </c>
      <c r="H88" s="21">
        <f t="shared" ref="H88" ca="1" si="1061">F88-D88</f>
        <v>146932029</v>
      </c>
      <c r="I88" s="24">
        <f t="shared" ref="I88" ca="1" si="1062">C88-C$81</f>
        <v>206883074</v>
      </c>
      <c r="J88" s="39">
        <f t="shared" ref="J88" ca="1" si="1063">I88/C$58</f>
        <v>4.7340796157693543E-2</v>
      </c>
      <c r="K88" s="33">
        <f t="shared" ref="K88" ca="1" si="1064">H88+K87</f>
        <v>1634641175</v>
      </c>
      <c r="L88" s="34">
        <f t="shared" ref="L88" ca="1" si="1065">K88/$B$2</f>
        <v>0.657054103693403</v>
      </c>
      <c r="M88" s="22">
        <f t="shared" ref="M88" ca="1" si="1066">F88+M87</f>
        <v>2894641175</v>
      </c>
      <c r="N88" s="23">
        <f t="shared" ref="N88" ca="1" si="1067">G88+N87</f>
        <v>0.84273089646852317</v>
      </c>
      <c r="O88" s="27">
        <f t="shared" ref="O88" ca="1" si="1068">C88+690000000</f>
        <v>6072474621</v>
      </c>
      <c r="P88" s="29">
        <f t="shared" ref="P88" ca="1" si="1069">O88-1380000000</f>
        <v>4692474621</v>
      </c>
      <c r="Q88" s="30">
        <f t="shared" ref="Q88" ca="1" si="1070">P88/1380000000</f>
        <v>3.4003439282608694</v>
      </c>
      <c r="R88" s="62"/>
    </row>
    <row r="89" spans="1:18" s="14" customFormat="1" x14ac:dyDescent="0.25">
      <c r="A89" s="16" t="s">
        <v>413</v>
      </c>
      <c r="B89" s="21">
        <f t="shared" ref="B89" ca="1" si="1071">E88</f>
        <v>4122474621</v>
      </c>
      <c r="C89" s="20">
        <f ca="1">E89+SUM(D$2:D89)</f>
        <v>5432001079</v>
      </c>
      <c r="D89" s="18"/>
      <c r="E89" s="20">
        <f t="shared" ref="E89" ca="1" si="1072">INDIRECT("'"&amp;A89&amp;"'!G41")</f>
        <v>4172001079</v>
      </c>
      <c r="F89" s="21">
        <f t="shared" ref="F89" ca="1" si="1073">E89+D89-B89</f>
        <v>49526458</v>
      </c>
      <c r="G89" s="17">
        <f t="shared" ref="G89" ca="1" si="1074">F89/B89</f>
        <v>1.2013769047287969E-2</v>
      </c>
      <c r="H89" s="21">
        <f t="shared" ref="H89" ca="1" si="1075">F89-D89</f>
        <v>49526458</v>
      </c>
      <c r="I89" s="24">
        <f t="shared" ref="I89" ca="1" si="1076">C89-C$81</f>
        <v>256409532</v>
      </c>
      <c r="J89" s="39">
        <f t="shared" ref="J89" ca="1" si="1077">I89/C$58</f>
        <v>5.8673873858339907E-2</v>
      </c>
      <c r="K89" s="33">
        <f t="shared" ref="K89" ca="1" si="1078">H89+K88</f>
        <v>1684167633</v>
      </c>
      <c r="L89" s="34">
        <f t="shared" ref="L89" ca="1" si="1079">K89/$B$2</f>
        <v>0.67696156899403626</v>
      </c>
      <c r="M89" s="22">
        <f t="shared" ref="M89" ca="1" si="1080">F89+M88</f>
        <v>2944167633</v>
      </c>
      <c r="N89" s="23">
        <f t="shared" ref="N89" ca="1" si="1081">G89+N88</f>
        <v>0.85474466551581119</v>
      </c>
      <c r="O89" s="27">
        <f t="shared" ref="O89" ca="1" si="1082">C89+690000000</f>
        <v>6122001079</v>
      </c>
      <c r="P89" s="29">
        <f t="shared" ref="P89" ca="1" si="1083">O89-1380000000</f>
        <v>4742001079</v>
      </c>
      <c r="Q89" s="30">
        <f t="shared" ref="Q89" ca="1" si="1084">P89/1380000000</f>
        <v>3.436232665942029</v>
      </c>
      <c r="R89" s="65"/>
    </row>
    <row r="90" spans="1:18" s="14" customFormat="1" x14ac:dyDescent="0.25">
      <c r="A90" s="16" t="s">
        <v>414</v>
      </c>
      <c r="B90" s="21">
        <f t="shared" ref="B90" ca="1" si="1085">E89</f>
        <v>4172001079</v>
      </c>
      <c r="C90" s="20">
        <f ca="1">E90+SUM(D$2:D90)</f>
        <v>5404405205</v>
      </c>
      <c r="D90" s="18"/>
      <c r="E90" s="20">
        <f t="shared" ref="E90" ca="1" si="1086">INDIRECT("'"&amp;A90&amp;"'!G41")</f>
        <v>4144405205</v>
      </c>
      <c r="F90" s="21">
        <f t="shared" ref="F90" ca="1" si="1087">E90+D90-B90</f>
        <v>-27595874</v>
      </c>
      <c r="G90" s="17">
        <f t="shared" ref="G90" ca="1" si="1088">F90/B90</f>
        <v>-6.61454143406275E-3</v>
      </c>
      <c r="H90" s="21">
        <f t="shared" ref="H90" ca="1" si="1089">F90-D90</f>
        <v>-27595874</v>
      </c>
      <c r="I90" s="24">
        <f t="shared" ref="I90" ca="1" si="1090">C90-C$81</f>
        <v>228813658</v>
      </c>
      <c r="J90" s="39">
        <f t="shared" ref="J90" ca="1" si="1091">I90/C$58</f>
        <v>5.2359144380628282E-2</v>
      </c>
      <c r="K90" s="33">
        <f t="shared" ref="K90" ca="1" si="1092">H90+K89</f>
        <v>1656571759</v>
      </c>
      <c r="L90" s="34">
        <f t="shared" ref="L90" ca="1" si="1093">K90/$B$2</f>
        <v>0.66586923721259439</v>
      </c>
      <c r="M90" s="22">
        <f t="shared" ref="M90" ca="1" si="1094">F90+M89</f>
        <v>2916571759</v>
      </c>
      <c r="N90" s="23">
        <f t="shared" ref="N90" ca="1" si="1095">G90+N89</f>
        <v>0.84813012408174848</v>
      </c>
      <c r="O90" s="27">
        <f t="shared" ref="O90" ca="1" si="1096">C90+690000000</f>
        <v>6094405205</v>
      </c>
      <c r="P90" s="29">
        <f t="shared" ref="P90" ca="1" si="1097">O90-1380000000</f>
        <v>4714405205</v>
      </c>
      <c r="Q90" s="30">
        <f t="shared" ref="Q90" ca="1" si="1098">P90/1380000000</f>
        <v>3.4162356557971014</v>
      </c>
      <c r="R90" s="68"/>
    </row>
    <row r="91" spans="1:18" s="14" customFormat="1" x14ac:dyDescent="0.25">
      <c r="A91" s="16" t="s">
        <v>415</v>
      </c>
      <c r="B91" s="21">
        <f t="shared" ref="B91" ca="1" si="1099">E90</f>
        <v>4144405205</v>
      </c>
      <c r="C91" s="20">
        <f ca="1">E91+SUM(D$2:D91)</f>
        <v>5438567034</v>
      </c>
      <c r="D91" s="18"/>
      <c r="E91" s="20">
        <f t="shared" ref="E91" ca="1" si="1100">INDIRECT("'"&amp;A91&amp;"'!G41")</f>
        <v>4178567034</v>
      </c>
      <c r="F91" s="21">
        <f t="shared" ref="F91" ca="1" si="1101">E91+D91-B91</f>
        <v>34161829</v>
      </c>
      <c r="G91" s="17">
        <f t="shared" ref="G91" ca="1" si="1102">F91/B91</f>
        <v>8.2428786062679407E-3</v>
      </c>
      <c r="H91" s="21">
        <f t="shared" ref="H91" ca="1" si="1103">F91-D91</f>
        <v>34161829</v>
      </c>
      <c r="I91" s="24">
        <f t="shared" ref="I91" ca="1" si="1104">C91-C$81</f>
        <v>262975487</v>
      </c>
      <c r="J91" s="39">
        <f t="shared" ref="J91" ca="1" si="1105">I91/C$58</f>
        <v>6.0176353163319631E-2</v>
      </c>
      <c r="K91" s="33">
        <f t="shared" ref="K91" ca="1" si="1106">H91+K90</f>
        <v>1690733588</v>
      </c>
      <c r="L91" s="34">
        <f t="shared" ref="L91" ca="1" si="1107">K91/$B$2</f>
        <v>0.67960079510885396</v>
      </c>
      <c r="M91" s="22">
        <f t="shared" ref="M91" ca="1" si="1108">F91+M90</f>
        <v>2950733588</v>
      </c>
      <c r="N91" s="23">
        <f t="shared" ref="N91" ca="1" si="1109">G91+N90</f>
        <v>0.85637300268801642</v>
      </c>
      <c r="O91" s="27">
        <f t="shared" ref="O91" ca="1" si="1110">C91+690000000</f>
        <v>6128567034</v>
      </c>
      <c r="P91" s="29">
        <f t="shared" ref="P91" ca="1" si="1111">O91-1380000000</f>
        <v>4748567034</v>
      </c>
      <c r="Q91" s="30">
        <f t="shared" ref="Q91" ca="1" si="1112">P91/1380000000</f>
        <v>3.4409906043478262</v>
      </c>
      <c r="R91" s="71"/>
    </row>
    <row r="92" spans="1:18" s="14" customFormat="1" x14ac:dyDescent="0.25">
      <c r="A92" s="16" t="s">
        <v>416</v>
      </c>
      <c r="B92" s="21">
        <f t="shared" ref="B92" ca="1" si="1113">E91</f>
        <v>4178567034</v>
      </c>
      <c r="C92" s="20">
        <f ca="1">E92+SUM(D$2:D92)</f>
        <v>5506766384</v>
      </c>
      <c r="D92" s="18"/>
      <c r="E92" s="20">
        <f t="shared" ref="E92" ca="1" si="1114">INDIRECT("'"&amp;A92&amp;"'!G41")</f>
        <v>4246766384</v>
      </c>
      <c r="F92" s="21">
        <f t="shared" ref="F92" ca="1" si="1115">E92+D92-B92</f>
        <v>68199350</v>
      </c>
      <c r="G92" s="17">
        <f t="shared" ref="G92" ca="1" si="1116">F92/B92</f>
        <v>1.6321229130723095E-2</v>
      </c>
      <c r="H92" s="21">
        <f t="shared" ref="H92" ca="1" si="1117">F92-D92</f>
        <v>68199350</v>
      </c>
      <c r="I92" s="24">
        <f t="shared" ref="I92" ca="1" si="1118">C92-C$81</f>
        <v>331174837</v>
      </c>
      <c r="J92" s="39">
        <f t="shared" ref="J92" ca="1" si="1119">I92/C$58</f>
        <v>7.5782325483883653E-2</v>
      </c>
      <c r="K92" s="33">
        <f t="shared" ref="K92" ca="1" si="1120">H92+K91</f>
        <v>1758932938</v>
      </c>
      <c r="L92" s="34">
        <f t="shared" ref="L92" ca="1" si="1121">K92/$B$2</f>
        <v>0.70701394453397026</v>
      </c>
      <c r="M92" s="22">
        <f t="shared" ref="M92" ca="1" si="1122">F92+M91</f>
        <v>3018932938</v>
      </c>
      <c r="N92" s="23">
        <f t="shared" ref="N92" ca="1" si="1123">G92+N91</f>
        <v>0.87269423181873951</v>
      </c>
      <c r="O92" s="27">
        <f t="shared" ref="O92" ca="1" si="1124">C92+690000000</f>
        <v>6196766384</v>
      </c>
      <c r="P92" s="29">
        <f t="shared" ref="P92" ca="1" si="1125">O92-1380000000</f>
        <v>4816766384</v>
      </c>
      <c r="Q92" s="30">
        <f t="shared" ref="Q92" ca="1" si="1126">P92/1380000000</f>
        <v>3.4904104231884059</v>
      </c>
      <c r="R92" s="74"/>
    </row>
    <row r="93" spans="1:18" s="14" customFormat="1" x14ac:dyDescent="0.25">
      <c r="A93" s="16" t="s">
        <v>433</v>
      </c>
      <c r="B93" s="21">
        <f t="shared" ref="B93" ca="1" si="1127">E92</f>
        <v>4246766384</v>
      </c>
      <c r="C93" s="20">
        <f ca="1">E93+SUM(D$2:D93)</f>
        <v>5598631079</v>
      </c>
      <c r="D93" s="18"/>
      <c r="E93" s="20">
        <f t="shared" ref="E93" ca="1" si="1128">INDIRECT("'"&amp;A93&amp;"'!G41")</f>
        <v>4338631079</v>
      </c>
      <c r="F93" s="21">
        <f t="shared" ref="F93" ca="1" si="1129">E93+D93-B93</f>
        <v>91864695</v>
      </c>
      <c r="G93" s="17">
        <f t="shared" ref="G93" ca="1" si="1130">F93/B93</f>
        <v>2.1631680835118901E-2</v>
      </c>
      <c r="H93" s="21">
        <f t="shared" ref="H93" ca="1" si="1131">F93-D93</f>
        <v>91864695</v>
      </c>
      <c r="I93" s="24">
        <f t="shared" ref="I93" ca="1" si="1132">C93-C$81</f>
        <v>423039532</v>
      </c>
      <c r="J93" s="39">
        <f t="shared" ref="J93" ca="1" si="1133">I93/C$58</f>
        <v>9.6803609226427459E-2</v>
      </c>
      <c r="K93" s="33">
        <f t="shared" ref="K93" ca="1" si="1134">H93+K92</f>
        <v>1850797633</v>
      </c>
      <c r="L93" s="34">
        <f t="shared" ref="L93" ca="1" si="1135">K93/$B$2</f>
        <v>0.74393952536322638</v>
      </c>
      <c r="M93" s="22">
        <f t="shared" ref="M93" ca="1" si="1136">F93+M92</f>
        <v>3110797633</v>
      </c>
      <c r="N93" s="23">
        <f t="shared" ref="N93" ca="1" si="1137">G93+N92</f>
        <v>0.89432591265385841</v>
      </c>
      <c r="O93" s="27">
        <f t="shared" ref="O93" ca="1" si="1138">C93+690000000</f>
        <v>6288631079</v>
      </c>
      <c r="P93" s="29">
        <f t="shared" ref="P93" ca="1" si="1139">O93-1380000000</f>
        <v>4908631079</v>
      </c>
      <c r="Q93" s="30">
        <f t="shared" ref="Q93" ca="1" si="1140">P93/1380000000</f>
        <v>3.556979042753623</v>
      </c>
      <c r="R93" s="77"/>
    </row>
    <row r="94" spans="1:18" s="14" customFormat="1" x14ac:dyDescent="0.25">
      <c r="A94" s="16" t="s">
        <v>437</v>
      </c>
      <c r="B94" s="21">
        <f t="shared" ref="B94" ca="1" si="1141">E93</f>
        <v>4338631079</v>
      </c>
      <c r="C94" s="20">
        <f ca="1">E94+SUM(D$2:D94)</f>
        <v>5489928783</v>
      </c>
      <c r="D94" s="18"/>
      <c r="E94" s="20">
        <f t="shared" ref="E94" ca="1" si="1142">INDIRECT("'"&amp;A94&amp;"'!G41")</f>
        <v>4229928783</v>
      </c>
      <c r="F94" s="21">
        <f t="shared" ref="F94" ca="1" si="1143">E94+D94-B94</f>
        <v>-108702296</v>
      </c>
      <c r="G94" s="17">
        <f t="shared" ref="G94" ca="1" si="1144">F94/B94</f>
        <v>-2.5054514666191557E-2</v>
      </c>
      <c r="H94" s="21">
        <f t="shared" ref="H94" ca="1" si="1145">F94-D94</f>
        <v>-108702296</v>
      </c>
      <c r="I94" s="24">
        <f t="shared" ref="I94" ca="1" si="1146">C94-C$81</f>
        <v>314337236</v>
      </c>
      <c r="J94" s="39">
        <f t="shared" ref="J94" ca="1" si="1147">I94/C$58</f>
        <v>7.1929398217704416E-2</v>
      </c>
      <c r="K94" s="33">
        <f t="shared" ref="K94" ca="1" si="1148">H94+K93</f>
        <v>1742095337</v>
      </c>
      <c r="L94" s="34">
        <f t="shared" ref="L94" ca="1" si="1149">K94/$B$2</f>
        <v>0.70024596694806229</v>
      </c>
      <c r="M94" s="22">
        <f t="shared" ref="M94" ca="1" si="1150">F94+M93</f>
        <v>3002095337</v>
      </c>
      <c r="N94" s="23">
        <f t="shared" ref="N94" ca="1" si="1151">G94+N93</f>
        <v>0.86927139798766684</v>
      </c>
      <c r="O94" s="27">
        <f t="shared" ref="O94" ca="1" si="1152">C94+690000000</f>
        <v>6179928783</v>
      </c>
      <c r="P94" s="29">
        <f t="shared" ref="P94" ca="1" si="1153">O94-1380000000</f>
        <v>4799928783</v>
      </c>
      <c r="Q94" s="30">
        <f t="shared" ref="Q94" ca="1" si="1154">P94/1380000000</f>
        <v>3.4782092630434782</v>
      </c>
      <c r="R94" s="22">
        <f t="shared" ref="R94:R157" ca="1" si="1155">O$93-O94</f>
        <v>108702296</v>
      </c>
    </row>
    <row r="95" spans="1:18" s="14" customFormat="1" x14ac:dyDescent="0.25">
      <c r="A95" s="16" t="s">
        <v>438</v>
      </c>
      <c r="B95" s="21">
        <f t="shared" ref="B95" ca="1" si="1156">E94</f>
        <v>4229928783</v>
      </c>
      <c r="C95" s="20">
        <f ca="1">E95+SUM(D$2:D95)</f>
        <v>5392696323</v>
      </c>
      <c r="D95" s="18"/>
      <c r="E95" s="20">
        <f t="shared" ref="E95" ca="1" si="1157">INDIRECT("'"&amp;A95&amp;"'!G41")</f>
        <v>4132696323</v>
      </c>
      <c r="F95" s="21">
        <f t="shared" ref="F95" ca="1" si="1158">E95+D95-B95</f>
        <v>-97232460</v>
      </c>
      <c r="G95" s="17">
        <f t="shared" ref="G95" ca="1" si="1159">F95/B95</f>
        <v>-2.2986784172531541E-2</v>
      </c>
      <c r="H95" s="21">
        <f t="shared" ref="H95" ca="1" si="1160">F95-D95</f>
        <v>-97232460</v>
      </c>
      <c r="I95" s="24">
        <f t="shared" ref="I95" ca="1" si="1161">C95-C$81</f>
        <v>217104776</v>
      </c>
      <c r="J95" s="39">
        <f t="shared" ref="J95" ca="1" si="1162">I95/C$58</f>
        <v>4.9679815495576589E-2</v>
      </c>
      <c r="K95" s="33">
        <f t="shared" ref="K95" ca="1" si="1163">H95+K94</f>
        <v>1644862877</v>
      </c>
      <c r="L95" s="34">
        <f t="shared" ref="L95" ca="1" si="1164">K95/$B$2</f>
        <v>0.66116277986561001</v>
      </c>
      <c r="M95" s="22">
        <f t="shared" ref="M95" ca="1" si="1165">F95+M94</f>
        <v>2904862877</v>
      </c>
      <c r="N95" s="23">
        <f t="shared" ref="N95" ca="1" si="1166">G95+N94</f>
        <v>0.84628461381513531</v>
      </c>
      <c r="O95" s="27">
        <f t="shared" ref="O95" ca="1" si="1167">C95+690000000</f>
        <v>6082696323</v>
      </c>
      <c r="P95" s="29">
        <f t="shared" ref="P95" ca="1" si="1168">O95-1380000000</f>
        <v>4702696323</v>
      </c>
      <c r="Q95" s="30">
        <f t="shared" ref="Q95" ca="1" si="1169">P95/1380000000</f>
        <v>3.4077509586956523</v>
      </c>
      <c r="R95" s="22">
        <f t="shared" ca="1" si="1155"/>
        <v>205934756</v>
      </c>
    </row>
    <row r="96" spans="1:18" s="14" customFormat="1" x14ac:dyDescent="0.25">
      <c r="A96" s="16" t="s">
        <v>439</v>
      </c>
      <c r="B96" s="21">
        <f t="shared" ref="B96" ca="1" si="1170">E95</f>
        <v>4132696323</v>
      </c>
      <c r="C96" s="20">
        <f ca="1">E96+SUM(D$2:D96)</f>
        <v>5373948879</v>
      </c>
      <c r="D96" s="18"/>
      <c r="E96" s="20">
        <f t="shared" ref="E96" ca="1" si="1171">INDIRECT("'"&amp;A96&amp;"'!G41")</f>
        <v>4113948879</v>
      </c>
      <c r="F96" s="21">
        <f t="shared" ref="F96" ca="1" si="1172">E96+D96-B96</f>
        <v>-18747444</v>
      </c>
      <c r="G96" s="17">
        <f t="shared" ref="G96" ca="1" si="1173">F96/B96</f>
        <v>-4.5363710601389858E-3</v>
      </c>
      <c r="H96" s="21">
        <f t="shared" ref="H96" ca="1" si="1174">F96-D96</f>
        <v>-18747444</v>
      </c>
      <c r="I96" s="24">
        <f t="shared" ref="I96" ca="1" si="1175">C96-C$81</f>
        <v>198357332</v>
      </c>
      <c r="J96" s="39">
        <f t="shared" ref="J96" ca="1" si="1176">I96/C$58</f>
        <v>4.5389861234350876E-2</v>
      </c>
      <c r="K96" s="33">
        <f t="shared" ref="K96" ca="1" si="1177">H96+K95</f>
        <v>1626115433</v>
      </c>
      <c r="L96" s="34">
        <f t="shared" ref="L96" ca="1" si="1178">K96/$B$2</f>
        <v>0.65362712910484766</v>
      </c>
      <c r="M96" s="22">
        <f t="shared" ref="M96" ca="1" si="1179">F96+M95</f>
        <v>2886115433</v>
      </c>
      <c r="N96" s="23">
        <f t="shared" ref="N96" ca="1" si="1180">G96+N95</f>
        <v>0.84174824275499638</v>
      </c>
      <c r="O96" s="27">
        <f t="shared" ref="O96" ca="1" si="1181">C96+690000000</f>
        <v>6063948879</v>
      </c>
      <c r="P96" s="29">
        <f t="shared" ref="P96" ca="1" si="1182">O96-1380000000</f>
        <v>4683948879</v>
      </c>
      <c r="Q96" s="30">
        <f t="shared" ref="Q96" ca="1" si="1183">P96/1380000000</f>
        <v>3.3941658543478259</v>
      </c>
      <c r="R96" s="22">
        <f t="shared" ca="1" si="1155"/>
        <v>224682200</v>
      </c>
    </row>
    <row r="97" spans="1:18" s="14" customFormat="1" x14ac:dyDescent="0.25">
      <c r="A97" s="16" t="s">
        <v>448</v>
      </c>
      <c r="B97" s="21">
        <f t="shared" ref="B97" ca="1" si="1184">E96</f>
        <v>4113948879</v>
      </c>
      <c r="C97" s="20">
        <f ca="1">E97+SUM(D$2:D97)</f>
        <v>5316093187</v>
      </c>
      <c r="D97" s="18"/>
      <c r="E97" s="20">
        <f t="shared" ref="E97" ca="1" si="1185">INDIRECT("'"&amp;A97&amp;"'!G41")</f>
        <v>4056093187</v>
      </c>
      <c r="F97" s="21">
        <f t="shared" ref="F97" ca="1" si="1186">E97+D97-B97</f>
        <v>-57855692</v>
      </c>
      <c r="G97" s="17">
        <f t="shared" ref="G97" ca="1" si="1187">F97/B97</f>
        <v>-1.4063298718982454E-2</v>
      </c>
      <c r="H97" s="21">
        <f t="shared" ref="H97" ca="1" si="1188">F97-D97</f>
        <v>-57855692</v>
      </c>
      <c r="I97" s="24">
        <f t="shared" ref="I97" ca="1" si="1189">C97-C$81</f>
        <v>140501640</v>
      </c>
      <c r="J97" s="39">
        <f t="shared" ref="J97" ca="1" si="1190">I97/C$58</f>
        <v>3.2150815291257913E-2</v>
      </c>
      <c r="K97" s="33">
        <f t="shared" ref="K97" ca="1" si="1191">H97+K96</f>
        <v>1568259741</v>
      </c>
      <c r="L97" s="34">
        <f t="shared" ref="L97" ca="1" si="1192">K97/$B$2</f>
        <v>0.63037167681843276</v>
      </c>
      <c r="M97" s="22">
        <f t="shared" ref="M97" ca="1" si="1193">F97+M96</f>
        <v>2828259741</v>
      </c>
      <c r="N97" s="23">
        <f t="shared" ref="N97" ca="1" si="1194">G97+N96</f>
        <v>0.82768494403601389</v>
      </c>
      <c r="O97" s="27">
        <f t="shared" ref="O97" ca="1" si="1195">C97+690000000</f>
        <v>6006093187</v>
      </c>
      <c r="P97" s="29">
        <f t="shared" ref="P97" ca="1" si="1196">O97-1380000000</f>
        <v>4626093187</v>
      </c>
      <c r="Q97" s="30">
        <f t="shared" ref="Q97" ca="1" si="1197">P97/1380000000</f>
        <v>3.3522414398550726</v>
      </c>
      <c r="R97" s="22">
        <f t="shared" ca="1" si="1155"/>
        <v>282537892</v>
      </c>
    </row>
    <row r="98" spans="1:18" s="14" customFormat="1" x14ac:dyDescent="0.25">
      <c r="A98" s="16" t="s">
        <v>453</v>
      </c>
      <c r="B98" s="21">
        <f t="shared" ref="B98" ca="1" si="1198">E97</f>
        <v>4056093187</v>
      </c>
      <c r="C98" s="20">
        <f ca="1">E98+SUM(D$2:D98)</f>
        <v>5223307986</v>
      </c>
      <c r="D98" s="18"/>
      <c r="E98" s="20">
        <f t="shared" ref="E98" ca="1" si="1199">INDIRECT("'"&amp;A98&amp;"'!G41")</f>
        <v>3963307986</v>
      </c>
      <c r="F98" s="21">
        <f t="shared" ref="F98" ca="1" si="1200">E98+D98-B98</f>
        <v>-92785201</v>
      </c>
      <c r="G98" s="17">
        <f t="shared" ref="G98" ca="1" si="1201">F98/B98</f>
        <v>-2.2875510182404496E-2</v>
      </c>
      <c r="H98" s="21">
        <f t="shared" ref="H98" ca="1" si="1202">F98-D98</f>
        <v>-92785201</v>
      </c>
      <c r="I98" s="24">
        <f t="shared" ref="I98" ca="1" si="1203">C98-C$81</f>
        <v>47716439</v>
      </c>
      <c r="J98" s="39">
        <f t="shared" ref="J98" ca="1" si="1204">I98/C$58</f>
        <v>1.0918893307192538E-2</v>
      </c>
      <c r="K98" s="33">
        <f t="shared" ref="K98" ca="1" si="1205">H98+K97</f>
        <v>1475474540</v>
      </c>
      <c r="L98" s="34">
        <f t="shared" ref="L98" ca="1" si="1206">K98/$B$2</f>
        <v>0.59307609292426888</v>
      </c>
      <c r="M98" s="22">
        <f t="shared" ref="M98" ca="1" si="1207">F98+M97</f>
        <v>2735474540</v>
      </c>
      <c r="N98" s="23">
        <f t="shared" ref="N98" ca="1" si="1208">G98+N97</f>
        <v>0.80480943385360937</v>
      </c>
      <c r="O98" s="27">
        <f t="shared" ref="O98" ca="1" si="1209">C98+690000000</f>
        <v>5913307986</v>
      </c>
      <c r="P98" s="29">
        <f t="shared" ref="P98" ca="1" si="1210">O98-1380000000</f>
        <v>4533307986</v>
      </c>
      <c r="Q98" s="30">
        <f t="shared" ref="Q98" ca="1" si="1211">P98/1380000000</f>
        <v>3.2850057869565217</v>
      </c>
      <c r="R98" s="22">
        <f t="shared" ca="1" si="1155"/>
        <v>375323093</v>
      </c>
    </row>
    <row r="99" spans="1:18" s="14" customFormat="1" x14ac:dyDescent="0.25">
      <c r="A99" s="16" t="s">
        <v>454</v>
      </c>
      <c r="B99" s="21">
        <f t="shared" ref="B99" ca="1" si="1212">E98</f>
        <v>3963307986</v>
      </c>
      <c r="C99" s="20">
        <f ca="1">E99+SUM(D$2:D99)</f>
        <v>5289532144</v>
      </c>
      <c r="D99" s="18"/>
      <c r="E99" s="20">
        <f t="shared" ref="E99" ca="1" si="1213">INDIRECT("'"&amp;A99&amp;"'!G41")</f>
        <v>4029532144</v>
      </c>
      <c r="F99" s="21">
        <f t="shared" ref="F99" ca="1" si="1214">E99+D99-B99</f>
        <v>66224158</v>
      </c>
      <c r="G99" s="17">
        <f t="shared" ref="G99" ca="1" si="1215">F99/B99</f>
        <v>1.670931409669155E-2</v>
      </c>
      <c r="H99" s="21">
        <f t="shared" ref="H99" ca="1" si="1216">F99-D99</f>
        <v>66224158</v>
      </c>
      <c r="I99" s="24">
        <f t="shared" ref="I99" ca="1" si="1217">C99-C$81</f>
        <v>113940597</v>
      </c>
      <c r="J99" s="39">
        <f t="shared" ref="J99" ca="1" si="1218">I99/C$58</f>
        <v>2.607288490243E-2</v>
      </c>
      <c r="K99" s="33">
        <f t="shared" ref="K99" ca="1" si="1219">H99+K98</f>
        <v>1541698698</v>
      </c>
      <c r="L99" s="34">
        <f t="shared" ref="L99" ca="1" si="1220">K99/$B$2</f>
        <v>0.61969530174087062</v>
      </c>
      <c r="M99" s="22">
        <f t="shared" ref="M99" ca="1" si="1221">F99+M98</f>
        <v>2801698698</v>
      </c>
      <c r="N99" s="23">
        <f t="shared" ref="N99" ca="1" si="1222">G99+N98</f>
        <v>0.82151874795030089</v>
      </c>
      <c r="O99" s="27">
        <f t="shared" ref="O99" ca="1" si="1223">C99+690000000</f>
        <v>5979532144</v>
      </c>
      <c r="P99" s="29">
        <f t="shared" ref="P99" ca="1" si="1224">O99-1380000000</f>
        <v>4599532144</v>
      </c>
      <c r="Q99" s="30">
        <f t="shared" ref="Q99" ca="1" si="1225">P99/1380000000</f>
        <v>3.332994307246377</v>
      </c>
      <c r="R99" s="22">
        <f t="shared" ca="1" si="1155"/>
        <v>309098935</v>
      </c>
    </row>
    <row r="100" spans="1:18" s="14" customFormat="1" x14ac:dyDescent="0.25">
      <c r="A100" s="16" t="s">
        <v>455</v>
      </c>
      <c r="B100" s="21">
        <f t="shared" ref="B100" ca="1" si="1226">E99</f>
        <v>4029532144</v>
      </c>
      <c r="C100" s="20">
        <f ca="1">E100+SUM(D$2:D100)</f>
        <v>5371682520</v>
      </c>
      <c r="D100" s="18"/>
      <c r="E100" s="20">
        <f t="shared" ref="E100" ca="1" si="1227">INDIRECT("'"&amp;A100&amp;"'!G41")</f>
        <v>4111682520</v>
      </c>
      <c r="F100" s="21">
        <f t="shared" ref="F100" ca="1" si="1228">E100+D100-B100</f>
        <v>82150376</v>
      </c>
      <c r="G100" s="17">
        <f t="shared" ref="G100" ca="1" si="1229">F100/B100</f>
        <v>2.0387075487739305E-2</v>
      </c>
      <c r="H100" s="21">
        <f t="shared" ref="H100" ca="1" si="1230">F100-D100</f>
        <v>82150376</v>
      </c>
      <c r="I100" s="24">
        <f t="shared" ref="I100" ca="1" si="1231">C100-C$81</f>
        <v>196090973</v>
      </c>
      <c r="J100" s="39">
        <f t="shared" ref="J100" ca="1" si="1232">I100/C$58</f>
        <v>4.4871253127052764E-2</v>
      </c>
      <c r="K100" s="33">
        <f t="shared" ref="K100" ca="1" si="1233">H100+K99</f>
        <v>1623849074</v>
      </c>
      <c r="L100" s="34">
        <f t="shared" ref="L100" ca="1" si="1234">K100/$B$2</f>
        <v>0.65271615212459844</v>
      </c>
      <c r="M100" s="22">
        <f t="shared" ref="M100" ca="1" si="1235">F100+M99</f>
        <v>2883849074</v>
      </c>
      <c r="N100" s="23">
        <f t="shared" ref="N100" ca="1" si="1236">G100+N99</f>
        <v>0.84190582343804021</v>
      </c>
      <c r="O100" s="27">
        <f t="shared" ref="O100" ca="1" si="1237">C100+690000000</f>
        <v>6061682520</v>
      </c>
      <c r="P100" s="29">
        <f t="shared" ref="P100" ca="1" si="1238">O100-1380000000</f>
        <v>4681682520</v>
      </c>
      <c r="Q100" s="30">
        <f t="shared" ref="Q100" ca="1" si="1239">P100/1380000000</f>
        <v>3.3925235652173913</v>
      </c>
      <c r="R100" s="22">
        <f t="shared" ca="1" si="1155"/>
        <v>226948559</v>
      </c>
    </row>
    <row r="101" spans="1:18" s="14" customFormat="1" x14ac:dyDescent="0.25">
      <c r="A101" s="16" t="s">
        <v>456</v>
      </c>
      <c r="B101" s="21">
        <f t="shared" ref="B101" ca="1" si="1240">E100</f>
        <v>4111682520</v>
      </c>
      <c r="C101" s="20">
        <f ca="1">E101+SUM(D$2:D101)</f>
        <v>5256173189</v>
      </c>
      <c r="D101" s="18"/>
      <c r="E101" s="20">
        <f t="shared" ref="E101" ca="1" si="1241">INDIRECT("'"&amp;A101&amp;"'!G41")</f>
        <v>3996173189</v>
      </c>
      <c r="F101" s="21">
        <f t="shared" ref="F101" ca="1" si="1242">E101+D101-B101</f>
        <v>-115509331</v>
      </c>
      <c r="G101" s="17">
        <f t="shared" ref="G101" ca="1" si="1243">F101/B101</f>
        <v>-2.8092959618876409E-2</v>
      </c>
      <c r="H101" s="21">
        <f t="shared" ref="H101" ca="1" si="1244">F101-D101</f>
        <v>-115509331</v>
      </c>
      <c r="I101" s="37">
        <f t="shared" ref="I101" ca="1" si="1245">C101-C$81</f>
        <v>80581642</v>
      </c>
      <c r="J101" s="38">
        <f t="shared" ref="J101" ca="1" si="1246">I101/C$58</f>
        <v>1.8439396777206806E-2</v>
      </c>
      <c r="K101" s="33">
        <f t="shared" ref="K101" ca="1" si="1247">H101+K100</f>
        <v>1508339743</v>
      </c>
      <c r="L101" s="34">
        <f t="shared" ref="L101" ca="1" si="1248">K101/$B$2</f>
        <v>0.60628646400149733</v>
      </c>
      <c r="M101" s="22">
        <f t="shared" ref="M101" ca="1" si="1249">F101+M100</f>
        <v>2768339743</v>
      </c>
      <c r="N101" s="23">
        <f t="shared" ref="N101" ca="1" si="1250">G101+N100</f>
        <v>0.81381286381916385</v>
      </c>
      <c r="O101" s="27">
        <f t="shared" ref="O101" ca="1" si="1251">C101+690000000</f>
        <v>5946173189</v>
      </c>
      <c r="P101" s="29">
        <f t="shared" ref="P101" ca="1" si="1252">O101-1380000000</f>
        <v>4566173189</v>
      </c>
      <c r="Q101" s="30">
        <f t="shared" ref="Q101" ca="1" si="1253">P101/1380000000</f>
        <v>3.3088211514492754</v>
      </c>
      <c r="R101" s="22">
        <f t="shared" ca="1" si="1155"/>
        <v>342457890</v>
      </c>
    </row>
    <row r="102" spans="1:18" s="14" customFormat="1" x14ac:dyDescent="0.25">
      <c r="A102" s="16" t="s">
        <v>467</v>
      </c>
      <c r="B102" s="21">
        <f t="shared" ref="B102" ca="1" si="1254">E101</f>
        <v>3996173189</v>
      </c>
      <c r="C102" s="20">
        <f ca="1">E102+SUM(D$2:D102)</f>
        <v>5203322913</v>
      </c>
      <c r="D102" s="18"/>
      <c r="E102" s="20">
        <f t="shared" ref="E102" ca="1" si="1255">INDIRECT("'"&amp;A102&amp;"'!G41")</f>
        <v>3943322913</v>
      </c>
      <c r="F102" s="21">
        <f t="shared" ref="F102" ca="1" si="1256">E102+D102-B102</f>
        <v>-52850276</v>
      </c>
      <c r="G102" s="17">
        <f t="shared" ref="G102" ca="1" si="1257">F102/B102</f>
        <v>-1.3225221605879705E-2</v>
      </c>
      <c r="H102" s="21">
        <f t="shared" ref="H102" ca="1" si="1258">F102-D102</f>
        <v>-52850276</v>
      </c>
      <c r="I102" s="24">
        <f t="shared" ref="I102:I107" ca="1" si="1259">C102-C$101</f>
        <v>-52850276</v>
      </c>
      <c r="J102" s="39">
        <f t="shared" ref="J102:J107" ca="1" si="1260">I102/C$101</f>
        <v>-1.0054896233366865E-2</v>
      </c>
      <c r="K102" s="33">
        <f t="shared" ref="K102" ca="1" si="1261">H102+K101</f>
        <v>1455489467</v>
      </c>
      <c r="L102" s="34">
        <f t="shared" ref="L102" ca="1" si="1262">K102/$B$2</f>
        <v>0.58504296955255264</v>
      </c>
      <c r="M102" s="22">
        <f t="shared" ref="M102" ca="1" si="1263">F102+M101</f>
        <v>2715489467</v>
      </c>
      <c r="N102" s="23">
        <f t="shared" ref="N102" ca="1" si="1264">G102+N101</f>
        <v>0.80058764221328416</v>
      </c>
      <c r="O102" s="27">
        <f t="shared" ref="O102" ca="1" si="1265">C102+690000000</f>
        <v>5893322913</v>
      </c>
      <c r="P102" s="29">
        <f t="shared" ref="P102" ca="1" si="1266">O102-1380000000</f>
        <v>4513322913</v>
      </c>
      <c r="Q102" s="30">
        <f t="shared" ref="Q102" ca="1" si="1267">P102/1380000000</f>
        <v>3.27052385</v>
      </c>
      <c r="R102" s="22">
        <f t="shared" ca="1" si="1155"/>
        <v>395308166</v>
      </c>
    </row>
    <row r="103" spans="1:18" s="14" customFormat="1" x14ac:dyDescent="0.25">
      <c r="A103" s="16" t="s">
        <v>471</v>
      </c>
      <c r="B103" s="21">
        <f t="shared" ref="B103" ca="1" si="1268">E102</f>
        <v>3943322913</v>
      </c>
      <c r="C103" s="20">
        <f ca="1">E103+SUM(D$2:D103)</f>
        <v>5099086111</v>
      </c>
      <c r="D103" s="18"/>
      <c r="E103" s="20">
        <f t="shared" ref="E103" ca="1" si="1269">INDIRECT("'"&amp;A103&amp;"'!G41")</f>
        <v>3839086111</v>
      </c>
      <c r="F103" s="21">
        <f t="shared" ref="F103" ca="1" si="1270">E103+D103-B103</f>
        <v>-104236802</v>
      </c>
      <c r="G103" s="17">
        <f t="shared" ref="G103" ca="1" si="1271">F103/B103</f>
        <v>-2.6433747451004148E-2</v>
      </c>
      <c r="H103" s="21">
        <f t="shared" ref="H103" ca="1" si="1272">F103-D103</f>
        <v>-104236802</v>
      </c>
      <c r="I103" s="24">
        <f t="shared" ca="1" si="1259"/>
        <v>-157087078</v>
      </c>
      <c r="J103" s="39">
        <f t="shared" ca="1" si="1260"/>
        <v>-2.9886206628188788E-2</v>
      </c>
      <c r="K103" s="33">
        <f t="shared" ref="K103" ca="1" si="1273">H103+K102</f>
        <v>1351252665</v>
      </c>
      <c r="L103" s="34">
        <f t="shared" ref="L103" ca="1" si="1274">K103/$B$2</f>
        <v>0.54314434399641076</v>
      </c>
      <c r="M103" s="22">
        <f t="shared" ref="M103" ca="1" si="1275">F103+M102</f>
        <v>2611252665</v>
      </c>
      <c r="N103" s="23">
        <f t="shared" ref="N103" ca="1" si="1276">G103+N102</f>
        <v>0.77415389476228003</v>
      </c>
      <c r="O103" s="27">
        <f t="shared" ref="O103" ca="1" si="1277">C103+690000000</f>
        <v>5789086111</v>
      </c>
      <c r="P103" s="29">
        <f t="shared" ref="P103" ca="1" si="1278">O103-1380000000</f>
        <v>4409086111</v>
      </c>
      <c r="Q103" s="30">
        <f t="shared" ref="Q103" ca="1" si="1279">P103/1380000000</f>
        <v>3.1949899355072464</v>
      </c>
      <c r="R103" s="22">
        <f t="shared" ca="1" si="1155"/>
        <v>499544968</v>
      </c>
    </row>
    <row r="104" spans="1:18" s="14" customFormat="1" x14ac:dyDescent="0.25">
      <c r="A104" s="16" t="s">
        <v>472</v>
      </c>
      <c r="B104" s="21">
        <f t="shared" ref="B104" ca="1" si="1280">E103</f>
        <v>3839086111</v>
      </c>
      <c r="C104" s="20">
        <f ca="1">E104+SUM(D$2:D104)</f>
        <v>4995690533</v>
      </c>
      <c r="D104" s="18"/>
      <c r="E104" s="20">
        <f t="shared" ref="E104" ca="1" si="1281">INDIRECT("'"&amp;A104&amp;"'!G41")</f>
        <v>3735690533</v>
      </c>
      <c r="F104" s="21">
        <f t="shared" ref="F104" ca="1" si="1282">E104+D104-B104</f>
        <v>-103395578</v>
      </c>
      <c r="G104" s="17">
        <f t="shared" ref="G104" ca="1" si="1283">F104/B104</f>
        <v>-2.6932341450676047E-2</v>
      </c>
      <c r="H104" s="21">
        <f t="shared" ref="H104" ca="1" si="1284">F104-D104</f>
        <v>-103395578</v>
      </c>
      <c r="I104" s="24">
        <f t="shared" ca="1" si="1259"/>
        <v>-260482656</v>
      </c>
      <c r="J104" s="39">
        <f t="shared" ca="1" si="1260"/>
        <v>-4.9557472068297179E-2</v>
      </c>
      <c r="K104" s="33">
        <f t="shared" ref="K104" ca="1" si="1285">H104+K103</f>
        <v>1247857087</v>
      </c>
      <c r="L104" s="34">
        <f t="shared" ref="L104" ca="1" si="1286">K104/$B$2</f>
        <v>0.50158385361621993</v>
      </c>
      <c r="M104" s="22">
        <f t="shared" ref="M104" ca="1" si="1287">F104+M103</f>
        <v>2507857087</v>
      </c>
      <c r="N104" s="23">
        <f t="shared" ref="N104" ca="1" si="1288">G104+N103</f>
        <v>0.747221553311604</v>
      </c>
      <c r="O104" s="27">
        <f t="shared" ref="O104" ca="1" si="1289">C104+690000000</f>
        <v>5685690533</v>
      </c>
      <c r="P104" s="29">
        <f t="shared" ref="P104" ca="1" si="1290">O104-1380000000</f>
        <v>4305690533</v>
      </c>
      <c r="Q104" s="30">
        <f t="shared" ref="Q104" ca="1" si="1291">P104/1380000000</f>
        <v>3.1200656036231882</v>
      </c>
      <c r="R104" s="22">
        <f t="shared" ca="1" si="1155"/>
        <v>602940546</v>
      </c>
    </row>
    <row r="105" spans="1:18" s="14" customFormat="1" x14ac:dyDescent="0.25">
      <c r="A105" s="16" t="s">
        <v>473</v>
      </c>
      <c r="B105" s="21">
        <f t="shared" ref="B105" ca="1" si="1292">E104</f>
        <v>3735690533</v>
      </c>
      <c r="C105" s="20">
        <f ca="1">E105+SUM(D$2:D105)</f>
        <v>5028878303</v>
      </c>
      <c r="D105" s="18"/>
      <c r="E105" s="20">
        <f t="shared" ref="E105" ca="1" si="1293">INDIRECT("'"&amp;A105&amp;"'!G41")</f>
        <v>3768878303</v>
      </c>
      <c r="F105" s="21">
        <f t="shared" ref="F105" ca="1" si="1294">E105+D105-B105</f>
        <v>33187770</v>
      </c>
      <c r="G105" s="17">
        <f t="shared" ref="G105" ca="1" si="1295">F105/B105</f>
        <v>8.8839719743455531E-3</v>
      </c>
      <c r="H105" s="21">
        <f t="shared" ref="H105" ca="1" si="1296">F105-D105</f>
        <v>33187770</v>
      </c>
      <c r="I105" s="24">
        <f t="shared" ca="1" si="1259"/>
        <v>-227294886</v>
      </c>
      <c r="J105" s="39">
        <f t="shared" ca="1" si="1260"/>
        <v>-4.3243416422365531E-2</v>
      </c>
      <c r="K105" s="33">
        <f t="shared" ref="K105" ca="1" si="1297">H105+K104</f>
        <v>1281044857</v>
      </c>
      <c r="L105" s="34">
        <f t="shared" ref="L105" ca="1" si="1298">K105/$B$2</f>
        <v>0.51492388248887622</v>
      </c>
      <c r="M105" s="22">
        <f t="shared" ref="M105" ca="1" si="1299">F105+M104</f>
        <v>2541044857</v>
      </c>
      <c r="N105" s="23">
        <f t="shared" ref="N105" ca="1" si="1300">G105+N104</f>
        <v>0.75610552528594954</v>
      </c>
      <c r="O105" s="27">
        <f t="shared" ref="O105" ca="1" si="1301">C105+690000000</f>
        <v>5718878303</v>
      </c>
      <c r="P105" s="29">
        <f t="shared" ref="P105" ca="1" si="1302">O105-1380000000</f>
        <v>4338878303</v>
      </c>
      <c r="Q105" s="30">
        <f t="shared" ref="Q105" ca="1" si="1303">P105/1380000000</f>
        <v>3.1441147123188404</v>
      </c>
      <c r="R105" s="22">
        <f t="shared" ca="1" si="1155"/>
        <v>569752776</v>
      </c>
    </row>
    <row r="106" spans="1:18" s="14" customFormat="1" x14ac:dyDescent="0.25">
      <c r="A106" s="16" t="s">
        <v>474</v>
      </c>
      <c r="B106" s="21">
        <f t="shared" ref="B106" ca="1" si="1304">E105</f>
        <v>3768878303</v>
      </c>
      <c r="C106" s="20">
        <f ca="1">E106+SUM(D$2:D106)</f>
        <v>5144003465</v>
      </c>
      <c r="D106" s="18"/>
      <c r="E106" s="20">
        <f t="shared" ref="E106" ca="1" si="1305">INDIRECT("'"&amp;A106&amp;"'!G41")</f>
        <v>3884003465</v>
      </c>
      <c r="F106" s="21">
        <f t="shared" ref="F106" ca="1" si="1306">E106+D106-B106</f>
        <v>115125162</v>
      </c>
      <c r="G106" s="17">
        <f t="shared" ref="G106" ca="1" si="1307">F106/B106</f>
        <v>3.0546266752195527E-2</v>
      </c>
      <c r="H106" s="21">
        <f t="shared" ref="H106" ca="1" si="1308">F106-D106</f>
        <v>115125162</v>
      </c>
      <c r="I106" s="24">
        <f t="shared" ca="1" si="1259"/>
        <v>-112169724</v>
      </c>
      <c r="J106" s="39">
        <f t="shared" ca="1" si="1260"/>
        <v>-2.134056850233669E-2</v>
      </c>
      <c r="K106" s="33">
        <f t="shared" ref="K106" ca="1" si="1309">H106+K105</f>
        <v>1396170019</v>
      </c>
      <c r="L106" s="34">
        <f t="shared" ref="L106" ca="1" si="1310">K106/$B$2</f>
        <v>0.5611991515126532</v>
      </c>
      <c r="M106" s="22">
        <f t="shared" ref="M106" ca="1" si="1311">F106+M105</f>
        <v>2656170019</v>
      </c>
      <c r="N106" s="23">
        <f t="shared" ref="N106" ca="1" si="1312">G106+N105</f>
        <v>0.78665179203814506</v>
      </c>
      <c r="O106" s="27">
        <f t="shared" ref="O106" ca="1" si="1313">C106+690000000</f>
        <v>5834003465</v>
      </c>
      <c r="P106" s="29">
        <f t="shared" ref="P106" ca="1" si="1314">O106-1380000000</f>
        <v>4454003465</v>
      </c>
      <c r="Q106" s="30">
        <f t="shared" ref="Q106" ca="1" si="1315">P106/1380000000</f>
        <v>3.2275387427536231</v>
      </c>
      <c r="R106" s="22">
        <f t="shared" ca="1" si="1155"/>
        <v>454627614</v>
      </c>
    </row>
    <row r="107" spans="1:18" s="14" customFormat="1" x14ac:dyDescent="0.25">
      <c r="A107" s="16" t="s">
        <v>487</v>
      </c>
      <c r="B107" s="21">
        <f t="shared" ref="B107" ca="1" si="1316">E106</f>
        <v>3884003465</v>
      </c>
      <c r="C107" s="20">
        <f ca="1">E107+SUM(D$2:D107)</f>
        <v>5187498279</v>
      </c>
      <c r="D107" s="18"/>
      <c r="E107" s="20">
        <f t="shared" ref="E107" ca="1" si="1317">INDIRECT("'"&amp;A107&amp;"'!G41")</f>
        <v>3927498279</v>
      </c>
      <c r="F107" s="21">
        <f t="shared" ref="F107" ca="1" si="1318">E107+D107-B107</f>
        <v>43494814</v>
      </c>
      <c r="G107" s="17">
        <f t="shared" ref="G107" ca="1" si="1319">F107/B107</f>
        <v>1.1198448814978078E-2</v>
      </c>
      <c r="H107" s="21">
        <f t="shared" ref="H107" ca="1" si="1320">F107-D107</f>
        <v>43494814</v>
      </c>
      <c r="I107" s="24">
        <f t="shared" ca="1" si="1259"/>
        <v>-68674910</v>
      </c>
      <c r="J107" s="39">
        <f t="shared" ca="1" si="1260"/>
        <v>-1.3065572143574206E-2</v>
      </c>
      <c r="K107" s="33">
        <f t="shared" ref="K107" ca="1" si="1321">H107+K106</f>
        <v>1439664833</v>
      </c>
      <c r="L107" s="34">
        <f t="shared" ref="L107" ca="1" si="1322">K107/$B$2</f>
        <v>0.57868216030085484</v>
      </c>
      <c r="M107" s="22">
        <f t="shared" ref="M107" ca="1" si="1323">F107+M106</f>
        <v>2699664833</v>
      </c>
      <c r="N107" s="23">
        <f t="shared" ref="N107" ca="1" si="1324">G107+N106</f>
        <v>0.79785024085312317</v>
      </c>
      <c r="O107" s="27">
        <f t="shared" ref="O107" ca="1" si="1325">C107+690000000</f>
        <v>5877498279</v>
      </c>
      <c r="P107" s="29">
        <f t="shared" ref="P107" ca="1" si="1326">O107-1380000000</f>
        <v>4497498279</v>
      </c>
      <c r="Q107" s="30">
        <f t="shared" ref="Q107" ca="1" si="1327">P107/1380000000</f>
        <v>3.2590567239130435</v>
      </c>
      <c r="R107" s="22">
        <f t="shared" ca="1" si="1155"/>
        <v>411132800</v>
      </c>
    </row>
    <row r="108" spans="1:18" s="14" customFormat="1" x14ac:dyDescent="0.25">
      <c r="A108" s="16" t="s">
        <v>488</v>
      </c>
      <c r="B108" s="21">
        <f t="shared" ref="B108" ca="1" si="1328">E107</f>
        <v>3927498279</v>
      </c>
      <c r="C108" s="20">
        <f ca="1">E108+SUM(D$2:D108)</f>
        <v>5033825387</v>
      </c>
      <c r="D108" s="18">
        <v>60000000</v>
      </c>
      <c r="E108" s="20">
        <f t="shared" ref="E108" ca="1" si="1329">INDIRECT("'"&amp;A108&amp;"'!G41")</f>
        <v>3713825387</v>
      </c>
      <c r="F108" s="21">
        <f t="shared" ref="F108" ca="1" si="1330">E108+D108-B108</f>
        <v>-153672892</v>
      </c>
      <c r="G108" s="17">
        <f t="shared" ref="G108" ca="1" si="1331">F108/B108</f>
        <v>-3.9127424401858027E-2</v>
      </c>
      <c r="H108" s="21">
        <f t="shared" ref="H108" ca="1" si="1332">F108-D108</f>
        <v>-213672892</v>
      </c>
      <c r="I108" s="24">
        <f t="shared" ref="I108" ca="1" si="1333">C108-C$101</f>
        <v>-222347802</v>
      </c>
      <c r="J108" s="39">
        <f t="shared" ref="J108" ca="1" si="1334">I108/C$101</f>
        <v>-4.2302221408024462E-2</v>
      </c>
      <c r="K108" s="33">
        <f t="shared" ref="K108" ca="1" si="1335">H108+K107</f>
        <v>1225991941</v>
      </c>
      <c r="L108" s="34">
        <f t="shared" ref="L108" ca="1" si="1336">K108/$B$2</f>
        <v>0.49279502330478758</v>
      </c>
      <c r="M108" s="22">
        <f t="shared" ref="M108" ca="1" si="1337">F108+M107</f>
        <v>2545991941</v>
      </c>
      <c r="N108" s="23">
        <f t="shared" ref="N108" ca="1" si="1338">G108+N107</f>
        <v>0.75872281645126516</v>
      </c>
      <c r="O108" s="27">
        <f t="shared" ref="O108" ca="1" si="1339">C108+690000000</f>
        <v>5723825387</v>
      </c>
      <c r="P108" s="29">
        <f t="shared" ref="P108" ca="1" si="1340">O108-1380000000</f>
        <v>4343825387</v>
      </c>
      <c r="Q108" s="30">
        <f t="shared" ref="Q108" ca="1" si="1341">P108/1380000000</f>
        <v>3.1476995557971015</v>
      </c>
      <c r="R108" s="22">
        <f t="shared" ca="1" si="1155"/>
        <v>564805692</v>
      </c>
    </row>
    <row r="109" spans="1:18" s="14" customFormat="1" x14ac:dyDescent="0.25">
      <c r="A109" s="16" t="s">
        <v>489</v>
      </c>
      <c r="B109" s="21">
        <f t="shared" ref="B109" ca="1" si="1342">E108</f>
        <v>3713825387</v>
      </c>
      <c r="C109" s="20">
        <f ca="1">E109+SUM(D$2:D109)</f>
        <v>4939967066</v>
      </c>
      <c r="D109" s="18"/>
      <c r="E109" s="20">
        <f t="shared" ref="E109" ca="1" si="1343">INDIRECT("'"&amp;A109&amp;"'!G41")</f>
        <v>3619967066</v>
      </c>
      <c r="F109" s="21">
        <f t="shared" ref="F109" ca="1" si="1344">E109+D109-B109</f>
        <v>-93858321</v>
      </c>
      <c r="G109" s="17">
        <f t="shared" ref="G109" ca="1" si="1345">F109/B109</f>
        <v>-2.5272680112679729E-2</v>
      </c>
      <c r="H109" s="21">
        <f t="shared" ref="H109" ca="1" si="1346">F109-D109</f>
        <v>-93858321</v>
      </c>
      <c r="I109" s="24">
        <f t="shared" ref="I109" ca="1" si="1347">C109-C$101</f>
        <v>-316206123</v>
      </c>
      <c r="J109" s="39">
        <f t="shared" ref="J109" ca="1" si="1348">I109/C$101</f>
        <v>-6.0159000023391355E-2</v>
      </c>
      <c r="K109" s="33">
        <f t="shared" ref="K109" ca="1" si="1349">H109+K108</f>
        <v>1132133620</v>
      </c>
      <c r="L109" s="34">
        <f t="shared" ref="L109" ca="1" si="1350">K109/$B$2</f>
        <v>0.45506809220700539</v>
      </c>
      <c r="M109" s="22">
        <f t="shared" ref="M109" ca="1" si="1351">F109+M108</f>
        <v>2452133620</v>
      </c>
      <c r="N109" s="23">
        <f t="shared" ref="N109" ca="1" si="1352">G109+N108</f>
        <v>0.73345013633858547</v>
      </c>
      <c r="O109" s="27">
        <f t="shared" ref="O109" ca="1" si="1353">C109+690000000</f>
        <v>5629967066</v>
      </c>
      <c r="P109" s="29">
        <f t="shared" ref="P109" ca="1" si="1354">O109-1380000000</f>
        <v>4249967066</v>
      </c>
      <c r="Q109" s="30">
        <f t="shared" ref="Q109" ca="1" si="1355">P109/1380000000</f>
        <v>3.079686279710145</v>
      </c>
      <c r="R109" s="22">
        <f t="shared" ca="1" si="1155"/>
        <v>658664013</v>
      </c>
    </row>
    <row r="110" spans="1:18" s="14" customFormat="1" x14ac:dyDescent="0.25">
      <c r="A110" s="16" t="s">
        <v>498</v>
      </c>
      <c r="B110" s="21">
        <f t="shared" ref="B110" ca="1" si="1356">E109</f>
        <v>3619967066</v>
      </c>
      <c r="C110" s="20">
        <f ca="1">E110+SUM(D$2:D110)</f>
        <v>4923427360</v>
      </c>
      <c r="D110" s="18"/>
      <c r="E110" s="20">
        <f t="shared" ref="E110" ca="1" si="1357">INDIRECT("'"&amp;A110&amp;"'!G41")</f>
        <v>3603427360</v>
      </c>
      <c r="F110" s="21">
        <f t="shared" ref="F110" ca="1" si="1358">E110+D110-B110</f>
        <v>-16539706</v>
      </c>
      <c r="G110" s="17">
        <f t="shared" ref="G110" ca="1" si="1359">F110/B110</f>
        <v>-4.5690211260060124E-3</v>
      </c>
      <c r="H110" s="21">
        <f t="shared" ref="H110" ca="1" si="1360">F110-D110</f>
        <v>-16539706</v>
      </c>
      <c r="I110" s="24">
        <f t="shared" ref="I110" ca="1" si="1361">C110-C$101</f>
        <v>-332745829</v>
      </c>
      <c r="J110" s="39">
        <f t="shared" ref="J110" ca="1" si="1362">I110/C$101</f>
        <v>-6.3305720157083661E-2</v>
      </c>
      <c r="K110" s="33">
        <f t="shared" ref="K110" ca="1" si="1363">H110+K109</f>
        <v>1115593914</v>
      </c>
      <c r="L110" s="34">
        <f t="shared" ref="L110" ca="1" si="1364">K110/$B$2</f>
        <v>0.44841985535393436</v>
      </c>
      <c r="M110" s="22">
        <f t="shared" ref="M110" ca="1" si="1365">F110+M109</f>
        <v>2435593914</v>
      </c>
      <c r="N110" s="23">
        <f t="shared" ref="N110" ca="1" si="1366">G110+N109</f>
        <v>0.72888111521257948</v>
      </c>
      <c r="O110" s="27">
        <f t="shared" ref="O110" ca="1" si="1367">C110+690000000</f>
        <v>5613427360</v>
      </c>
      <c r="P110" s="29">
        <f t="shared" ref="P110" ca="1" si="1368">O110-1380000000</f>
        <v>4233427360</v>
      </c>
      <c r="Q110" s="30">
        <f t="shared" ref="Q110" ca="1" si="1369">P110/1380000000</f>
        <v>3.0677009855072463</v>
      </c>
      <c r="R110" s="22">
        <f t="shared" ca="1" si="1155"/>
        <v>675203719</v>
      </c>
    </row>
    <row r="111" spans="1:18" s="14" customFormat="1" x14ac:dyDescent="0.25">
      <c r="A111" s="16" t="s">
        <v>502</v>
      </c>
      <c r="B111" s="21">
        <f t="shared" ref="B111" ca="1" si="1370">E110</f>
        <v>3603427360</v>
      </c>
      <c r="C111" s="20">
        <f ca="1">E111+SUM(D$2:D111)</f>
        <v>4891203592</v>
      </c>
      <c r="D111" s="18">
        <v>60000000</v>
      </c>
      <c r="E111" s="20">
        <f t="shared" ref="E111" ca="1" si="1371">INDIRECT("'"&amp;A111&amp;"'!G41")</f>
        <v>3511203592</v>
      </c>
      <c r="F111" s="21">
        <f t="shared" ref="F111" ca="1" si="1372">E111+D111-B111</f>
        <v>-32223768</v>
      </c>
      <c r="G111" s="17">
        <f t="shared" ref="G111" ca="1" si="1373">F111/B111</f>
        <v>-8.9425329778258667E-3</v>
      </c>
      <c r="H111" s="21">
        <f t="shared" ref="H111" ca="1" si="1374">F111-D111</f>
        <v>-92223768</v>
      </c>
      <c r="I111" s="24">
        <f t="shared" ref="I111" ca="1" si="1375">C111-C$101</f>
        <v>-364969597</v>
      </c>
      <c r="J111" s="39">
        <f t="shared" ref="J111" ca="1" si="1376">I111/C$101</f>
        <v>-6.9436372028950658E-2</v>
      </c>
      <c r="K111" s="33">
        <f t="shared" ref="K111" ca="1" si="1377">H111+K110</f>
        <v>1023370146</v>
      </c>
      <c r="L111" s="34">
        <f t="shared" ref="L111" ca="1" si="1378">K111/$B$2</f>
        <v>0.41134994291736038</v>
      </c>
      <c r="M111" s="22">
        <f t="shared" ref="M111" ca="1" si="1379">F111+M110</f>
        <v>2403370146</v>
      </c>
      <c r="N111" s="23">
        <f t="shared" ref="N111" ca="1" si="1380">G111+N110</f>
        <v>0.7199385822347536</v>
      </c>
      <c r="O111" s="27">
        <f t="shared" ref="O111" ca="1" si="1381">C111+690000000</f>
        <v>5581203592</v>
      </c>
      <c r="P111" s="29">
        <f t="shared" ref="P111" ca="1" si="1382">O111-1380000000</f>
        <v>4201203592</v>
      </c>
      <c r="Q111" s="30">
        <f t="shared" ref="Q111" ca="1" si="1383">P111/1380000000</f>
        <v>3.0443504289855072</v>
      </c>
      <c r="R111" s="22">
        <f t="shared" ca="1" si="1155"/>
        <v>707427487</v>
      </c>
    </row>
    <row r="112" spans="1:18" s="14" customFormat="1" x14ac:dyDescent="0.25">
      <c r="A112" s="16" t="s">
        <v>503</v>
      </c>
      <c r="B112" s="21">
        <f t="shared" ref="B112" ca="1" si="1384">E111</f>
        <v>3511203592</v>
      </c>
      <c r="C112" s="20">
        <f ca="1">E112+SUM(D$2:D112)</f>
        <v>4809917764</v>
      </c>
      <c r="D112" s="18"/>
      <c r="E112" s="20">
        <f t="shared" ref="E112" ca="1" si="1385">INDIRECT("'"&amp;A112&amp;"'!G41")</f>
        <v>3429917764</v>
      </c>
      <c r="F112" s="21">
        <f t="shared" ref="F112" ca="1" si="1386">E112+D112-B112</f>
        <v>-81285828</v>
      </c>
      <c r="G112" s="17">
        <f t="shared" ref="G112" ca="1" si="1387">F112/B112</f>
        <v>-2.3150417191758216E-2</v>
      </c>
      <c r="H112" s="21">
        <f t="shared" ref="H112" ca="1" si="1388">F112-D112</f>
        <v>-81285828</v>
      </c>
      <c r="I112" s="24">
        <f t="shared" ref="I112" ca="1" si="1389">C112-C$101</f>
        <v>-446255425</v>
      </c>
      <c r="J112" s="39">
        <f t="shared" ref="J112" ca="1" si="1390">I112/C$101</f>
        <v>-8.4901202634249801E-2</v>
      </c>
      <c r="K112" s="33">
        <f t="shared" ref="K112" ca="1" si="1391">H112+K111</f>
        <v>942084318</v>
      </c>
      <c r="L112" s="34">
        <f t="shared" ref="L112" ca="1" si="1392">K112/$B$2</f>
        <v>0.37867660293525934</v>
      </c>
      <c r="M112" s="22">
        <f t="shared" ref="M112" ca="1" si="1393">F112+M111</f>
        <v>2322084318</v>
      </c>
      <c r="N112" s="23">
        <f t="shared" ref="N112" ca="1" si="1394">G112+N111</f>
        <v>0.69678816504299534</v>
      </c>
      <c r="O112" s="27">
        <f t="shared" ref="O112" ca="1" si="1395">C112+690000000</f>
        <v>5499917764</v>
      </c>
      <c r="P112" s="29">
        <f t="shared" ref="P112" ca="1" si="1396">O112-1380000000</f>
        <v>4119917764</v>
      </c>
      <c r="Q112" s="30">
        <f t="shared" ref="Q112" ca="1" si="1397">P112/1380000000</f>
        <v>2.9854476550724636</v>
      </c>
      <c r="R112" s="22">
        <f t="shared" ca="1" si="1155"/>
        <v>788713315</v>
      </c>
    </row>
    <row r="113" spans="1:18" s="14" customFormat="1" x14ac:dyDescent="0.25">
      <c r="A113" s="16" t="s">
        <v>504</v>
      </c>
      <c r="B113" s="21">
        <f t="shared" ref="B113" ca="1" si="1398">E112</f>
        <v>3429917764</v>
      </c>
      <c r="C113" s="20">
        <f ca="1">E113+SUM(D$2:D113)</f>
        <v>4749970157</v>
      </c>
      <c r="D113" s="18"/>
      <c r="E113" s="20">
        <f t="shared" ref="E113" ca="1" si="1399">INDIRECT("'"&amp;A113&amp;"'!G41")</f>
        <v>3369970157</v>
      </c>
      <c r="F113" s="21">
        <f t="shared" ref="F113" ca="1" si="1400">E113+D113-B113</f>
        <v>-59947607</v>
      </c>
      <c r="G113" s="17">
        <f t="shared" ref="G113" ca="1" si="1401">F113/B113</f>
        <v>-1.7477855483651182E-2</v>
      </c>
      <c r="H113" s="21">
        <f t="shared" ref="H113" ca="1" si="1402">F113-D113</f>
        <v>-59947607</v>
      </c>
      <c r="I113" s="24">
        <f t="shared" ref="I113" ca="1" si="1403">C113-C$101</f>
        <v>-506203032</v>
      </c>
      <c r="J113" s="39">
        <f t="shared" ref="J113" ca="1" si="1404">I113/C$101</f>
        <v>-9.6306383712654334E-2</v>
      </c>
      <c r="K113" s="33">
        <f t="shared" ref="K113" ca="1" si="1405">H113+K112</f>
        <v>882136711</v>
      </c>
      <c r="L113" s="34">
        <f t="shared" ref="L113" ca="1" si="1406">K113/$B$2</f>
        <v>0.35458029251046574</v>
      </c>
      <c r="M113" s="22">
        <f t="shared" ref="M113" ca="1" si="1407">F113+M112</f>
        <v>2262136711</v>
      </c>
      <c r="N113" s="23">
        <f t="shared" ref="N113" ca="1" si="1408">G113+N112</f>
        <v>0.67931030955934413</v>
      </c>
      <c r="O113" s="27">
        <f t="shared" ref="O113" ca="1" si="1409">C113+690000000</f>
        <v>5439970157</v>
      </c>
      <c r="P113" s="29">
        <f t="shared" ref="P113" ca="1" si="1410">O113-1380000000</f>
        <v>4059970157</v>
      </c>
      <c r="Q113" s="30">
        <f t="shared" ref="Q113" ca="1" si="1411">P113/1380000000</f>
        <v>2.9420073601449275</v>
      </c>
      <c r="R113" s="22">
        <f t="shared" ca="1" si="1155"/>
        <v>848660922</v>
      </c>
    </row>
    <row r="114" spans="1:18" s="14" customFormat="1" x14ac:dyDescent="0.25">
      <c r="A114" s="16" t="s">
        <v>505</v>
      </c>
      <c r="B114" s="21">
        <f t="shared" ref="B114" ca="1" si="1412">E113</f>
        <v>3369970157</v>
      </c>
      <c r="C114" s="20">
        <f ca="1">E114+SUM(D$2:D114)</f>
        <v>4690614529</v>
      </c>
      <c r="D114" s="18"/>
      <c r="E114" s="20">
        <f t="shared" ref="E114" ca="1" si="1413">INDIRECT("'"&amp;A114&amp;"'!G41")</f>
        <v>3310614529</v>
      </c>
      <c r="F114" s="21">
        <f t="shared" ref="F114" ca="1" si="1414">E114+D114-B114</f>
        <v>-59355628</v>
      </c>
      <c r="G114" s="17">
        <f t="shared" ref="G114" ca="1" si="1415">F114/B114</f>
        <v>-1.7613101966706821E-2</v>
      </c>
      <c r="H114" s="21">
        <f t="shared" ref="H114" ca="1" si="1416">F114-D114</f>
        <v>-59355628</v>
      </c>
      <c r="I114" s="24">
        <f t="shared" ref="I114" ca="1" si="1417">C114-C$101</f>
        <v>-565558660</v>
      </c>
      <c r="J114" s="39">
        <f t="shared" ref="J114" ca="1" si="1418">I114/C$101</f>
        <v>-0.10759893931645714</v>
      </c>
      <c r="K114" s="33">
        <f t="shared" ref="K114" ca="1" si="1419">H114+K113</f>
        <v>822781083</v>
      </c>
      <c r="L114" s="34">
        <f t="shared" ref="L114" ca="1" si="1420">K114/$B$2</f>
        <v>0.33072193169638736</v>
      </c>
      <c r="M114" s="22">
        <f t="shared" ref="M114" ca="1" si="1421">F114+M113</f>
        <v>2202781083</v>
      </c>
      <c r="N114" s="23">
        <f t="shared" ref="N114" ca="1" si="1422">G114+N113</f>
        <v>0.66169720759263728</v>
      </c>
      <c r="O114" s="27">
        <f t="shared" ref="O114" ca="1" si="1423">C114+690000000</f>
        <v>5380614529</v>
      </c>
      <c r="P114" s="29">
        <f t="shared" ref="P114" ca="1" si="1424">O114-1380000000</f>
        <v>4000614529</v>
      </c>
      <c r="Q114" s="30">
        <f t="shared" ref="Q114" ca="1" si="1425">P114/1380000000</f>
        <v>2.8989960355072464</v>
      </c>
      <c r="R114" s="22">
        <f t="shared" ca="1" si="1155"/>
        <v>908016550</v>
      </c>
    </row>
    <row r="115" spans="1:18" s="14" customFormat="1" x14ac:dyDescent="0.25">
      <c r="A115" s="16" t="s">
        <v>518</v>
      </c>
      <c r="B115" s="21">
        <f t="shared" ref="B115" ca="1" si="1426">E114</f>
        <v>3310614529</v>
      </c>
      <c r="C115" s="20">
        <f ca="1">E115+SUM(D$2:D115)</f>
        <v>4706819970</v>
      </c>
      <c r="D115" s="18"/>
      <c r="E115" s="20">
        <f t="shared" ref="E115" ca="1" si="1427">INDIRECT("'"&amp;A115&amp;"'!G41")</f>
        <v>3326819970</v>
      </c>
      <c r="F115" s="21">
        <f t="shared" ref="F115" ca="1" si="1428">E115+D115-B115</f>
        <v>16205441</v>
      </c>
      <c r="G115" s="17">
        <f t="shared" ref="G115" ca="1" si="1429">F115/B115</f>
        <v>4.8949948289192689E-3</v>
      </c>
      <c r="H115" s="21">
        <f t="shared" ref="H115" ca="1" si="1430">F115-D115</f>
        <v>16205441</v>
      </c>
      <c r="I115" s="24">
        <f t="shared" ref="I115" ca="1" si="1431">C115-C$101</f>
        <v>-549353219</v>
      </c>
      <c r="J115" s="39">
        <f t="shared" ref="J115" ca="1" si="1432">I115/C$101</f>
        <v>-0.10451581392897669</v>
      </c>
      <c r="K115" s="33">
        <f t="shared" ref="K115" ca="1" si="1433">H115+K114</f>
        <v>838986524</v>
      </c>
      <c r="L115" s="34">
        <f t="shared" ref="L115" ca="1" si="1434">K115/$B$2</f>
        <v>0.33723580867077063</v>
      </c>
      <c r="M115" s="22">
        <f t="shared" ref="M115" ca="1" si="1435">F115+M114</f>
        <v>2218986524</v>
      </c>
      <c r="N115" s="23">
        <f t="shared" ref="N115" ca="1" si="1436">G115+N114</f>
        <v>0.66659220242155659</v>
      </c>
      <c r="O115" s="27">
        <f t="shared" ref="O115" ca="1" si="1437">C115+690000000</f>
        <v>5396819970</v>
      </c>
      <c r="P115" s="29">
        <f t="shared" ref="P115" ca="1" si="1438">O115-1380000000</f>
        <v>4016819970</v>
      </c>
      <c r="Q115" s="30">
        <f t="shared" ref="Q115" ca="1" si="1439">P115/1380000000</f>
        <v>2.910739108695652</v>
      </c>
      <c r="R115" s="22">
        <f t="shared" ca="1" si="1155"/>
        <v>891811109</v>
      </c>
    </row>
    <row r="116" spans="1:18" s="14" customFormat="1" x14ac:dyDescent="0.25">
      <c r="A116" s="16" t="s">
        <v>522</v>
      </c>
      <c r="B116" s="21">
        <f t="shared" ref="B116" ca="1" si="1440">E115</f>
        <v>3326819970</v>
      </c>
      <c r="C116" s="20">
        <f ca="1">E116+SUM(D$2:D116)</f>
        <v>4643607126</v>
      </c>
      <c r="D116" s="18"/>
      <c r="E116" s="20">
        <f t="shared" ref="E116" ca="1" si="1441">INDIRECT("'"&amp;A116&amp;"'!G41")</f>
        <v>3263607126</v>
      </c>
      <c r="F116" s="21">
        <f t="shared" ref="F116" ca="1" si="1442">E116+D116-B116</f>
        <v>-63212844</v>
      </c>
      <c r="G116" s="17">
        <f t="shared" ref="G116" ca="1" si="1443">F116/B116</f>
        <v>-1.9000981288446454E-2</v>
      </c>
      <c r="H116" s="21">
        <f t="shared" ref="H116" ca="1" si="1444">F116-D116</f>
        <v>-63212844</v>
      </c>
      <c r="I116" s="24">
        <f t="shared" ref="I116" ca="1" si="1445">C116-C$101</f>
        <v>-612566063</v>
      </c>
      <c r="J116" s="39">
        <f t="shared" ref="J116" ca="1" si="1446">I116/C$101</f>
        <v>-0.11654221445403747</v>
      </c>
      <c r="K116" s="33">
        <f t="shared" ref="K116" ca="1" si="1447">H116+K115</f>
        <v>775773680</v>
      </c>
      <c r="L116" s="34">
        <f t="shared" ref="L116" ca="1" si="1448">K116/$B$2</f>
        <v>0.31182701609197677</v>
      </c>
      <c r="M116" s="22">
        <f t="shared" ref="M116" ca="1" si="1449">F116+M115</f>
        <v>2155773680</v>
      </c>
      <c r="N116" s="23">
        <f t="shared" ref="N116" ca="1" si="1450">G116+N115</f>
        <v>0.64759122113311018</v>
      </c>
      <c r="O116" s="27">
        <f t="shared" ref="O116" ca="1" si="1451">C116+690000000</f>
        <v>5333607126</v>
      </c>
      <c r="P116" s="29">
        <f t="shared" ref="P116" ca="1" si="1452">O116-1380000000</f>
        <v>3953607126</v>
      </c>
      <c r="Q116" s="30">
        <f t="shared" ref="Q116" ca="1" si="1453">P116/1380000000</f>
        <v>2.8649327000000002</v>
      </c>
      <c r="R116" s="22">
        <f t="shared" ca="1" si="1155"/>
        <v>955023953</v>
      </c>
    </row>
    <row r="117" spans="1:18" s="14" customFormat="1" x14ac:dyDescent="0.25">
      <c r="A117" s="16" t="s">
        <v>523</v>
      </c>
      <c r="B117" s="21">
        <f t="shared" ref="B117" ca="1" si="1454">E116</f>
        <v>3263607126</v>
      </c>
      <c r="C117" s="20">
        <f ca="1">E117+SUM(D$2:D117)</f>
        <v>4684293363</v>
      </c>
      <c r="D117" s="18"/>
      <c r="E117" s="20">
        <f t="shared" ref="E117" ca="1" si="1455">INDIRECT("'"&amp;A117&amp;"'!G41")</f>
        <v>3304293363</v>
      </c>
      <c r="F117" s="21">
        <f t="shared" ref="F117" ca="1" si="1456">E117+D117-B117</f>
        <v>40686237</v>
      </c>
      <c r="G117" s="17">
        <f t="shared" ref="G117" ca="1" si="1457">F117/B117</f>
        <v>1.2466646697718971E-2</v>
      </c>
      <c r="H117" s="21">
        <f t="shared" ref="H117" ca="1" si="1458">F117-D117</f>
        <v>40686237</v>
      </c>
      <c r="I117" s="24">
        <f t="shared" ref="I117" ca="1" si="1459">C117-C$101</f>
        <v>-571879826</v>
      </c>
      <c r="J117" s="39">
        <f t="shared" ref="J117" ca="1" si="1460">I117/C$101</f>
        <v>-0.10880155684306923</v>
      </c>
      <c r="K117" s="33">
        <f t="shared" ref="K117" ca="1" si="1461">H117+K116</f>
        <v>816459917</v>
      </c>
      <c r="L117" s="34">
        <f t="shared" ref="L117" ca="1" si="1462">K117/$B$2</f>
        <v>0.32818110003011836</v>
      </c>
      <c r="M117" s="22">
        <f t="shared" ref="M117" ca="1" si="1463">F117+M116</f>
        <v>2196459917</v>
      </c>
      <c r="N117" s="23">
        <f t="shared" ref="N117" ca="1" si="1464">G117+N116</f>
        <v>0.6600578678308292</v>
      </c>
      <c r="O117" s="27">
        <f t="shared" ref="O117" ca="1" si="1465">C117+690000000</f>
        <v>5374293363</v>
      </c>
      <c r="P117" s="29">
        <f t="shared" ref="P117" ca="1" si="1466">O117-1380000000</f>
        <v>3994293363</v>
      </c>
      <c r="Q117" s="30">
        <f t="shared" ref="Q117" ca="1" si="1467">P117/1380000000</f>
        <v>2.8944154804347826</v>
      </c>
      <c r="R117" s="22">
        <f t="shared" ca="1" si="1155"/>
        <v>914337716</v>
      </c>
    </row>
    <row r="118" spans="1:18" s="14" customFormat="1" x14ac:dyDescent="0.25">
      <c r="A118" s="16" t="s">
        <v>524</v>
      </c>
      <c r="B118" s="21">
        <f t="shared" ref="B118" ca="1" si="1468">E117</f>
        <v>3304293363</v>
      </c>
      <c r="C118" s="20">
        <f ca="1">E118+SUM(D$2:D118)</f>
        <v>4803810163</v>
      </c>
      <c r="D118" s="18"/>
      <c r="E118" s="20">
        <f t="shared" ref="E118" ca="1" si="1469">INDIRECT("'"&amp;A118&amp;"'!G41")</f>
        <v>3423810163</v>
      </c>
      <c r="F118" s="21">
        <f t="shared" ref="F118" ca="1" si="1470">E118+D118-B118</f>
        <v>119516800</v>
      </c>
      <c r="G118" s="17">
        <f t="shared" ref="G118" ca="1" si="1471">F118/B118</f>
        <v>3.61701540602586E-2</v>
      </c>
      <c r="H118" s="21">
        <f t="shared" ref="H118" ca="1" si="1472">F118-D118</f>
        <v>119516800</v>
      </c>
      <c r="I118" s="24">
        <f t="shared" ref="I118" ca="1" si="1473">C118-C$101</f>
        <v>-452363026</v>
      </c>
      <c r="J118" s="39">
        <f t="shared" ref="J118" ca="1" si="1474">I118/C$101</f>
        <v>-8.6063188889341599E-2</v>
      </c>
      <c r="K118" s="33">
        <f t="shared" ref="K118" ca="1" si="1475">H118+K117</f>
        <v>935976717</v>
      </c>
      <c r="L118" s="34">
        <f t="shared" ref="L118" ca="1" si="1476">K118/$B$2</f>
        <v>0.37622161503813145</v>
      </c>
      <c r="M118" s="22">
        <f t="shared" ref="M118" ca="1" si="1477">F118+M117</f>
        <v>2315976717</v>
      </c>
      <c r="N118" s="23">
        <f t="shared" ref="N118" ca="1" si="1478">G118+N117</f>
        <v>0.69622802189108779</v>
      </c>
      <c r="O118" s="27">
        <f t="shared" ref="O118" ca="1" si="1479">C118+690000000</f>
        <v>5493810163</v>
      </c>
      <c r="P118" s="29">
        <f t="shared" ref="P118" ca="1" si="1480">O118-1380000000</f>
        <v>4113810163</v>
      </c>
      <c r="Q118" s="30">
        <f t="shared" ref="Q118" ca="1" si="1481">P118/1380000000</f>
        <v>2.9810218572463767</v>
      </c>
      <c r="R118" s="22">
        <f t="shared" ca="1" si="1155"/>
        <v>794820916</v>
      </c>
    </row>
    <row r="119" spans="1:18" s="14" customFormat="1" x14ac:dyDescent="0.25">
      <c r="A119" s="16" t="s">
        <v>525</v>
      </c>
      <c r="B119" s="21">
        <f t="shared" ref="B119" ca="1" si="1482">E118</f>
        <v>3423810163</v>
      </c>
      <c r="C119" s="20">
        <f ca="1">E119+SUM(D$2:D119)</f>
        <v>4841178787</v>
      </c>
      <c r="D119" s="18"/>
      <c r="E119" s="20">
        <f t="shared" ref="E119" ca="1" si="1483">INDIRECT("'"&amp;A119&amp;"'!G41")</f>
        <v>3461178787</v>
      </c>
      <c r="F119" s="21">
        <f t="shared" ref="F119" ca="1" si="1484">E119+D119-B119</f>
        <v>37368624</v>
      </c>
      <c r="G119" s="17">
        <f t="shared" ref="G119" ca="1" si="1485">F119/B119</f>
        <v>1.0914338769079704E-2</v>
      </c>
      <c r="H119" s="21">
        <f t="shared" ref="H119" ca="1" si="1486">F119-D119</f>
        <v>37368624</v>
      </c>
      <c r="I119" s="24">
        <f t="shared" ref="I119" ca="1" si="1487">C119-C$101</f>
        <v>-414994402</v>
      </c>
      <c r="J119" s="39">
        <f t="shared" ref="J119" ca="1" si="1488">I119/C$101</f>
        <v>-7.895371538907639E-2</v>
      </c>
      <c r="K119" s="33">
        <f t="shared" ref="K119" ca="1" si="1489">H119+K118</f>
        <v>973345341</v>
      </c>
      <c r="L119" s="34">
        <f t="shared" ref="L119" ca="1" si="1490">K119/$B$2</f>
        <v>0.3912421639659876</v>
      </c>
      <c r="M119" s="22">
        <f t="shared" ref="M119" ca="1" si="1491">F119+M118</f>
        <v>2353345341</v>
      </c>
      <c r="N119" s="23">
        <f t="shared" ref="N119" ca="1" si="1492">G119+N118</f>
        <v>0.70714236066016745</v>
      </c>
      <c r="O119" s="27">
        <f t="shared" ref="O119" ca="1" si="1493">C119+690000000</f>
        <v>5531178787</v>
      </c>
      <c r="P119" s="29">
        <f t="shared" ref="P119" ca="1" si="1494">O119-1380000000</f>
        <v>4151178787</v>
      </c>
      <c r="Q119" s="30">
        <f t="shared" ref="Q119" ca="1" si="1495">P119/1380000000</f>
        <v>3.0081005702898551</v>
      </c>
      <c r="R119" s="22">
        <f t="shared" ca="1" si="1155"/>
        <v>757452292</v>
      </c>
    </row>
    <row r="120" spans="1:18" s="14" customFormat="1" x14ac:dyDescent="0.25">
      <c r="A120" s="16" t="s">
        <v>530</v>
      </c>
      <c r="B120" s="21">
        <f t="shared" ref="B120" ca="1" si="1496">E119</f>
        <v>3461178787</v>
      </c>
      <c r="C120" s="20">
        <f ca="1">E120+SUM(D$2:D120)</f>
        <v>4779060328</v>
      </c>
      <c r="D120" s="18"/>
      <c r="E120" s="20">
        <f t="shared" ref="E120" ca="1" si="1497">INDIRECT("'"&amp;A120&amp;"'!G41")</f>
        <v>3399060328</v>
      </c>
      <c r="F120" s="21">
        <f t="shared" ref="F120" ca="1" si="1498">E120+D120-B120</f>
        <v>-62118459</v>
      </c>
      <c r="G120" s="17">
        <f t="shared" ref="G120" ca="1" si="1499">F120/B120</f>
        <v>-1.7947197421096409E-2</v>
      </c>
      <c r="H120" s="21">
        <f t="shared" ref="H120" ca="1" si="1500">F120-D120</f>
        <v>-62118459</v>
      </c>
      <c r="I120" s="24">
        <f t="shared" ref="I120" ca="1" si="1501">C120-C$101</f>
        <v>-477112861</v>
      </c>
      <c r="J120" s="39">
        <f t="shared" ref="J120" ca="1" si="1502">I120/C$101</f>
        <v>-9.0771906450588608E-2</v>
      </c>
      <c r="K120" s="33">
        <f t="shared" ref="K120" ca="1" si="1503">H120+K119</f>
        <v>911226882</v>
      </c>
      <c r="L120" s="34">
        <f t="shared" ref="L120" ca="1" si="1504">K120/$B$2</f>
        <v>0.36627326618873668</v>
      </c>
      <c r="M120" s="22">
        <f t="shared" ref="M120" ca="1" si="1505">F120+M119</f>
        <v>2291226882</v>
      </c>
      <c r="N120" s="23">
        <f t="shared" ref="N120" ca="1" si="1506">G120+N119</f>
        <v>0.68919516323907104</v>
      </c>
      <c r="O120" s="27">
        <f t="shared" ref="O120" ca="1" si="1507">C120+690000000</f>
        <v>5469060328</v>
      </c>
      <c r="P120" s="29">
        <f t="shared" ref="P120" ca="1" si="1508">O120-1380000000</f>
        <v>4089060328</v>
      </c>
      <c r="Q120" s="30">
        <f t="shared" ref="Q120" ca="1" si="1509">P120/1380000000</f>
        <v>2.9630871942028985</v>
      </c>
      <c r="R120" s="22">
        <f t="shared" ca="1" si="1155"/>
        <v>819570751</v>
      </c>
    </row>
    <row r="121" spans="1:18" s="14" customFormat="1" x14ac:dyDescent="0.25">
      <c r="A121" s="16" t="s">
        <v>534</v>
      </c>
      <c r="B121" s="21">
        <f t="shared" ref="B121" ca="1" si="1510">E120</f>
        <v>3399060328</v>
      </c>
      <c r="C121" s="20">
        <f ca="1">E121+SUM(D$2:D121)</f>
        <v>4709477733</v>
      </c>
      <c r="D121" s="18"/>
      <c r="E121" s="20">
        <f t="shared" ref="E121" ca="1" si="1511">INDIRECT("'"&amp;A121&amp;"'!G41")</f>
        <v>3329477733</v>
      </c>
      <c r="F121" s="21">
        <f t="shared" ref="F121" ca="1" si="1512">E121+D121-B121</f>
        <v>-69582595</v>
      </c>
      <c r="G121" s="17">
        <f t="shared" ref="G121" ca="1" si="1513">F121/B121</f>
        <v>-2.0471126807255654E-2</v>
      </c>
      <c r="H121" s="21">
        <f t="shared" ref="H121" ca="1" si="1514">F121-D121</f>
        <v>-69582595</v>
      </c>
      <c r="I121" s="24">
        <f t="shared" ref="I121" ca="1" si="1515">C121-C$101</f>
        <v>-546695456</v>
      </c>
      <c r="J121" s="39">
        <f t="shared" ref="J121" ca="1" si="1516">I121/C$101</f>
        <v>-0.1040101679191454</v>
      </c>
      <c r="K121" s="33">
        <f t="shared" ref="K121" ca="1" si="1517">H121+K120</f>
        <v>841644287</v>
      </c>
      <c r="L121" s="34">
        <f t="shared" ref="L121" ca="1" si="1518">K121/$B$2</f>
        <v>0.33830411290322365</v>
      </c>
      <c r="M121" s="22">
        <f t="shared" ref="M121" ca="1" si="1519">F121+M120</f>
        <v>2221644287</v>
      </c>
      <c r="N121" s="23">
        <f t="shared" ref="N121" ca="1" si="1520">G121+N120</f>
        <v>0.66872403643181544</v>
      </c>
      <c r="O121" s="27">
        <f t="shared" ref="O121" ca="1" si="1521">C121+690000000</f>
        <v>5399477733</v>
      </c>
      <c r="P121" s="29">
        <f t="shared" ref="P121" ca="1" si="1522">O121-1380000000</f>
        <v>4019477733</v>
      </c>
      <c r="Q121" s="30">
        <f t="shared" ref="Q121" ca="1" si="1523">P121/1380000000</f>
        <v>2.9126650239130436</v>
      </c>
      <c r="R121" s="22">
        <f t="shared" ca="1" si="1155"/>
        <v>889153346</v>
      </c>
    </row>
    <row r="122" spans="1:18" s="14" customFormat="1" x14ac:dyDescent="0.25">
      <c r="A122" s="16" t="s">
        <v>535</v>
      </c>
      <c r="B122" s="21">
        <f t="shared" ref="B122" ca="1" si="1524">E121</f>
        <v>3329477733</v>
      </c>
      <c r="C122" s="20">
        <f ca="1">E122+SUM(D$2:D122)</f>
        <v>4646329208</v>
      </c>
      <c r="D122" s="18"/>
      <c r="E122" s="20">
        <f t="shared" ref="E122" ca="1" si="1525">INDIRECT("'"&amp;A122&amp;"'!G41")</f>
        <v>3266329208</v>
      </c>
      <c r="F122" s="21">
        <f t="shared" ref="F122" ca="1" si="1526">E122+D122-B122</f>
        <v>-63148525</v>
      </c>
      <c r="G122" s="17">
        <f t="shared" ref="G122" ca="1" si="1527">F122/B122</f>
        <v>-1.8966495668106036E-2</v>
      </c>
      <c r="H122" s="21">
        <f t="shared" ref="H122" ca="1" si="1528">F122-D122</f>
        <v>-63148525</v>
      </c>
      <c r="I122" s="37">
        <f t="shared" ref="I122" ca="1" si="1529">C122-C$101</f>
        <v>-609843981</v>
      </c>
      <c r="J122" s="38">
        <f t="shared" ref="J122" ca="1" si="1530">I122/C$101</f>
        <v>-0.1160243315947556</v>
      </c>
      <c r="K122" s="33">
        <f t="shared" ref="K122" ca="1" si="1531">H122+K121</f>
        <v>778495762</v>
      </c>
      <c r="L122" s="34">
        <f t="shared" ref="L122" ca="1" si="1532">K122/$B$2</f>
        <v>0.31292117374323619</v>
      </c>
      <c r="M122" s="22">
        <f t="shared" ref="M122" ca="1" si="1533">F122+M121</f>
        <v>2158495762</v>
      </c>
      <c r="N122" s="23">
        <f t="shared" ref="N122" ca="1" si="1534">G122+N121</f>
        <v>0.6497575407637094</v>
      </c>
      <c r="O122" s="27">
        <f t="shared" ref="O122" ca="1" si="1535">C122+690000000</f>
        <v>5336329208</v>
      </c>
      <c r="P122" s="29">
        <f t="shared" ref="P122" ca="1" si="1536">O122-1380000000</f>
        <v>3956329208</v>
      </c>
      <c r="Q122" s="30">
        <f t="shared" ref="Q122" ca="1" si="1537">P122/1380000000</f>
        <v>2.866905223188406</v>
      </c>
      <c r="R122" s="22">
        <f t="shared" ca="1" si="1155"/>
        <v>952301871</v>
      </c>
    </row>
    <row r="123" spans="1:18" s="14" customFormat="1" x14ac:dyDescent="0.25">
      <c r="A123" s="16" t="s">
        <v>541</v>
      </c>
      <c r="B123" s="21">
        <f t="shared" ref="B123" ca="1" si="1538">E122</f>
        <v>3266329208</v>
      </c>
      <c r="C123" s="20">
        <f ca="1">E123+SUM(D$2:D123)</f>
        <v>4654604558</v>
      </c>
      <c r="D123" s="18"/>
      <c r="E123" s="20">
        <f t="shared" ref="E123" ca="1" si="1539">INDIRECT("'"&amp;A123&amp;"'!G41")</f>
        <v>3274604558</v>
      </c>
      <c r="F123" s="21">
        <f t="shared" ref="F123" ca="1" si="1540">E123+D123-B123</f>
        <v>8275350</v>
      </c>
      <c r="G123" s="17">
        <f t="shared" ref="G123" ca="1" si="1541">F123/B123</f>
        <v>2.5335321313392852E-3</v>
      </c>
      <c r="H123" s="21">
        <f t="shared" ref="H123" ca="1" si="1542">F123-D123</f>
        <v>8275350</v>
      </c>
      <c r="I123" s="24">
        <f t="shared" ref="I123:I128" ca="1" si="1543">C123-C$122</f>
        <v>8275350</v>
      </c>
      <c r="J123" s="39">
        <f t="shared" ref="J123" ca="1" si="1544">I123/C$101</f>
        <v>1.5744058847449061E-3</v>
      </c>
      <c r="K123" s="33">
        <f t="shared" ref="K123" ca="1" si="1545">H123+K122</f>
        <v>786771112</v>
      </c>
      <c r="L123" s="34">
        <f t="shared" ref="L123" ca="1" si="1546">K123/$B$2</f>
        <v>0.31624750172283034</v>
      </c>
      <c r="M123" s="22">
        <f t="shared" ref="M123" ca="1" si="1547">F123+M122</f>
        <v>2166771112</v>
      </c>
      <c r="N123" s="23">
        <f t="shared" ref="N123" ca="1" si="1548">G123+N122</f>
        <v>0.65229107289504873</v>
      </c>
      <c r="O123" s="27">
        <f t="shared" ref="O123" ca="1" si="1549">C123+690000000</f>
        <v>5344604558</v>
      </c>
      <c r="P123" s="29">
        <f t="shared" ref="P123" ca="1" si="1550">O123-1380000000</f>
        <v>3964604558</v>
      </c>
      <c r="Q123" s="30">
        <f t="shared" ref="Q123" ca="1" si="1551">P123/1380000000</f>
        <v>2.8729018536231883</v>
      </c>
      <c r="R123" s="22">
        <f t="shared" ca="1" si="1155"/>
        <v>944026521</v>
      </c>
    </row>
    <row r="124" spans="1:18" s="14" customFormat="1" x14ac:dyDescent="0.25">
      <c r="A124" s="16" t="s">
        <v>542</v>
      </c>
      <c r="B124" s="21">
        <f t="shared" ref="B124" ca="1" si="1552">E123</f>
        <v>3274604558</v>
      </c>
      <c r="C124" s="20">
        <f ca="1">E124+SUM(D$2:D124)</f>
        <v>4697040691</v>
      </c>
      <c r="D124" s="18"/>
      <c r="E124" s="20">
        <f t="shared" ref="E124" ca="1" si="1553">INDIRECT("'"&amp;A124&amp;"'!G41")</f>
        <v>3317040691</v>
      </c>
      <c r="F124" s="21">
        <f t="shared" ref="F124" ca="1" si="1554">E124+D124-B124</f>
        <v>42436133</v>
      </c>
      <c r="G124" s="17">
        <f t="shared" ref="G124" ca="1" si="1555">F124/B124</f>
        <v>1.2959162625095205E-2</v>
      </c>
      <c r="H124" s="21">
        <f t="shared" ref="H124" ca="1" si="1556">F124-D124</f>
        <v>42436133</v>
      </c>
      <c r="I124" s="24">
        <f t="shared" ca="1" si="1543"/>
        <v>50711483</v>
      </c>
      <c r="J124" s="39">
        <f t="shared" ref="J124" ca="1" si="1557">I124/C$101</f>
        <v>9.6479855546099287E-3</v>
      </c>
      <c r="K124" s="33">
        <f t="shared" ref="K124" ca="1" si="1558">H124+K123</f>
        <v>829207245</v>
      </c>
      <c r="L124" s="34">
        <f t="shared" ref="L124" ca="1" si="1559">K124/$B$2</f>
        <v>0.33330496715253183</v>
      </c>
      <c r="M124" s="22">
        <f t="shared" ref="M124" ca="1" si="1560">F124+M123</f>
        <v>2209207245</v>
      </c>
      <c r="N124" s="23">
        <f t="shared" ref="N124" ca="1" si="1561">G124+N123</f>
        <v>0.66525023552014395</v>
      </c>
      <c r="O124" s="27">
        <f t="shared" ref="O124" ca="1" si="1562">C124+690000000</f>
        <v>5387040691</v>
      </c>
      <c r="P124" s="29">
        <f t="shared" ref="P124" ca="1" si="1563">O124-1380000000</f>
        <v>4007040691</v>
      </c>
      <c r="Q124" s="30">
        <f t="shared" ref="Q124" ca="1" si="1564">P124/1380000000</f>
        <v>2.903652674637681</v>
      </c>
      <c r="R124" s="22">
        <f t="shared" ca="1" si="1155"/>
        <v>901590388</v>
      </c>
    </row>
    <row r="125" spans="1:18" s="14" customFormat="1" x14ac:dyDescent="0.25">
      <c r="A125" s="16" t="s">
        <v>549</v>
      </c>
      <c r="B125" s="21">
        <f t="shared" ref="B125" ca="1" si="1565">E124</f>
        <v>3317040691</v>
      </c>
      <c r="C125" s="20">
        <f ca="1">E125+SUM(D$2:D125)</f>
        <v>4698900028</v>
      </c>
      <c r="D125" s="18"/>
      <c r="E125" s="20">
        <f t="shared" ref="E125" ca="1" si="1566">INDIRECT("'"&amp;A125&amp;"'!G41")</f>
        <v>3318900028</v>
      </c>
      <c r="F125" s="21">
        <f t="shared" ref="F125" ca="1" si="1567">E125+D125-B125</f>
        <v>1859337</v>
      </c>
      <c r="G125" s="17">
        <f t="shared" ref="G125" ca="1" si="1568">F125/B125</f>
        <v>5.60540907756986E-4</v>
      </c>
      <c r="H125" s="21">
        <f t="shared" ref="H125" ca="1" si="1569">F125-D125</f>
        <v>1859337</v>
      </c>
      <c r="I125" s="24">
        <f t="shared" ca="1" si="1543"/>
        <v>52570820</v>
      </c>
      <c r="J125" s="39">
        <f t="shared" ref="J125" ca="1" si="1570">I125/C$101</f>
        <v>1.0001729035492783E-2</v>
      </c>
      <c r="K125" s="33">
        <f t="shared" ref="K125" ca="1" si="1571">H125+K124</f>
        <v>831066582</v>
      </c>
      <c r="L125" s="34">
        <f t="shared" ref="L125" ca="1" si="1572">K125/$B$2</f>
        <v>0.3340523391291364</v>
      </c>
      <c r="M125" s="22">
        <f t="shared" ref="M125" ca="1" si="1573">F125+M124</f>
        <v>2211066582</v>
      </c>
      <c r="N125" s="23">
        <f t="shared" ref="N125" ca="1" si="1574">G125+N124</f>
        <v>0.66581077642790099</v>
      </c>
      <c r="O125" s="27">
        <f t="shared" ref="O125" ca="1" si="1575">C125+690000000</f>
        <v>5388900028</v>
      </c>
      <c r="P125" s="29">
        <f t="shared" ref="P125" ca="1" si="1576">O125-1380000000</f>
        <v>4008900028</v>
      </c>
      <c r="Q125" s="30">
        <f t="shared" ref="Q125" ca="1" si="1577">P125/1380000000</f>
        <v>2.9050000202898549</v>
      </c>
      <c r="R125" s="22">
        <f t="shared" ca="1" si="1155"/>
        <v>899731051</v>
      </c>
    </row>
    <row r="126" spans="1:18" s="14" customFormat="1" x14ac:dyDescent="0.25">
      <c r="A126" s="16" t="s">
        <v>553</v>
      </c>
      <c r="B126" s="21">
        <f t="shared" ref="B126" ca="1" si="1578">E125</f>
        <v>3318900028</v>
      </c>
      <c r="C126" s="20">
        <f ca="1">E126+SUM(D$2:D126)</f>
        <v>4622397709</v>
      </c>
      <c r="D126" s="18"/>
      <c r="E126" s="20">
        <f t="shared" ref="E126" ca="1" si="1579">INDIRECT("'"&amp;A126&amp;"'!G41")</f>
        <v>3242397709</v>
      </c>
      <c r="F126" s="21">
        <f t="shared" ref="F126" ca="1" si="1580">E126+D126-B126</f>
        <v>-76502319</v>
      </c>
      <c r="G126" s="17">
        <f t="shared" ref="G126" ca="1" si="1581">F126/B126</f>
        <v>-2.3050504189516371E-2</v>
      </c>
      <c r="H126" s="21">
        <f t="shared" ref="H126" ca="1" si="1582">F126-D126</f>
        <v>-76502319</v>
      </c>
      <c r="I126" s="24">
        <f t="shared" ca="1" si="1543"/>
        <v>-23931499</v>
      </c>
      <c r="J126" s="39">
        <f t="shared" ref="J126" ca="1" si="1583">I126/C$101</f>
        <v>-4.5530271053631369E-3</v>
      </c>
      <c r="K126" s="33">
        <f t="shared" ref="K126" ca="1" si="1584">H126+K125</f>
        <v>754564263</v>
      </c>
      <c r="L126" s="34">
        <f t="shared" ref="L126" ca="1" si="1585">K126/$B$2</f>
        <v>0.3033017600970061</v>
      </c>
      <c r="M126" s="22">
        <f t="shared" ref="M126" ca="1" si="1586">F126+M125</f>
        <v>2134564263</v>
      </c>
      <c r="N126" s="23">
        <f t="shared" ref="N126" ca="1" si="1587">G126+N125</f>
        <v>0.64276027223838461</v>
      </c>
      <c r="O126" s="27">
        <f t="shared" ref="O126" ca="1" si="1588">C126+690000000</f>
        <v>5312397709</v>
      </c>
      <c r="P126" s="29">
        <f t="shared" ref="P126" ca="1" si="1589">O126-1380000000</f>
        <v>3932397709</v>
      </c>
      <c r="Q126" s="30">
        <f t="shared" ref="Q126" ca="1" si="1590">P126/1380000000</f>
        <v>2.8495635572463769</v>
      </c>
      <c r="R126" s="22">
        <f t="shared" ca="1" si="1155"/>
        <v>976233370</v>
      </c>
    </row>
    <row r="127" spans="1:18" s="14" customFormat="1" x14ac:dyDescent="0.25">
      <c r="A127" s="16" t="s">
        <v>554</v>
      </c>
      <c r="B127" s="21">
        <f t="shared" ref="B127" ca="1" si="1591">E126</f>
        <v>3242397709</v>
      </c>
      <c r="C127" s="20">
        <f ca="1">E127+SUM(D$2:D127)</f>
        <v>4560180245</v>
      </c>
      <c r="D127" s="18">
        <v>60000000</v>
      </c>
      <c r="E127" s="20">
        <f t="shared" ref="E127" ca="1" si="1592">INDIRECT("'"&amp;A127&amp;"'!G41")</f>
        <v>3120180245</v>
      </c>
      <c r="F127" s="21">
        <f t="shared" ref="F127" ca="1" si="1593">E127+D127-B127</f>
        <v>-62217464</v>
      </c>
      <c r="G127" s="17">
        <f t="shared" ref="G127" ca="1" si="1594">F127/B127</f>
        <v>-1.9188720688798143E-2</v>
      </c>
      <c r="H127" s="21">
        <f t="shared" ref="H127" ca="1" si="1595">F127-D127</f>
        <v>-122217464</v>
      </c>
      <c r="I127" s="24">
        <f t="shared" ca="1" si="1543"/>
        <v>-86148963</v>
      </c>
      <c r="J127" s="39">
        <f t="shared" ref="J127" ca="1" si="1596">I127/C$101</f>
        <v>-1.6390054113949403E-2</v>
      </c>
      <c r="K127" s="33">
        <f t="shared" ref="K127" ca="1" si="1597">H127+K126</f>
        <v>632346799</v>
      </c>
      <c r="L127" s="34">
        <f t="shared" ref="L127" ca="1" si="1598">K127/$B$2</f>
        <v>0.25417569653495203</v>
      </c>
      <c r="M127" s="22">
        <f t="shared" ref="M127" ca="1" si="1599">F127+M126</f>
        <v>2072346799</v>
      </c>
      <c r="N127" s="23">
        <f t="shared" ref="N127" ca="1" si="1600">G127+N126</f>
        <v>0.62357155154958643</v>
      </c>
      <c r="O127" s="27">
        <f t="shared" ref="O127" ca="1" si="1601">C127+690000000</f>
        <v>5250180245</v>
      </c>
      <c r="P127" s="29">
        <f t="shared" ref="P127" ca="1" si="1602">O127-1380000000</f>
        <v>3870180245</v>
      </c>
      <c r="Q127" s="30">
        <f t="shared" ref="Q127" ca="1" si="1603">P127/1380000000</f>
        <v>2.804478438405797</v>
      </c>
      <c r="R127" s="22">
        <f t="shared" ca="1" si="1155"/>
        <v>1038450834</v>
      </c>
    </row>
    <row r="128" spans="1:18" s="14" customFormat="1" x14ac:dyDescent="0.25">
      <c r="A128" s="16" t="s">
        <v>555</v>
      </c>
      <c r="B128" s="21">
        <f t="shared" ref="B128" ca="1" si="1604">E127</f>
        <v>3120180245</v>
      </c>
      <c r="C128" s="20">
        <f ca="1">E128+SUM(D$2:D128)</f>
        <v>4550848699</v>
      </c>
      <c r="D128" s="18"/>
      <c r="E128" s="20">
        <f t="shared" ref="E128" ca="1" si="1605">INDIRECT("'"&amp;A128&amp;"'!G41")</f>
        <v>3110848699</v>
      </c>
      <c r="F128" s="21">
        <f t="shared" ref="F128" ca="1" si="1606">E128+D128-B128</f>
        <v>-9331546</v>
      </c>
      <c r="G128" s="17">
        <f t="shared" ref="G128" ca="1" si="1607">F128/B128</f>
        <v>-2.9907073525491153E-3</v>
      </c>
      <c r="H128" s="21">
        <f t="shared" ref="H128" ca="1" si="1608">F128-D128</f>
        <v>-9331546</v>
      </c>
      <c r="I128" s="24">
        <f t="shared" ca="1" si="1543"/>
        <v>-95480509</v>
      </c>
      <c r="J128" s="39">
        <f t="shared" ref="J128" ca="1" si="1609">I128/C$101</f>
        <v>-1.816540391017165E-2</v>
      </c>
      <c r="K128" s="33">
        <f t="shared" ref="K128" ca="1" si="1610">H128+K127</f>
        <v>623015253</v>
      </c>
      <c r="L128" s="34">
        <f t="shared" ref="L128" ca="1" si="1611">K128/$B$2</f>
        <v>0.25042482405793653</v>
      </c>
      <c r="M128" s="22">
        <f t="shared" ref="M128" ca="1" si="1612">F128+M127</f>
        <v>2063015253</v>
      </c>
      <c r="N128" s="23">
        <f t="shared" ref="N128" ca="1" si="1613">G128+N127</f>
        <v>0.6205808441970373</v>
      </c>
      <c r="O128" s="27">
        <f t="shared" ref="O128" ca="1" si="1614">C128+690000000</f>
        <v>5240848699</v>
      </c>
      <c r="P128" s="29">
        <f t="shared" ref="P128" ca="1" si="1615">O128-1380000000</f>
        <v>3860848699</v>
      </c>
      <c r="Q128" s="30">
        <f t="shared" ref="Q128" ca="1" si="1616">P128/1380000000</f>
        <v>2.7977164485507244</v>
      </c>
      <c r="R128" s="22">
        <f t="shared" ca="1" si="1155"/>
        <v>1047782380</v>
      </c>
    </row>
    <row r="129" spans="1:18" s="14" customFormat="1" x14ac:dyDescent="0.25">
      <c r="A129" s="16" t="s">
        <v>556</v>
      </c>
      <c r="B129" s="21">
        <f t="shared" ref="B129" ca="1" si="1617">E128</f>
        <v>3110848699</v>
      </c>
      <c r="C129" s="20">
        <f ca="1">E129+SUM(D$2:D129)</f>
        <v>4582887688</v>
      </c>
      <c r="D129" s="18"/>
      <c r="E129" s="20">
        <f t="shared" ref="E129" ca="1" si="1618">INDIRECT("'"&amp;A129&amp;"'!G41")</f>
        <v>3142887688</v>
      </c>
      <c r="F129" s="21">
        <f t="shared" ref="F129" ca="1" si="1619">E129+D129-B129</f>
        <v>32038989</v>
      </c>
      <c r="G129" s="17">
        <f t="shared" ref="G129" ca="1" si="1620">F129/B129</f>
        <v>1.0299115161177435E-2</v>
      </c>
      <c r="H129" s="21">
        <f t="shared" ref="H129" ca="1" si="1621">F129-D129</f>
        <v>32038989</v>
      </c>
      <c r="I129" s="24">
        <f t="shared" ref="I129" ca="1" si="1622">C129-C$122</f>
        <v>-63441520</v>
      </c>
      <c r="J129" s="39">
        <f t="shared" ref="J129" ca="1" si="1623">I129/C$101</f>
        <v>-1.2069906701850878E-2</v>
      </c>
      <c r="K129" s="33">
        <f t="shared" ref="K129" ca="1" si="1624">H129+K128</f>
        <v>655054242</v>
      </c>
      <c r="L129" s="34">
        <f t="shared" ref="L129" ca="1" si="1625">K129/$B$2</f>
        <v>0.26330309332130425</v>
      </c>
      <c r="M129" s="22">
        <f t="shared" ref="M129" ca="1" si="1626">F129+M128</f>
        <v>2095054242</v>
      </c>
      <c r="N129" s="23">
        <f t="shared" ref="N129" ca="1" si="1627">G129+N128</f>
        <v>0.63087995935821473</v>
      </c>
      <c r="O129" s="27">
        <f t="shared" ref="O129" ca="1" si="1628">C129+690000000</f>
        <v>5272887688</v>
      </c>
      <c r="P129" s="29">
        <f t="shared" ref="P129" ca="1" si="1629">O129-1380000000</f>
        <v>3892887688</v>
      </c>
      <c r="Q129" s="30">
        <f t="shared" ref="Q129" ca="1" si="1630">P129/1380000000</f>
        <v>2.8209331072463768</v>
      </c>
      <c r="R129" s="22">
        <f t="shared" ca="1" si="1155"/>
        <v>1015743391</v>
      </c>
    </row>
    <row r="130" spans="1:18" s="14" customFormat="1" x14ac:dyDescent="0.25">
      <c r="A130" s="16" t="s">
        <v>567</v>
      </c>
      <c r="B130" s="21">
        <f t="shared" ref="B130" ca="1" si="1631">E129</f>
        <v>3142887688</v>
      </c>
      <c r="C130" s="20">
        <f ca="1">E130+SUM(D$2:D130)</f>
        <v>4647958388</v>
      </c>
      <c r="D130" s="18"/>
      <c r="E130" s="20">
        <f t="shared" ref="E130" ca="1" si="1632">INDIRECT("'"&amp;A130&amp;"'!G41")</f>
        <v>3207958388</v>
      </c>
      <c r="F130" s="21">
        <f t="shared" ref="F130" ca="1" si="1633">E130+D130-B130</f>
        <v>65070700</v>
      </c>
      <c r="G130" s="17">
        <f t="shared" ref="G130" ca="1" si="1634">F130/B130</f>
        <v>2.0704112414977268E-2</v>
      </c>
      <c r="H130" s="21">
        <f t="shared" ref="H130" ca="1" si="1635">F130-D130</f>
        <v>65070700</v>
      </c>
      <c r="I130" s="24">
        <f t="shared" ref="I130" ca="1" si="1636">C130-C$122</f>
        <v>1629180</v>
      </c>
      <c r="J130" s="39">
        <f t="shared" ref="J130" ca="1" si="1637">I130/C$101</f>
        <v>3.0995554016551642E-4</v>
      </c>
      <c r="K130" s="33">
        <f t="shared" ref="K130" ca="1" si="1638">H130+K129</f>
        <v>720124942</v>
      </c>
      <c r="L130" s="34">
        <f t="shared" ref="L130" ca="1" si="1639">K130/$B$2</f>
        <v>0.28945866257961705</v>
      </c>
      <c r="M130" s="22">
        <f t="shared" ref="M130" ca="1" si="1640">F130+M129</f>
        <v>2160124942</v>
      </c>
      <c r="N130" s="23">
        <f t="shared" ref="N130" ca="1" si="1641">G130+N129</f>
        <v>0.651584071773192</v>
      </c>
      <c r="O130" s="27">
        <f t="shared" ref="O130" ca="1" si="1642">C130+690000000</f>
        <v>5337958388</v>
      </c>
      <c r="P130" s="29">
        <f t="shared" ref="P130" ca="1" si="1643">O130-1380000000</f>
        <v>3957958388</v>
      </c>
      <c r="Q130" s="30">
        <f t="shared" ref="Q130" ca="1" si="1644">P130/1380000000</f>
        <v>2.8680857884057973</v>
      </c>
      <c r="R130" s="22">
        <f t="shared" ca="1" si="1155"/>
        <v>950672691</v>
      </c>
    </row>
    <row r="131" spans="1:18" s="14" customFormat="1" x14ac:dyDescent="0.25">
      <c r="A131" s="16" t="s">
        <v>571</v>
      </c>
      <c r="B131" s="21">
        <f t="shared" ref="B131" ca="1" si="1645">E130</f>
        <v>3207958388</v>
      </c>
      <c r="C131" s="20">
        <f ca="1">E131+SUM(D$2:D131)</f>
        <v>4631082552</v>
      </c>
      <c r="D131" s="18"/>
      <c r="E131" s="20">
        <f t="shared" ref="E131" ca="1" si="1646">INDIRECT("'"&amp;A131&amp;"'!G41")</f>
        <v>3191082552</v>
      </c>
      <c r="F131" s="21">
        <f t="shared" ref="F131" ca="1" si="1647">E131+D131-B131</f>
        <v>-16875836</v>
      </c>
      <c r="G131" s="17">
        <f t="shared" ref="G131" ca="1" si="1648">F131/B131</f>
        <v>-5.2606156186836422E-3</v>
      </c>
      <c r="H131" s="21">
        <f t="shared" ref="H131" ca="1" si="1649">F131-D131</f>
        <v>-16875836</v>
      </c>
      <c r="I131" s="24">
        <f t="shared" ref="I131" ca="1" si="1650">C131-C$122</f>
        <v>-15246656</v>
      </c>
      <c r="J131" s="39">
        <f t="shared" ref="J131" ca="1" si="1651">I131/C$101</f>
        <v>-2.9007141606193373E-3</v>
      </c>
      <c r="K131" s="33">
        <f t="shared" ref="K131" ca="1" si="1652">H131+K130</f>
        <v>703249106</v>
      </c>
      <c r="L131" s="34">
        <f t="shared" ref="L131" ca="1" si="1653">K131/$B$2</f>
        <v>0.28267531619960384</v>
      </c>
      <c r="M131" s="22">
        <f t="shared" ref="M131" ca="1" si="1654">F131+M130</f>
        <v>2143249106</v>
      </c>
      <c r="N131" s="23">
        <f t="shared" ref="N131" ca="1" si="1655">G131+N130</f>
        <v>0.64632345615450837</v>
      </c>
      <c r="O131" s="27">
        <f t="shared" ref="O131" ca="1" si="1656">C131+690000000</f>
        <v>5321082552</v>
      </c>
      <c r="P131" s="29">
        <f t="shared" ref="P131" ca="1" si="1657">O131-1380000000</f>
        <v>3941082552</v>
      </c>
      <c r="Q131" s="30">
        <f t="shared" ref="Q131" ca="1" si="1658">P131/1380000000</f>
        <v>2.8558569217391305</v>
      </c>
      <c r="R131" s="22">
        <f t="shared" ca="1" si="1155"/>
        <v>967548527</v>
      </c>
    </row>
    <row r="132" spans="1:18" s="14" customFormat="1" x14ac:dyDescent="0.25">
      <c r="A132" s="16" t="s">
        <v>574</v>
      </c>
      <c r="B132" s="21">
        <f t="shared" ref="B132" ca="1" si="1659">E131</f>
        <v>3191082552</v>
      </c>
      <c r="C132" s="20">
        <f ca="1">E132+SUM(D$2:D132)</f>
        <v>4608820143</v>
      </c>
      <c r="D132" s="18"/>
      <c r="E132" s="20">
        <f t="shared" ref="E132" ca="1" si="1660">INDIRECT("'"&amp;A132&amp;"'!G41")</f>
        <v>3168820143</v>
      </c>
      <c r="F132" s="21">
        <f t="shared" ref="F132" ca="1" si="1661">E132+D132-B132</f>
        <v>-22262409</v>
      </c>
      <c r="G132" s="17">
        <f t="shared" ref="G132" ca="1" si="1662">F132/B132</f>
        <v>-6.9764440866774543E-3</v>
      </c>
      <c r="H132" s="21">
        <f t="shared" ref="H132" ca="1" si="1663">F132-D132</f>
        <v>-22262409</v>
      </c>
      <c r="I132" s="24">
        <f t="shared" ref="I132" ca="1" si="1664">C132-C$122</f>
        <v>-37509065</v>
      </c>
      <c r="J132" s="39">
        <f t="shared" ref="J132" ca="1" si="1665">I132/C$101</f>
        <v>-7.1361927492225941E-3</v>
      </c>
      <c r="K132" s="33">
        <f t="shared" ref="K132" ca="1" si="1666">H132+K131</f>
        <v>680986697</v>
      </c>
      <c r="L132" s="34">
        <f t="shared" ref="L132" ca="1" si="1667">K132/$B$2</f>
        <v>0.27372680357477597</v>
      </c>
      <c r="M132" s="22">
        <f t="shared" ref="M132" ca="1" si="1668">F132+M131</f>
        <v>2120986697</v>
      </c>
      <c r="N132" s="23">
        <f t="shared" ref="N132" ca="1" si="1669">G132+N131</f>
        <v>0.63934701206783096</v>
      </c>
      <c r="O132" s="27">
        <f t="shared" ref="O132" ca="1" si="1670">C132+690000000</f>
        <v>5298820143</v>
      </c>
      <c r="P132" s="29">
        <f t="shared" ref="P132" ca="1" si="1671">O132-1380000000</f>
        <v>3918820143</v>
      </c>
      <c r="Q132" s="30">
        <f t="shared" ref="Q132" ca="1" si="1672">P132/1380000000</f>
        <v>2.839724741304348</v>
      </c>
      <c r="R132" s="22">
        <f t="shared" ca="1" si="1155"/>
        <v>989810936</v>
      </c>
    </row>
    <row r="133" spans="1:18" s="14" customFormat="1" x14ac:dyDescent="0.25">
      <c r="A133" s="16" t="s">
        <v>575</v>
      </c>
      <c r="B133" s="21">
        <f t="shared" ref="B133" ca="1" si="1673">E132</f>
        <v>3168820143</v>
      </c>
      <c r="C133" s="20">
        <f ca="1">E133+SUM(D$2:D133)</f>
        <v>4650535317</v>
      </c>
      <c r="D133" s="18"/>
      <c r="E133" s="20">
        <f t="shared" ref="E133" ca="1" si="1674">INDIRECT("'"&amp;A133&amp;"'!G41")</f>
        <v>3210535317</v>
      </c>
      <c r="F133" s="21">
        <f t="shared" ref="F133" ca="1" si="1675">E133+D133-B133</f>
        <v>41715174</v>
      </c>
      <c r="G133" s="17">
        <f t="shared" ref="G133" ca="1" si="1676">F133/B133</f>
        <v>1.3164260550460659E-2</v>
      </c>
      <c r="H133" s="21">
        <f t="shared" ref="H133" ca="1" si="1677">F133-D133</f>
        <v>41715174</v>
      </c>
      <c r="I133" s="24">
        <f t="shared" ref="I133" ca="1" si="1678">C133-C$122</f>
        <v>4206109</v>
      </c>
      <c r="J133" s="39">
        <f t="shared" ref="J133" ca="1" si="1679">I133/C$101</f>
        <v>8.0022268079036089E-4</v>
      </c>
      <c r="K133" s="33">
        <f t="shared" ref="K133" ca="1" si="1680">H133+K132</f>
        <v>722701871</v>
      </c>
      <c r="L133" s="34">
        <f t="shared" ref="L133" ca="1" si="1681">K133/$B$2</f>
        <v>0.29049447508713971</v>
      </c>
      <c r="M133" s="22">
        <f t="shared" ref="M133" ca="1" si="1682">F133+M132</f>
        <v>2162701871</v>
      </c>
      <c r="N133" s="23">
        <f t="shared" ref="N133" ca="1" si="1683">G133+N132</f>
        <v>0.65251127261829156</v>
      </c>
      <c r="O133" s="27">
        <f t="shared" ref="O133" ca="1" si="1684">C133+690000000</f>
        <v>5340535317</v>
      </c>
      <c r="P133" s="29">
        <f t="shared" ref="P133" ca="1" si="1685">O133-1380000000</f>
        <v>3960535317</v>
      </c>
      <c r="Q133" s="30">
        <f t="shared" ref="Q133" ca="1" si="1686">P133/1380000000</f>
        <v>2.8699531282608697</v>
      </c>
      <c r="R133" s="22">
        <f t="shared" ca="1" si="1155"/>
        <v>948095762</v>
      </c>
    </row>
    <row r="134" spans="1:18" s="14" customFormat="1" x14ac:dyDescent="0.25">
      <c r="A134" s="16" t="s">
        <v>576</v>
      </c>
      <c r="B134" s="21">
        <f t="shared" ref="B134" ca="1" si="1687">E133</f>
        <v>3210535317</v>
      </c>
      <c r="C134" s="20">
        <f ca="1">E134+SUM(D$2:D134)</f>
        <v>4640788707</v>
      </c>
      <c r="D134" s="18"/>
      <c r="E134" s="20">
        <f t="shared" ref="E134" ca="1" si="1688">INDIRECT("'"&amp;A134&amp;"'!G41")</f>
        <v>3200788707</v>
      </c>
      <c r="F134" s="21">
        <f t="shared" ref="F134" ca="1" si="1689">E134+D134-B134</f>
        <v>-9746610</v>
      </c>
      <c r="G134" s="17">
        <f t="shared" ref="G134" ca="1" si="1690">F134/B134</f>
        <v>-3.0358208328657983E-3</v>
      </c>
      <c r="H134" s="21">
        <f t="shared" ref="H134" ca="1" si="1691">F134-D134</f>
        <v>-9746610</v>
      </c>
      <c r="I134" s="24">
        <f t="shared" ref="I134" ca="1" si="1692">C134-C$122</f>
        <v>-5540501</v>
      </c>
      <c r="J134" s="39">
        <f t="shared" ref="J134" ca="1" si="1693">I134/C$101</f>
        <v>-1.0540940720132729E-3</v>
      </c>
      <c r="K134" s="33">
        <f t="shared" ref="K134" ca="1" si="1694">H134+K133</f>
        <v>712955261</v>
      </c>
      <c r="L134" s="34">
        <f t="shared" ref="L134" ca="1" si="1695">K134/$B$2</f>
        <v>0.28657676507497198</v>
      </c>
      <c r="M134" s="22">
        <f t="shared" ref="M134" ca="1" si="1696">F134+M133</f>
        <v>2152955261</v>
      </c>
      <c r="N134" s="23">
        <f t="shared" ref="N134" ca="1" si="1697">G134+N133</f>
        <v>0.64947545178542576</v>
      </c>
      <c r="O134" s="27">
        <f t="shared" ref="O134" ca="1" si="1698">C134+690000000</f>
        <v>5330788707</v>
      </c>
      <c r="P134" s="29">
        <f t="shared" ref="P134" ca="1" si="1699">O134-1380000000</f>
        <v>3950788707</v>
      </c>
      <c r="Q134" s="30">
        <f t="shared" ref="Q134" ca="1" si="1700">P134/1380000000</f>
        <v>2.8628903673913042</v>
      </c>
      <c r="R134" s="22">
        <f t="shared" ca="1" si="1155"/>
        <v>957842372</v>
      </c>
    </row>
    <row r="135" spans="1:18" s="14" customFormat="1" x14ac:dyDescent="0.25">
      <c r="A135" s="16" t="s">
        <v>585</v>
      </c>
      <c r="B135" s="21">
        <f t="shared" ref="B135" ca="1" si="1701">E134</f>
        <v>3200788707</v>
      </c>
      <c r="C135" s="20">
        <f ca="1">E135+SUM(D$2:D135)</f>
        <v>4610201178</v>
      </c>
      <c r="D135" s="18"/>
      <c r="E135" s="20">
        <f t="shared" ref="E135" ca="1" si="1702">INDIRECT("'"&amp;A135&amp;"'!G41")</f>
        <v>3170201178</v>
      </c>
      <c r="F135" s="21">
        <f t="shared" ref="F135" ca="1" si="1703">E135+D135-B135</f>
        <v>-30587529</v>
      </c>
      <c r="G135" s="17">
        <f t="shared" ref="G135" ca="1" si="1704">F135/B135</f>
        <v>-9.5562474752257983E-3</v>
      </c>
      <c r="H135" s="21">
        <f t="shared" ref="H135" ca="1" si="1705">F135-D135</f>
        <v>-30587529</v>
      </c>
      <c r="I135" s="24">
        <f t="shared" ref="I135" ca="1" si="1706">C135-C$122</f>
        <v>-36128030</v>
      </c>
      <c r="J135" s="39">
        <f t="shared" ref="J135" ca="1" si="1707">I135/C$101</f>
        <v>-6.8734474114376448E-3</v>
      </c>
      <c r="K135" s="33">
        <f t="shared" ref="K135" ca="1" si="1708">H135+K134</f>
        <v>682367732</v>
      </c>
      <c r="L135" s="34">
        <f t="shared" ref="L135" ca="1" si="1709">K135/$B$2</f>
        <v>0.27428191911204008</v>
      </c>
      <c r="M135" s="22">
        <f t="shared" ref="M135" ca="1" si="1710">F135+M134</f>
        <v>2122367732</v>
      </c>
      <c r="N135" s="23">
        <f t="shared" ref="N135" ca="1" si="1711">G135+N134</f>
        <v>0.6399192043102</v>
      </c>
      <c r="O135" s="27">
        <f t="shared" ref="O135" ca="1" si="1712">C135+690000000</f>
        <v>5300201178</v>
      </c>
      <c r="P135" s="29">
        <f t="shared" ref="P135" ca="1" si="1713">O135-1380000000</f>
        <v>3920201178</v>
      </c>
      <c r="Q135" s="30">
        <f t="shared" ref="Q135" ca="1" si="1714">P135/1380000000</f>
        <v>2.8407254913043478</v>
      </c>
      <c r="R135" s="22">
        <f t="shared" ca="1" si="1155"/>
        <v>988429901</v>
      </c>
    </row>
    <row r="136" spans="1:18" s="14" customFormat="1" x14ac:dyDescent="0.25">
      <c r="A136" s="16" t="s">
        <v>589</v>
      </c>
      <c r="B136" s="21">
        <f t="shared" ref="B136" ca="1" si="1715">E135</f>
        <v>3170201178</v>
      </c>
      <c r="C136" s="20">
        <f ca="1">E136+SUM(D$2:D136)</f>
        <v>4687444644</v>
      </c>
      <c r="D136" s="18"/>
      <c r="E136" s="20">
        <f t="shared" ref="E136" ca="1" si="1716">INDIRECT("'"&amp;A136&amp;"'!G41")</f>
        <v>3247444644</v>
      </c>
      <c r="F136" s="21">
        <f t="shared" ref="F136" ca="1" si="1717">E136+D136-B136</f>
        <v>77243466</v>
      </c>
      <c r="G136" s="17">
        <f t="shared" ref="G136" ca="1" si="1718">F136/B136</f>
        <v>2.4365477666225255E-2</v>
      </c>
      <c r="H136" s="21">
        <f t="shared" ref="H136" ca="1" si="1719">F136-D136</f>
        <v>77243466</v>
      </c>
      <c r="I136" s="24">
        <f t="shared" ref="I136" ca="1" si="1720">C136-C$122</f>
        <v>41115436</v>
      </c>
      <c r="J136" s="39">
        <f t="shared" ref="J136" ca="1" si="1721">I136/C$101</f>
        <v>7.8223137863960516E-3</v>
      </c>
      <c r="K136" s="33">
        <f t="shared" ref="K136" ca="1" si="1722">H136+K135</f>
        <v>759611198</v>
      </c>
      <c r="L136" s="34">
        <f t="shared" ref="L136" ca="1" si="1723">K136/$B$2</f>
        <v>0.30533040675263917</v>
      </c>
      <c r="M136" s="22">
        <f t="shared" ref="M136" ca="1" si="1724">F136+M135</f>
        <v>2199611198</v>
      </c>
      <c r="N136" s="23">
        <f t="shared" ref="N136" ca="1" si="1725">G136+N135</f>
        <v>0.66428468197642521</v>
      </c>
      <c r="O136" s="27">
        <f t="shared" ref="O136" ca="1" si="1726">C136+690000000</f>
        <v>5377444644</v>
      </c>
      <c r="P136" s="29">
        <f t="shared" ref="P136" ca="1" si="1727">O136-1380000000</f>
        <v>3997444644</v>
      </c>
      <c r="Q136" s="30">
        <f t="shared" ref="Q136" ca="1" si="1728">P136/1380000000</f>
        <v>2.8966990173913043</v>
      </c>
      <c r="R136" s="22">
        <f t="shared" ca="1" si="1155"/>
        <v>911186435</v>
      </c>
    </row>
    <row r="137" spans="1:18" s="14" customFormat="1" x14ac:dyDescent="0.25">
      <c r="A137" s="16" t="s">
        <v>590</v>
      </c>
      <c r="B137" s="21">
        <f t="shared" ref="B137" ca="1" si="1729">E136</f>
        <v>3247444644</v>
      </c>
      <c r="C137" s="20">
        <f ca="1">E137+SUM(D$2:D137)</f>
        <v>4609292933</v>
      </c>
      <c r="D137" s="18"/>
      <c r="E137" s="20">
        <f t="shared" ref="E137" ca="1" si="1730">INDIRECT("'"&amp;A137&amp;"'!G41")</f>
        <v>3169292933</v>
      </c>
      <c r="F137" s="21">
        <f t="shared" ref="F137" ca="1" si="1731">E137+D137-B137</f>
        <v>-78151711</v>
      </c>
      <c r="G137" s="17">
        <f t="shared" ref="G137" ca="1" si="1732">F137/B137</f>
        <v>-2.4065602209538389E-2</v>
      </c>
      <c r="H137" s="21">
        <f t="shared" ref="H137" ca="1" si="1733">F137-D137</f>
        <v>-78151711</v>
      </c>
      <c r="I137" s="24">
        <f t="shared" ref="I137" ca="1" si="1734">C137-C$122</f>
        <v>-37036275</v>
      </c>
      <c r="J137" s="39">
        <f t="shared" ref="J137" ca="1" si="1735">I137/C$101</f>
        <v>-7.0462432778106848E-3</v>
      </c>
      <c r="K137" s="33">
        <f t="shared" ref="K137" ca="1" si="1736">H137+K136</f>
        <v>681459487</v>
      </c>
      <c r="L137" s="34">
        <f t="shared" ref="L137" ca="1" si="1737">K137/$B$2</f>
        <v>0.27391684443171521</v>
      </c>
      <c r="M137" s="22">
        <f t="shared" ref="M137" ca="1" si="1738">F137+M136</f>
        <v>2121459487</v>
      </c>
      <c r="N137" s="23">
        <f t="shared" ref="N137" ca="1" si="1739">G137+N136</f>
        <v>0.64021907976688686</v>
      </c>
      <c r="O137" s="27">
        <f t="shared" ref="O137" ca="1" si="1740">C137+690000000</f>
        <v>5299292933</v>
      </c>
      <c r="P137" s="29">
        <f t="shared" ref="P137" ca="1" si="1741">O137-1380000000</f>
        <v>3919292933</v>
      </c>
      <c r="Q137" s="30">
        <f t="shared" ref="Q137" ca="1" si="1742">P137/1380000000</f>
        <v>2.8400673427536232</v>
      </c>
      <c r="R137" s="22">
        <f t="shared" ca="1" si="1155"/>
        <v>989338146</v>
      </c>
    </row>
    <row r="138" spans="1:18" s="14" customFormat="1" x14ac:dyDescent="0.25">
      <c r="A138" s="16" t="s">
        <v>591</v>
      </c>
      <c r="B138" s="21">
        <f t="shared" ref="B138" ca="1" si="1743">E137</f>
        <v>3169292933</v>
      </c>
      <c r="C138" s="20">
        <f ca="1">E138+SUM(D$2:D138)</f>
        <v>4567315224</v>
      </c>
      <c r="D138" s="18"/>
      <c r="E138" s="20">
        <f t="shared" ref="E138" ca="1" si="1744">INDIRECT("'"&amp;A138&amp;"'!G41")</f>
        <v>3127315224</v>
      </c>
      <c r="F138" s="21">
        <f t="shared" ref="F138" ca="1" si="1745">E138+D138-B138</f>
        <v>-41977709</v>
      </c>
      <c r="G138" s="17">
        <f t="shared" ref="G138" ca="1" si="1746">F138/B138</f>
        <v>-1.3245133816098407E-2</v>
      </c>
      <c r="H138" s="21">
        <f t="shared" ref="H138" ca="1" si="1747">F138-D138</f>
        <v>-41977709</v>
      </c>
      <c r="I138" s="24">
        <f t="shared" ref="I138" ca="1" si="1748">C138-C$122</f>
        <v>-79013984</v>
      </c>
      <c r="J138" s="39">
        <f t="shared" ref="J138" ca="1" si="1749">I138/C$101</f>
        <v>-1.5032606643433796E-2</v>
      </c>
      <c r="K138" s="33">
        <f t="shared" ref="K138" ca="1" si="1750">H138+K137</f>
        <v>639481778</v>
      </c>
      <c r="L138" s="34">
        <f t="shared" ref="L138" ca="1" si="1751">K138/$B$2</f>
        <v>0.25704364535663532</v>
      </c>
      <c r="M138" s="22">
        <f t="shared" ref="M138:M186" ca="1" si="1752">F138+M137</f>
        <v>2079481778</v>
      </c>
      <c r="N138" s="23">
        <f t="shared" ref="N138:N186" ca="1" si="1753">G138+N137</f>
        <v>0.62697394595078848</v>
      </c>
      <c r="O138" s="27">
        <f t="shared" ref="O138" ca="1" si="1754">C138+690000000</f>
        <v>5257315224</v>
      </c>
      <c r="P138" s="29">
        <f t="shared" ref="P138" ca="1" si="1755">O138-1380000000</f>
        <v>3877315224</v>
      </c>
      <c r="Q138" s="30">
        <f t="shared" ref="Q138" ca="1" si="1756">P138/1380000000</f>
        <v>2.8096487130434782</v>
      </c>
      <c r="R138" s="22">
        <f t="shared" ca="1" si="1155"/>
        <v>1031315855</v>
      </c>
    </row>
    <row r="139" spans="1:18" s="14" customFormat="1" x14ac:dyDescent="0.25">
      <c r="A139" s="16" t="s">
        <v>592</v>
      </c>
      <c r="B139" s="21">
        <f t="shared" ref="B139" ca="1" si="1757">E138</f>
        <v>3127315224</v>
      </c>
      <c r="C139" s="20">
        <f ca="1">E139+SUM(D$2:D139)</f>
        <v>4493477982</v>
      </c>
      <c r="D139" s="18"/>
      <c r="E139" s="20">
        <f t="shared" ref="E139" ca="1" si="1758">INDIRECT("'"&amp;A139&amp;"'!G41")</f>
        <v>3053477982</v>
      </c>
      <c r="F139" s="21">
        <f t="shared" ref="F139" ca="1" si="1759">E139+D139-B139</f>
        <v>-73837242</v>
      </c>
      <c r="G139" s="17">
        <f t="shared" ref="G139" ca="1" si="1760">F139/B139</f>
        <v>-2.3610425144657565E-2</v>
      </c>
      <c r="H139" s="21">
        <f t="shared" ref="H139" ca="1" si="1761">F139-D139</f>
        <v>-73837242</v>
      </c>
      <c r="I139" s="24">
        <f t="shared" ref="I139" ca="1" si="1762">C139-C$122</f>
        <v>-152851226</v>
      </c>
      <c r="J139" s="39">
        <f t="shared" ref="J139" ca="1" si="1763">I139/C$101</f>
        <v>-2.9080325267798173E-2</v>
      </c>
      <c r="K139" s="33">
        <f t="shared" ref="K139" ca="1" si="1764">H139+K138</f>
        <v>565644536</v>
      </c>
      <c r="L139" s="34">
        <f t="shared" ref="L139" ca="1" si="1765">K139/$B$2</f>
        <v>0.22736431046437502</v>
      </c>
      <c r="M139" s="22">
        <f t="shared" ca="1" si="1752"/>
        <v>2005644536</v>
      </c>
      <c r="N139" s="23">
        <f t="shared" ca="1" si="1753"/>
        <v>0.60336352080613087</v>
      </c>
      <c r="O139" s="27">
        <f t="shared" ref="O139" ca="1" si="1766">C139+690000000</f>
        <v>5183477982</v>
      </c>
      <c r="P139" s="29">
        <f t="shared" ref="P139" ca="1" si="1767">O139-1380000000</f>
        <v>3803477982</v>
      </c>
      <c r="Q139" s="30">
        <f t="shared" ref="Q139" ca="1" si="1768">P139/1380000000</f>
        <v>2.7561434652173915</v>
      </c>
      <c r="R139" s="22">
        <f t="shared" ca="1" si="1155"/>
        <v>1105153097</v>
      </c>
    </row>
    <row r="140" spans="1:18" s="14" customFormat="1" x14ac:dyDescent="0.25">
      <c r="A140" s="16" t="s">
        <v>605</v>
      </c>
      <c r="B140" s="21">
        <f t="shared" ref="B140" ca="1" si="1769">E139</f>
        <v>3053477982</v>
      </c>
      <c r="C140" s="20">
        <f ca="1">E140+SUM(D$2:D140)</f>
        <v>4422482010</v>
      </c>
      <c r="D140" s="18"/>
      <c r="E140" s="20">
        <f t="shared" ref="E140" ca="1" si="1770">INDIRECT("'"&amp;A140&amp;"'!G41")</f>
        <v>2982482010</v>
      </c>
      <c r="F140" s="21">
        <f t="shared" ref="F140" ca="1" si="1771">E140+D140-B140</f>
        <v>-70995972</v>
      </c>
      <c r="G140" s="17">
        <f t="shared" ref="G140" ca="1" si="1772">F140/B140</f>
        <v>-2.3250854408813616E-2</v>
      </c>
      <c r="H140" s="21">
        <f t="shared" ref="H140" ca="1" si="1773">F140-D140</f>
        <v>-70995972</v>
      </c>
      <c r="I140" s="24">
        <f t="shared" ref="I140" ca="1" si="1774">C140-C$122</f>
        <v>-223847198</v>
      </c>
      <c r="J140" s="39">
        <f t="shared" ref="J140" ca="1" si="1775">I140/C$101</f>
        <v>-4.258748521994335E-2</v>
      </c>
      <c r="K140" s="33">
        <f t="shared" ref="K140" ca="1" si="1776">H140+K139</f>
        <v>494648564</v>
      </c>
      <c r="L140" s="34">
        <f t="shared" ref="L140" ca="1" si="1777">K140/$B$2</f>
        <v>0.19882704157519393</v>
      </c>
      <c r="M140" s="22">
        <f t="shared" ca="1" si="1752"/>
        <v>1934648564</v>
      </c>
      <c r="N140" s="23">
        <f t="shared" ca="1" si="1753"/>
        <v>0.58011266639731729</v>
      </c>
      <c r="O140" s="27">
        <f t="shared" ref="O140" ca="1" si="1778">C140+690000000</f>
        <v>5112482010</v>
      </c>
      <c r="P140" s="29">
        <f t="shared" ref="P140" ca="1" si="1779">O140-1380000000</f>
        <v>3732482010</v>
      </c>
      <c r="Q140" s="30">
        <f t="shared" ref="Q140" ca="1" si="1780">P140/1380000000</f>
        <v>2.7046971086956524</v>
      </c>
      <c r="R140" s="22">
        <f t="shared" ca="1" si="1155"/>
        <v>1176149069</v>
      </c>
    </row>
    <row r="141" spans="1:18" s="14" customFormat="1" x14ac:dyDescent="0.25">
      <c r="A141" s="16" t="s">
        <v>606</v>
      </c>
      <c r="B141" s="21">
        <f t="shared" ref="B141" ca="1" si="1781">E140</f>
        <v>2982482010</v>
      </c>
      <c r="C141" s="20">
        <f ca="1">E141+SUM(D$2:D141)</f>
        <v>4362594236</v>
      </c>
      <c r="D141" s="18"/>
      <c r="E141" s="20">
        <f t="shared" ref="E141" ca="1" si="1782">INDIRECT("'"&amp;A141&amp;"'!G41")</f>
        <v>2922594236</v>
      </c>
      <c r="F141" s="21">
        <f t="shared" ref="F141" ca="1" si="1783">E141+D141-B141</f>
        <v>-59887774</v>
      </c>
      <c r="G141" s="17">
        <f t="shared" ref="G141" ca="1" si="1784">F141/B141</f>
        <v>-2.0079844169789311E-2</v>
      </c>
      <c r="H141" s="21">
        <f t="shared" ref="H141" ca="1" si="1785">F141-D141</f>
        <v>-59887774</v>
      </c>
      <c r="I141" s="24">
        <f t="shared" ref="I141" ca="1" si="1786">C141-C$122</f>
        <v>-283734972</v>
      </c>
      <c r="J141" s="39">
        <f t="shared" ref="J141" ca="1" si="1787">I141/C$101</f>
        <v>-5.3981282921535791E-2</v>
      </c>
      <c r="K141" s="33">
        <f t="shared" ref="K141" ca="1" si="1788">H141+K140</f>
        <v>434760790</v>
      </c>
      <c r="L141" s="34">
        <f t="shared" ref="L141" ca="1" si="1789">K141/$B$2</f>
        <v>0.17475478139383452</v>
      </c>
      <c r="M141" s="22">
        <f t="shared" ca="1" si="1752"/>
        <v>1874760790</v>
      </c>
      <c r="N141" s="23">
        <f t="shared" ca="1" si="1753"/>
        <v>0.56003282222752793</v>
      </c>
      <c r="O141" s="27">
        <f t="shared" ref="O141" ca="1" si="1790">C141+690000000</f>
        <v>5052594236</v>
      </c>
      <c r="P141" s="29">
        <f t="shared" ref="P141" ca="1" si="1791">O141-1380000000</f>
        <v>3672594236</v>
      </c>
      <c r="Q141" s="30">
        <f t="shared" ref="Q141" ca="1" si="1792">P141/1380000000</f>
        <v>2.6613001710144926</v>
      </c>
      <c r="R141" s="22">
        <f t="shared" ca="1" si="1155"/>
        <v>1236036843</v>
      </c>
    </row>
    <row r="142" spans="1:18" s="14" customFormat="1" x14ac:dyDescent="0.25">
      <c r="A142" s="16" t="s">
        <v>607</v>
      </c>
      <c r="B142" s="21">
        <f t="shared" ref="B142" ca="1" si="1793">E141</f>
        <v>2922594236</v>
      </c>
      <c r="C142" s="20">
        <f ca="1">E142+SUM(D$2:D142)</f>
        <v>4330048959</v>
      </c>
      <c r="D142" s="18"/>
      <c r="E142" s="20">
        <f t="shared" ref="E142" ca="1" si="1794">INDIRECT("'"&amp;A142&amp;"'!G41")</f>
        <v>2890048959</v>
      </c>
      <c r="F142" s="21">
        <f t="shared" ref="F142" ca="1" si="1795">E142+D142-B142</f>
        <v>-32545277</v>
      </c>
      <c r="G142" s="17">
        <f t="shared" ref="G142" ca="1" si="1796">F142/B142</f>
        <v>-1.1135749396585069E-2</v>
      </c>
      <c r="H142" s="21">
        <f t="shared" ref="H142" ca="1" si="1797">F142-D142</f>
        <v>-32545277</v>
      </c>
      <c r="I142" s="24">
        <f t="shared" ref="I142" ca="1" si="1798">C142-C$122</f>
        <v>-316280249</v>
      </c>
      <c r="J142" s="39">
        <f t="shared" ref="J142" ca="1" si="1799">I142/C$101</f>
        <v>-6.0173102678942186E-2</v>
      </c>
      <c r="K142" s="33">
        <f t="shared" ref="K142:K167" ca="1" si="1800">H142+K141</f>
        <v>402215513</v>
      </c>
      <c r="L142" s="34">
        <f t="shared" ref="L142" ca="1" si="1801">K142/$B$2</f>
        <v>0.1616730065457927</v>
      </c>
      <c r="M142" s="22">
        <f t="shared" ca="1" si="1752"/>
        <v>1842215513</v>
      </c>
      <c r="N142" s="23">
        <f t="shared" ca="1" si="1753"/>
        <v>0.54889707283094291</v>
      </c>
      <c r="O142" s="27">
        <f t="shared" ref="O142" ca="1" si="1802">C142+690000000</f>
        <v>5020048959</v>
      </c>
      <c r="P142" s="29">
        <f t="shared" ref="P142" ca="1" si="1803">O142-1380000000</f>
        <v>3640048959</v>
      </c>
      <c r="Q142" s="30">
        <f t="shared" ref="Q142" ca="1" si="1804">P142/1380000000</f>
        <v>2.6377166369565219</v>
      </c>
      <c r="R142" s="22">
        <f t="shared" ca="1" si="1155"/>
        <v>1268582120</v>
      </c>
    </row>
    <row r="143" spans="1:18" s="14" customFormat="1" x14ac:dyDescent="0.25">
      <c r="A143" s="16" t="s">
        <v>608</v>
      </c>
      <c r="B143" s="21">
        <f t="shared" ref="B143" ca="1" si="1805">E142</f>
        <v>2890048959</v>
      </c>
      <c r="C143" s="20">
        <f ca="1">E143+SUM(D$2:D143)</f>
        <v>4340459580</v>
      </c>
      <c r="D143" s="18"/>
      <c r="E143" s="20">
        <f t="shared" ref="E143:E144" ca="1" si="1806">INDIRECT("'"&amp;A143&amp;"'!G41")</f>
        <v>2900459580</v>
      </c>
      <c r="F143" s="21">
        <f t="shared" ref="F143:F144" ca="1" si="1807">E143+D143-B143</f>
        <v>10410621</v>
      </c>
      <c r="G143" s="17">
        <f t="shared" ref="G143:G144" ca="1" si="1808">F143/B143</f>
        <v>3.6022299786928973E-3</v>
      </c>
      <c r="H143" s="21">
        <f t="shared" ref="H143:H144" ca="1" si="1809">F143-D143</f>
        <v>10410621</v>
      </c>
      <c r="I143" s="37">
        <f t="shared" ref="I143" ca="1" si="1810">C143-C$122</f>
        <v>-305869628</v>
      </c>
      <c r="J143" s="38">
        <f t="shared" ref="J143:J144" ca="1" si="1811">I143/C$101</f>
        <v>-5.8192456184685278E-2</v>
      </c>
      <c r="K143" s="33">
        <f t="shared" ca="1" si="1800"/>
        <v>412626134</v>
      </c>
      <c r="L143" s="34">
        <f t="shared" ref="L143:L144" ca="1" si="1812">K143/$B$2</f>
        <v>0.16585761987541026</v>
      </c>
      <c r="M143" s="22">
        <f t="shared" ca="1" si="1752"/>
        <v>1852626134</v>
      </c>
      <c r="N143" s="23">
        <f t="shared" ca="1" si="1753"/>
        <v>0.55249930280963577</v>
      </c>
      <c r="O143" s="27">
        <f t="shared" ref="O143:O144" ca="1" si="1813">C143+690000000</f>
        <v>5030459580</v>
      </c>
      <c r="P143" s="29">
        <f t="shared" ref="P143:P144" ca="1" si="1814">O143-1380000000</f>
        <v>3650459580</v>
      </c>
      <c r="Q143" s="30">
        <f t="shared" ref="Q143:Q144" ca="1" si="1815">P143/1380000000</f>
        <v>2.6452605652173915</v>
      </c>
      <c r="R143" s="22">
        <f t="shared" ca="1" si="1155"/>
        <v>1258171499</v>
      </c>
    </row>
    <row r="144" spans="1:18" s="14" customFormat="1" x14ac:dyDescent="0.25">
      <c r="A144" s="16" t="s">
        <v>622</v>
      </c>
      <c r="B144" s="21">
        <f t="shared" ref="B144:B149" ca="1" si="1816">E143</f>
        <v>2900459580</v>
      </c>
      <c r="C144" s="20">
        <f ca="1">E144+SUM(D$2:D144)</f>
        <v>4282580586.1818185</v>
      </c>
      <c r="D144" s="18"/>
      <c r="E144" s="20">
        <f t="shared" ca="1" si="1806"/>
        <v>2842580586.1818185</v>
      </c>
      <c r="F144" s="21">
        <f t="shared" ca="1" si="1807"/>
        <v>-57878993.818181515</v>
      </c>
      <c r="G144" s="17">
        <f t="shared" ca="1" si="1808"/>
        <v>-1.9955111326937201E-2</v>
      </c>
      <c r="H144" s="21">
        <f t="shared" ca="1" si="1809"/>
        <v>-57878993.818181515</v>
      </c>
      <c r="I144" s="24">
        <f t="shared" ref="I144:I149" ca="1" si="1817">C144-C$143</f>
        <v>-57878993.818181515</v>
      </c>
      <c r="J144" s="39">
        <f t="shared" ca="1" si="1811"/>
        <v>-1.1011622284309307E-2</v>
      </c>
      <c r="K144" s="33">
        <f t="shared" ca="1" si="1800"/>
        <v>354747140.18181849</v>
      </c>
      <c r="L144" s="34">
        <f t="shared" ca="1" si="1812"/>
        <v>0.14259280127943841</v>
      </c>
      <c r="M144" s="22">
        <f t="shared" ca="1" si="1752"/>
        <v>1794747140.1818185</v>
      </c>
      <c r="N144" s="23">
        <f t="shared" ca="1" si="1753"/>
        <v>0.5325441914826986</v>
      </c>
      <c r="O144" s="27">
        <f t="shared" ca="1" si="1813"/>
        <v>4972580586.181818</v>
      </c>
      <c r="P144" s="29">
        <f t="shared" ca="1" si="1814"/>
        <v>3592580586.181818</v>
      </c>
      <c r="Q144" s="30">
        <f t="shared" ca="1" si="1815"/>
        <v>2.6033192653491435</v>
      </c>
      <c r="R144" s="22">
        <f t="shared" ca="1" si="1155"/>
        <v>1316050492.818182</v>
      </c>
    </row>
    <row r="145" spans="1:18" s="14" customFormat="1" x14ac:dyDescent="0.25">
      <c r="A145" s="16" t="s">
        <v>621</v>
      </c>
      <c r="B145" s="21">
        <f t="shared" ca="1" si="1816"/>
        <v>2842580586.1818185</v>
      </c>
      <c r="C145" s="20">
        <f ca="1">E145+SUM(D$2:D145)</f>
        <v>4250537137</v>
      </c>
      <c r="D145" s="18">
        <v>60000000</v>
      </c>
      <c r="E145" s="20">
        <f t="shared" ref="E145" ca="1" si="1818">INDIRECT("'"&amp;A145&amp;"'!G41")</f>
        <v>2750537137</v>
      </c>
      <c r="F145" s="21">
        <f t="shared" ref="F145" ca="1" si="1819">E145+D145-B145</f>
        <v>-32043449.181818485</v>
      </c>
      <c r="G145" s="17">
        <f t="shared" ref="G145" ca="1" si="1820">F145/B145</f>
        <v>-1.1272661657363795E-2</v>
      </c>
      <c r="H145" s="21">
        <f t="shared" ref="H145" ca="1" si="1821">F145-D145</f>
        <v>-92043449.181818485</v>
      </c>
      <c r="I145" s="24">
        <f t="shared" ca="1" si="1817"/>
        <v>-89922443</v>
      </c>
      <c r="J145" s="39">
        <f t="shared" ref="J145" ca="1" si="1822">I145/C$101</f>
        <v>-1.7107968053295439E-2</v>
      </c>
      <c r="K145" s="33">
        <f t="shared" ca="1" si="1800"/>
        <v>262703691</v>
      </c>
      <c r="L145" s="34">
        <f t="shared" ref="L145" ca="1" si="1823">K145/$B$2</f>
        <v>0.10559536910414219</v>
      </c>
      <c r="M145" s="22">
        <f t="shared" ca="1" si="1752"/>
        <v>1762703691</v>
      </c>
      <c r="N145" s="23">
        <f t="shared" ca="1" si="1753"/>
        <v>0.52127152982533476</v>
      </c>
      <c r="O145" s="27">
        <f t="shared" ref="O145" ca="1" si="1824">C145+690000000</f>
        <v>4940537137</v>
      </c>
      <c r="P145" s="29">
        <f t="shared" ref="P145" ca="1" si="1825">O145-1380000000</f>
        <v>3560537137</v>
      </c>
      <c r="Q145" s="30">
        <f t="shared" ref="Q145" ca="1" si="1826">P145/1380000000</f>
        <v>2.580099374637681</v>
      </c>
      <c r="R145" s="22">
        <f t="shared" ca="1" si="1155"/>
        <v>1348093942</v>
      </c>
    </row>
    <row r="146" spans="1:18" s="14" customFormat="1" x14ac:dyDescent="0.25">
      <c r="A146" s="16" t="s">
        <v>625</v>
      </c>
      <c r="B146" s="21">
        <f t="shared" ca="1" si="1816"/>
        <v>2750537137</v>
      </c>
      <c r="C146" s="20">
        <f ca="1">E146+SUM(D$2:D146)</f>
        <v>4223021438</v>
      </c>
      <c r="D146" s="18"/>
      <c r="E146" s="20">
        <f t="shared" ref="E146" ca="1" si="1827">INDIRECT("'"&amp;A146&amp;"'!G41")</f>
        <v>2723021438</v>
      </c>
      <c r="F146" s="21">
        <f t="shared" ref="F146" ca="1" si="1828">E146+D146-B146</f>
        <v>-27515699</v>
      </c>
      <c r="G146" s="17">
        <f t="shared" ref="G146" ca="1" si="1829">F146/B146</f>
        <v>-1.0003754768427254E-2</v>
      </c>
      <c r="H146" s="21">
        <f t="shared" ref="H146" ca="1" si="1830">F146-D146</f>
        <v>-27515699</v>
      </c>
      <c r="I146" s="24">
        <f t="shared" ca="1" si="1817"/>
        <v>-117438142</v>
      </c>
      <c r="J146" s="39">
        <f t="shared" ref="J146" ca="1" si="1831">I146/C$101</f>
        <v>-2.2342898108032642E-2</v>
      </c>
      <c r="K146" s="33">
        <f t="shared" ca="1" si="1800"/>
        <v>235187992</v>
      </c>
      <c r="L146" s="34">
        <f t="shared" ref="L146" ca="1" si="1832">K146/$B$2</f>
        <v>9.4535264158515542E-2</v>
      </c>
      <c r="M146" s="22">
        <f t="shared" ca="1" si="1752"/>
        <v>1735187992</v>
      </c>
      <c r="N146" s="23">
        <f t="shared" ca="1" si="1753"/>
        <v>0.51126777505690746</v>
      </c>
      <c r="O146" s="27">
        <f t="shared" ref="O146" ca="1" si="1833">C146+690000000</f>
        <v>4913021438</v>
      </c>
      <c r="P146" s="29">
        <f t="shared" ref="P146" ca="1" si="1834">O146-1380000000</f>
        <v>3533021438</v>
      </c>
      <c r="Q146" s="30">
        <f t="shared" ref="Q146" ca="1" si="1835">P146/1380000000</f>
        <v>2.5601604623188408</v>
      </c>
      <c r="R146" s="22">
        <f t="shared" ca="1" si="1155"/>
        <v>1375609641</v>
      </c>
    </row>
    <row r="147" spans="1:18" s="14" customFormat="1" x14ac:dyDescent="0.25">
      <c r="A147" s="16" t="s">
        <v>629</v>
      </c>
      <c r="B147" s="21">
        <f t="shared" ca="1" si="1816"/>
        <v>2723021438</v>
      </c>
      <c r="C147" s="20">
        <f ca="1">E147+SUM(D$2:D147)</f>
        <v>4216682617</v>
      </c>
      <c r="D147" s="18"/>
      <c r="E147" s="20">
        <f t="shared" ref="E147" ca="1" si="1836">INDIRECT("'"&amp;A147&amp;"'!G41")</f>
        <v>2716682617</v>
      </c>
      <c r="F147" s="21">
        <f t="shared" ref="F147" ca="1" si="1837">E147+D147-B147</f>
        <v>-6338821</v>
      </c>
      <c r="G147" s="17">
        <f t="shared" ref="G147" ca="1" si="1838">F147/B147</f>
        <v>-2.3278630537171704E-3</v>
      </c>
      <c r="H147" s="21">
        <f t="shared" ref="H147" ca="1" si="1839">F147-D147</f>
        <v>-6338821</v>
      </c>
      <c r="I147" s="24">
        <f t="shared" ca="1" si="1817"/>
        <v>-123776963</v>
      </c>
      <c r="J147" s="39">
        <f t="shared" ref="J147" ca="1" si="1840">I147/C$101</f>
        <v>-2.3548874542231146E-2</v>
      </c>
      <c r="K147" s="33">
        <f t="shared" ca="1" si="1800"/>
        <v>228849171</v>
      </c>
      <c r="L147" s="34">
        <f t="shared" ref="L147" ca="1" si="1841">K147/$B$2</f>
        <v>9.1987335956090363E-2</v>
      </c>
      <c r="M147" s="22">
        <f t="shared" ca="1" si="1752"/>
        <v>1728849171</v>
      </c>
      <c r="N147" s="23">
        <f t="shared" ca="1" si="1753"/>
        <v>0.50893991200319033</v>
      </c>
      <c r="O147" s="27">
        <f t="shared" ref="O147" ca="1" si="1842">C147+690000000</f>
        <v>4906682617</v>
      </c>
      <c r="P147" s="29">
        <f t="shared" ref="P147" ca="1" si="1843">O147-1380000000</f>
        <v>3526682617</v>
      </c>
      <c r="Q147" s="30">
        <f t="shared" ref="Q147" ca="1" si="1844">P147/1380000000</f>
        <v>2.5555671137681157</v>
      </c>
      <c r="R147" s="22">
        <f t="shared" ca="1" si="1155"/>
        <v>1381948462</v>
      </c>
    </row>
    <row r="148" spans="1:18" s="14" customFormat="1" x14ac:dyDescent="0.25">
      <c r="A148" s="16" t="s">
        <v>633</v>
      </c>
      <c r="B148" s="21">
        <f t="shared" ca="1" si="1816"/>
        <v>2716682617</v>
      </c>
      <c r="C148" s="20">
        <f ca="1">E148+SUM(D$2:D148)</f>
        <v>4254654099</v>
      </c>
      <c r="D148" s="18"/>
      <c r="E148" s="20">
        <f t="shared" ref="E148" ca="1" si="1845">INDIRECT("'"&amp;A148&amp;"'!G41")</f>
        <v>2754654099</v>
      </c>
      <c r="F148" s="21">
        <f t="shared" ref="F148" ca="1" si="1846">E148+D148-B148</f>
        <v>37971482</v>
      </c>
      <c r="G148" s="17">
        <f t="shared" ref="G148" ca="1" si="1847">F148/B148</f>
        <v>1.3977150574155568E-2</v>
      </c>
      <c r="H148" s="21">
        <f t="shared" ref="H148" ca="1" si="1848">F148-D148</f>
        <v>37971482</v>
      </c>
      <c r="I148" s="24">
        <f t="shared" ca="1" si="1817"/>
        <v>-85805481</v>
      </c>
      <c r="J148" s="39">
        <f t="shared" ref="J148" ca="1" si="1849">I148/C$101</f>
        <v>-1.632470581060224E-2</v>
      </c>
      <c r="K148" s="33">
        <f t="shared" ca="1" si="1800"/>
        <v>266820653</v>
      </c>
      <c r="L148" s="34">
        <f t="shared" ref="L148" ca="1" si="1850">K148/$B$2</f>
        <v>0.10725020737581964</v>
      </c>
      <c r="M148" s="22">
        <f t="shared" ca="1" si="1752"/>
        <v>1766820653</v>
      </c>
      <c r="N148" s="23">
        <f t="shared" ca="1" si="1753"/>
        <v>0.52291706257734594</v>
      </c>
      <c r="O148" s="27">
        <f t="shared" ref="O148" ca="1" si="1851">C148+690000000</f>
        <v>4944654099</v>
      </c>
      <c r="P148" s="29">
        <f t="shared" ref="P148" ca="1" si="1852">O148-1380000000</f>
        <v>3564654099</v>
      </c>
      <c r="Q148" s="30">
        <f t="shared" ref="Q148" ca="1" si="1853">P148/1380000000</f>
        <v>2.5830826804347824</v>
      </c>
      <c r="R148" s="22">
        <f t="shared" ca="1" si="1155"/>
        <v>1343976980</v>
      </c>
    </row>
    <row r="149" spans="1:18" s="14" customFormat="1" x14ac:dyDescent="0.25">
      <c r="A149" s="16" t="s">
        <v>637</v>
      </c>
      <c r="B149" s="21">
        <f t="shared" ca="1" si="1816"/>
        <v>2754654099</v>
      </c>
      <c r="C149" s="20">
        <f ca="1">E149+SUM(D$2:D149)</f>
        <v>4207326625</v>
      </c>
      <c r="D149" s="18"/>
      <c r="E149" s="20">
        <f t="shared" ref="E149" ca="1" si="1854">INDIRECT("'"&amp;A149&amp;"'!G41")</f>
        <v>2707326625</v>
      </c>
      <c r="F149" s="21">
        <f t="shared" ref="F149" ca="1" si="1855">E149+D149-B149</f>
        <v>-47327474</v>
      </c>
      <c r="G149" s="17">
        <f t="shared" ref="G149" ca="1" si="1856">F149/B149</f>
        <v>-1.7180913573570239E-2</v>
      </c>
      <c r="H149" s="21">
        <f t="shared" ref="H149" ca="1" si="1857">F149-D149</f>
        <v>-47327474</v>
      </c>
      <c r="I149" s="24">
        <f t="shared" ca="1" si="1817"/>
        <v>-133132955</v>
      </c>
      <c r="J149" s="39">
        <f t="shared" ref="J149" ca="1" si="1858">I149/C$101</f>
        <v>-2.5328875250651486E-2</v>
      </c>
      <c r="K149" s="33">
        <f t="shared" ca="1" si="1800"/>
        <v>219493179</v>
      </c>
      <c r="L149" s="34">
        <f t="shared" ref="L149" ca="1" si="1859">K149/$B$2</f>
        <v>8.8226637258577961E-2</v>
      </c>
      <c r="M149" s="22">
        <f t="shared" ca="1" si="1752"/>
        <v>1719493179</v>
      </c>
      <c r="N149" s="23">
        <f t="shared" ca="1" si="1753"/>
        <v>0.50573614900377573</v>
      </c>
      <c r="O149" s="27">
        <f t="shared" ref="O149" ca="1" si="1860">C149+690000000</f>
        <v>4897326625</v>
      </c>
      <c r="P149" s="29">
        <f t="shared" ref="P149" ca="1" si="1861">O149-1380000000</f>
        <v>3517326625</v>
      </c>
      <c r="Q149" s="30">
        <f t="shared" ref="Q149" ca="1" si="1862">P149/1380000000</f>
        <v>2.54878740942029</v>
      </c>
      <c r="R149" s="22">
        <f t="shared" ca="1" si="1155"/>
        <v>1391304454</v>
      </c>
    </row>
    <row r="150" spans="1:18" s="14" customFormat="1" x14ac:dyDescent="0.25">
      <c r="A150" s="16" t="s">
        <v>638</v>
      </c>
      <c r="B150" s="21">
        <f t="shared" ref="B150" ca="1" si="1863">E149</f>
        <v>2707326625</v>
      </c>
      <c r="C150" s="20">
        <f ca="1">E150+SUM(D$2:D150)</f>
        <v>4180698482</v>
      </c>
      <c r="D150" s="18"/>
      <c r="E150" s="20">
        <f t="shared" ref="E150" ca="1" si="1864">INDIRECT("'"&amp;A150&amp;"'!G41")</f>
        <v>2680698482</v>
      </c>
      <c r="F150" s="21">
        <f t="shared" ref="F150" ca="1" si="1865">E150+D150-B150</f>
        <v>-26628143</v>
      </c>
      <c r="G150" s="17">
        <f t="shared" ref="G150" ca="1" si="1866">F150/B150</f>
        <v>-9.8355856859347369E-3</v>
      </c>
      <c r="H150" s="21">
        <f t="shared" ref="H150" ca="1" si="1867">F150-D150</f>
        <v>-26628143</v>
      </c>
      <c r="I150" s="24">
        <f t="shared" ref="I150" ca="1" si="1868">C150-C$143</f>
        <v>-159761098</v>
      </c>
      <c r="J150" s="39">
        <f t="shared" ref="J150" ca="1" si="1869">I150/C$101</f>
        <v>-3.0394945572635317E-2</v>
      </c>
      <c r="K150" s="33">
        <f t="shared" ca="1" si="1800"/>
        <v>192865036</v>
      </c>
      <c r="L150" s="34">
        <f t="shared" ref="L150" ca="1" si="1870">K150/$B$2</f>
        <v>7.7523290922104596E-2</v>
      </c>
      <c r="M150" s="22">
        <f t="shared" ca="1" si="1752"/>
        <v>1692865036</v>
      </c>
      <c r="N150" s="23">
        <f t="shared" ca="1" si="1753"/>
        <v>0.49590056331784099</v>
      </c>
      <c r="O150" s="27">
        <f t="shared" ref="O150" ca="1" si="1871">C150+690000000</f>
        <v>4870698482</v>
      </c>
      <c r="P150" s="29">
        <f t="shared" ref="P150" ca="1" si="1872">O150-1380000000</f>
        <v>3490698482</v>
      </c>
      <c r="Q150" s="30">
        <f t="shared" ref="Q150" ca="1" si="1873">P150/1380000000</f>
        <v>2.5294916536231886</v>
      </c>
      <c r="R150" s="22">
        <f t="shared" ca="1" si="1155"/>
        <v>1417932597</v>
      </c>
    </row>
    <row r="151" spans="1:18" s="14" customFormat="1" x14ac:dyDescent="0.25">
      <c r="A151" s="16" t="s">
        <v>640</v>
      </c>
      <c r="B151" s="21">
        <f t="shared" ref="B151" ca="1" si="1874">E150</f>
        <v>2680698482</v>
      </c>
      <c r="C151" s="20">
        <f ca="1">E151+SUM(D$2:D151)</f>
        <v>4215898049</v>
      </c>
      <c r="D151" s="18"/>
      <c r="E151" s="20">
        <f t="shared" ref="E151" ca="1" si="1875">INDIRECT("'"&amp;A151&amp;"'!G41")</f>
        <v>2715898049</v>
      </c>
      <c r="F151" s="21">
        <f t="shared" ref="F151" ca="1" si="1876">E151+D151-B151</f>
        <v>35199567</v>
      </c>
      <c r="G151" s="17">
        <f t="shared" ref="G151" ca="1" si="1877">F151/B151</f>
        <v>1.3130744556448031E-2</v>
      </c>
      <c r="H151" s="21">
        <f t="shared" ref="H151" ca="1" si="1878">F151-D151</f>
        <v>35199567</v>
      </c>
      <c r="I151" s="24">
        <f t="shared" ref="I151" ca="1" si="1879">C151-C$143</f>
        <v>-124561531</v>
      </c>
      <c r="J151" s="39">
        <f t="shared" ref="J151" ca="1" si="1880">I151/C$101</f>
        <v>-2.3698140552270909E-2</v>
      </c>
      <c r="K151" s="33">
        <f t="shared" ca="1" si="1800"/>
        <v>228064603</v>
      </c>
      <c r="L151" s="34">
        <f t="shared" ref="L151" ca="1" si="1881">K151/$B$2</f>
        <v>9.1671974008825985E-2</v>
      </c>
      <c r="M151" s="22">
        <f t="shared" ca="1" si="1752"/>
        <v>1728064603</v>
      </c>
      <c r="N151" s="23">
        <f t="shared" ca="1" si="1753"/>
        <v>0.50903130787428907</v>
      </c>
      <c r="O151" s="27">
        <f t="shared" ref="O151" ca="1" si="1882">C151+690000000</f>
        <v>4905898049</v>
      </c>
      <c r="P151" s="29">
        <f t="shared" ref="P151" ca="1" si="1883">O151-1380000000</f>
        <v>3525898049</v>
      </c>
      <c r="Q151" s="30">
        <f t="shared" ref="Q151" ca="1" si="1884">P151/1380000000</f>
        <v>2.5549985862318842</v>
      </c>
      <c r="R151" s="22">
        <f t="shared" ca="1" si="1155"/>
        <v>1382733030</v>
      </c>
    </row>
    <row r="152" spans="1:18" s="14" customFormat="1" x14ac:dyDescent="0.25">
      <c r="A152" s="16" t="s">
        <v>650</v>
      </c>
      <c r="B152" s="21">
        <f t="shared" ref="B152" ca="1" si="1885">E151</f>
        <v>2715898049</v>
      </c>
      <c r="C152" s="20">
        <f ca="1">E152+SUM(D$2:D152)</f>
        <v>4176721774.6842103</v>
      </c>
      <c r="D152" s="18"/>
      <c r="E152" s="20">
        <f t="shared" ref="E152" ca="1" si="1886">INDIRECT("'"&amp;A152&amp;"'!G41")</f>
        <v>2676721774.6842103</v>
      </c>
      <c r="F152" s="21">
        <f t="shared" ref="F152" ca="1" si="1887">E152+D152-B152</f>
        <v>-39176274.3157897</v>
      </c>
      <c r="G152" s="17">
        <f t="shared" ref="G152" ca="1" si="1888">F152/B152</f>
        <v>-1.4424795632595449E-2</v>
      </c>
      <c r="H152" s="21">
        <f t="shared" ref="H152" ca="1" si="1889">F152-D152</f>
        <v>-39176274.3157897</v>
      </c>
      <c r="I152" s="24">
        <f t="shared" ref="I152" ca="1" si="1890">C152-C$143</f>
        <v>-163737805.3157897</v>
      </c>
      <c r="J152" s="39">
        <f t="shared" ref="J152" ca="1" si="1891">I152/C$101</f>
        <v>-3.1151524013412736E-2</v>
      </c>
      <c r="K152" s="33">
        <f t="shared" ca="1" si="1800"/>
        <v>188888328.6842103</v>
      </c>
      <c r="L152" s="34">
        <f t="shared" ref="L152" ca="1" si="1892">K152/$B$2</f>
        <v>7.5924828885916631E-2</v>
      </c>
      <c r="M152" s="22">
        <f t="shared" ca="1" si="1752"/>
        <v>1688888328.6842103</v>
      </c>
      <c r="N152" s="23">
        <f t="shared" ca="1" si="1753"/>
        <v>0.49460651224169361</v>
      </c>
      <c r="O152" s="27">
        <f t="shared" ref="O152" ca="1" si="1893">C152+690000000</f>
        <v>4866721774.6842098</v>
      </c>
      <c r="P152" s="29">
        <f t="shared" ref="P152" ca="1" si="1894">O152-1380000000</f>
        <v>3486721774.6842098</v>
      </c>
      <c r="Q152" s="30">
        <f t="shared" ref="Q152" ca="1" si="1895">P152/1380000000</f>
        <v>2.5266099816552243</v>
      </c>
      <c r="R152" s="22">
        <f t="shared" ca="1" si="1155"/>
        <v>1421909304.3157902</v>
      </c>
    </row>
    <row r="153" spans="1:18" s="14" customFormat="1" x14ac:dyDescent="0.25">
      <c r="A153" s="16" t="s">
        <v>651</v>
      </c>
      <c r="B153" s="21">
        <f t="shared" ref="B153" ca="1" si="1896">E152</f>
        <v>2676721774.6842103</v>
      </c>
      <c r="C153" s="20">
        <f ca="1">E153+SUM(D$2:D153)</f>
        <v>4140972268</v>
      </c>
      <c r="D153" s="18"/>
      <c r="E153" s="20">
        <f t="shared" ref="E153" ca="1" si="1897">INDIRECT("'"&amp;A153&amp;"'!G41")</f>
        <v>2640972268</v>
      </c>
      <c r="F153" s="21">
        <f t="shared" ref="F153" ca="1" si="1898">E153+D153-B153</f>
        <v>-35749506.6842103</v>
      </c>
      <c r="G153" s="17">
        <f t="shared" ref="G153" ca="1" si="1899">F153/B153</f>
        <v>-1.3355705110004529E-2</v>
      </c>
      <c r="H153" s="21">
        <f t="shared" ref="H153" ca="1" si="1900">F153-D153</f>
        <v>-35749506.6842103</v>
      </c>
      <c r="I153" s="24">
        <f t="shared" ref="I153" ca="1" si="1901">C153-C$143</f>
        <v>-199487312</v>
      </c>
      <c r="J153" s="39">
        <f t="shared" ref="J153" ca="1" si="1902">I153/C$101</f>
        <v>-3.7952956424168544E-2</v>
      </c>
      <c r="K153" s="33">
        <f t="shared" ca="1" si="1800"/>
        <v>153138822</v>
      </c>
      <c r="L153" s="34">
        <f t="shared" ref="L153" ca="1" si="1903">K153/$B$2</f>
        <v>6.1555094150784237E-2</v>
      </c>
      <c r="M153" s="22">
        <f t="shared" ca="1" si="1752"/>
        <v>1653138822</v>
      </c>
      <c r="N153" s="23">
        <f t="shared" ca="1" si="1753"/>
        <v>0.48125080713168911</v>
      </c>
      <c r="O153" s="27">
        <f t="shared" ref="O153" ca="1" si="1904">C153+690000000</f>
        <v>4830972268</v>
      </c>
      <c r="P153" s="29">
        <f t="shared" ref="P153" ca="1" si="1905">O153-1380000000</f>
        <v>3450972268</v>
      </c>
      <c r="Q153" s="30">
        <f t="shared" ref="Q153" ca="1" si="1906">P153/1380000000</f>
        <v>2.5007045420289855</v>
      </c>
      <c r="R153" s="22">
        <f t="shared" ca="1" si="1155"/>
        <v>1457658811</v>
      </c>
    </row>
    <row r="154" spans="1:18" s="14" customFormat="1" x14ac:dyDescent="0.25">
      <c r="A154" s="16" t="s">
        <v>652</v>
      </c>
      <c r="B154" s="21">
        <f t="shared" ref="B154" ca="1" si="1907">E153</f>
        <v>2640972268</v>
      </c>
      <c r="C154" s="20">
        <f ca="1">E154+SUM(D$2:D154)</f>
        <v>4124872989</v>
      </c>
      <c r="D154" s="18"/>
      <c r="E154" s="20">
        <f t="shared" ref="E154" ca="1" si="1908">INDIRECT("'"&amp;A154&amp;"'!G41")</f>
        <v>2624872989</v>
      </c>
      <c r="F154" s="21">
        <f t="shared" ref="F154" ca="1" si="1909">E154+D154-B154</f>
        <v>-16099279</v>
      </c>
      <c r="G154" s="17">
        <f t="shared" ref="G154" ca="1" si="1910">F154/B154</f>
        <v>-6.0959666994882655E-3</v>
      </c>
      <c r="H154" s="21">
        <f t="shared" ref="H154" ca="1" si="1911">F154-D154</f>
        <v>-16099279</v>
      </c>
      <c r="I154" s="24">
        <f t="shared" ref="I154" ca="1" si="1912">C154-C$143</f>
        <v>-215586591</v>
      </c>
      <c r="J154" s="39">
        <f t="shared" ref="J154" ca="1" si="1913">I154/C$101</f>
        <v>-4.1015884227554512E-2</v>
      </c>
      <c r="K154" s="33">
        <f t="shared" ca="1" si="1800"/>
        <v>137039543</v>
      </c>
      <c r="L154" s="34">
        <f t="shared" ref="L154" ca="1" si="1914">K154/$B$2</f>
        <v>5.5083889647168927E-2</v>
      </c>
      <c r="M154" s="22">
        <f t="shared" ca="1" si="1752"/>
        <v>1637039543</v>
      </c>
      <c r="N154" s="23">
        <f t="shared" ca="1" si="1753"/>
        <v>0.47515484043220085</v>
      </c>
      <c r="O154" s="27">
        <f t="shared" ref="O154" ca="1" si="1915">C154+690000000</f>
        <v>4814872989</v>
      </c>
      <c r="P154" s="29">
        <f t="shared" ref="P154" ca="1" si="1916">O154-1380000000</f>
        <v>3434872989</v>
      </c>
      <c r="Q154" s="30">
        <f t="shared" ref="Q154" ca="1" si="1917">P154/1380000000</f>
        <v>2.489038397826087</v>
      </c>
      <c r="R154" s="22">
        <f t="shared" ca="1" si="1155"/>
        <v>1473758090</v>
      </c>
    </row>
    <row r="155" spans="1:18" s="14" customFormat="1" x14ac:dyDescent="0.25">
      <c r="A155" s="16" t="s">
        <v>653</v>
      </c>
      <c r="B155" s="21">
        <f t="shared" ref="B155" ca="1" si="1918">E154</f>
        <v>2624872989</v>
      </c>
      <c r="C155" s="20">
        <f ca="1">E155+SUM(D$2:D155)</f>
        <v>4114909276</v>
      </c>
      <c r="D155" s="18"/>
      <c r="E155" s="20">
        <f t="shared" ref="E155" ca="1" si="1919">INDIRECT("'"&amp;A155&amp;"'!G41")</f>
        <v>2614909276</v>
      </c>
      <c r="F155" s="21">
        <f t="shared" ref="F155" ca="1" si="1920">E155+D155-B155</f>
        <v>-9963713</v>
      </c>
      <c r="G155" s="17">
        <f t="shared" ref="G155" ca="1" si="1921">F155/B155</f>
        <v>-3.795883854858777E-3</v>
      </c>
      <c r="H155" s="21">
        <f t="shared" ref="H155" ca="1" si="1922">F155-D155</f>
        <v>-9963713</v>
      </c>
      <c r="I155" s="24">
        <f t="shared" ref="I155" ca="1" si="1923">C155-C$143</f>
        <v>-225550304</v>
      </c>
      <c r="J155" s="39">
        <f t="shared" ref="J155" ca="1" si="1924">I155/C$101</f>
        <v>-4.2911505365163111E-2</v>
      </c>
      <c r="K155" s="33">
        <f t="shared" ca="1" si="1800"/>
        <v>127075830</v>
      </c>
      <c r="L155" s="34">
        <f t="shared" ref="L155" ca="1" si="1925">K155/$B$2</f>
        <v>5.1078913744935638E-2</v>
      </c>
      <c r="M155" s="22">
        <f t="shared" ca="1" si="1752"/>
        <v>1627075830</v>
      </c>
      <c r="N155" s="23">
        <f t="shared" ca="1" si="1753"/>
        <v>0.47135895657734206</v>
      </c>
      <c r="O155" s="27">
        <f t="shared" ref="O155" ca="1" si="1926">C155+690000000</f>
        <v>4804909276</v>
      </c>
      <c r="P155" s="29">
        <f t="shared" ref="P155" ca="1" si="1927">O155-1380000000</f>
        <v>3424909276</v>
      </c>
      <c r="Q155" s="30">
        <f t="shared" ref="Q155" ca="1" si="1928">P155/1380000000</f>
        <v>2.4818183159420291</v>
      </c>
      <c r="R155" s="22">
        <f t="shared" ca="1" si="1155"/>
        <v>1483721803</v>
      </c>
    </row>
    <row r="156" spans="1:18" s="14" customFormat="1" x14ac:dyDescent="0.25">
      <c r="A156" s="16" t="s">
        <v>654</v>
      </c>
      <c r="B156" s="21">
        <f t="shared" ref="B156" ca="1" si="1929">E155</f>
        <v>2614909276</v>
      </c>
      <c r="C156" s="20">
        <f ca="1">E156+SUM(D$2:D156)</f>
        <v>4115286404</v>
      </c>
      <c r="D156" s="18"/>
      <c r="E156" s="20">
        <f t="shared" ref="E156" ca="1" si="1930">INDIRECT("'"&amp;A156&amp;"'!G41")</f>
        <v>2615286404</v>
      </c>
      <c r="F156" s="21">
        <f t="shared" ref="F156" ca="1" si="1931">E156+D156-B156</f>
        <v>377128</v>
      </c>
      <c r="G156" s="17">
        <f t="shared" ref="G156" ca="1" si="1932">F156/B156</f>
        <v>1.4422221201375248E-4</v>
      </c>
      <c r="H156" s="21">
        <f t="shared" ref="H156" ca="1" si="1933">F156-D156</f>
        <v>377128</v>
      </c>
      <c r="I156" s="24">
        <f t="shared" ref="I156" ca="1" si="1934">C156-C$143</f>
        <v>-225173176</v>
      </c>
      <c r="J156" s="39">
        <f t="shared" ref="J156" ca="1" si="1935">I156/C$101</f>
        <v>-4.2839755826774753E-2</v>
      </c>
      <c r="K156" s="33">
        <f t="shared" ca="1" si="1800"/>
        <v>127452958</v>
      </c>
      <c r="L156" s="34">
        <f t="shared" ref="L156" ca="1" si="1936">K156/$B$2</f>
        <v>5.1230502670876948E-2</v>
      </c>
      <c r="M156" s="22">
        <f t="shared" ca="1" si="1752"/>
        <v>1627452958</v>
      </c>
      <c r="N156" s="23">
        <f t="shared" ca="1" si="1753"/>
        <v>0.47150317878935583</v>
      </c>
      <c r="O156" s="27">
        <f t="shared" ref="O156" ca="1" si="1937">C156+690000000</f>
        <v>4805286404</v>
      </c>
      <c r="P156" s="29">
        <f t="shared" ref="P156" ca="1" si="1938">O156-1380000000</f>
        <v>3425286404</v>
      </c>
      <c r="Q156" s="30">
        <f t="shared" ref="Q156" ca="1" si="1939">P156/1380000000</f>
        <v>2.4820915971014492</v>
      </c>
      <c r="R156" s="22">
        <f t="shared" ca="1" si="1155"/>
        <v>1483344675</v>
      </c>
    </row>
    <row r="157" spans="1:18" s="14" customFormat="1" x14ac:dyDescent="0.25">
      <c r="A157" s="16" t="s">
        <v>667</v>
      </c>
      <c r="B157" s="21">
        <f t="shared" ref="B157" ca="1" si="1940">E156</f>
        <v>2615286404</v>
      </c>
      <c r="C157" s="20">
        <f ca="1">E157+SUM(D$2:D157)</f>
        <v>4139316354</v>
      </c>
      <c r="D157" s="18"/>
      <c r="E157" s="20">
        <f t="shared" ref="E157" ca="1" si="1941">INDIRECT("'"&amp;A157&amp;"'!G41")</f>
        <v>2639316354</v>
      </c>
      <c r="F157" s="21">
        <f t="shared" ref="F157" ca="1" si="1942">E157+D157-B157</f>
        <v>24029950</v>
      </c>
      <c r="G157" s="17">
        <f t="shared" ref="G157" ca="1" si="1943">F157/B157</f>
        <v>9.1882670912244759E-3</v>
      </c>
      <c r="H157" s="21">
        <f t="shared" ref="H157" ca="1" si="1944">F157-D157</f>
        <v>24029950</v>
      </c>
      <c r="I157" s="24">
        <f t="shared" ref="I157" ca="1" si="1945">C157-C$143</f>
        <v>-201143226</v>
      </c>
      <c r="J157" s="39">
        <f t="shared" ref="J157" ca="1" si="1946">I157/C$101</f>
        <v>-3.8267998174213128E-2</v>
      </c>
      <c r="K157" s="33">
        <f t="shared" ca="1" si="1800"/>
        <v>151482908</v>
      </c>
      <c r="L157" s="34">
        <f t="shared" ref="L157" ca="1" si="1947">K157/$B$2</f>
        <v>6.088948930385913E-2</v>
      </c>
      <c r="M157" s="22">
        <f t="shared" ca="1" si="1752"/>
        <v>1651482908</v>
      </c>
      <c r="N157" s="23">
        <f t="shared" ca="1" si="1753"/>
        <v>0.48069144588058033</v>
      </c>
      <c r="O157" s="27">
        <f t="shared" ref="O157" ca="1" si="1948">C157+690000000</f>
        <v>4829316354</v>
      </c>
      <c r="P157" s="29">
        <f t="shared" ref="P157" ca="1" si="1949">O157-1380000000</f>
        <v>3449316354</v>
      </c>
      <c r="Q157" s="30">
        <f t="shared" ref="Q157" ca="1" si="1950">P157/1380000000</f>
        <v>2.499504604347826</v>
      </c>
      <c r="R157" s="22">
        <f t="shared" ca="1" si="1155"/>
        <v>1459314725</v>
      </c>
    </row>
    <row r="158" spans="1:18" s="14" customFormat="1" x14ac:dyDescent="0.25">
      <c r="A158" s="16" t="s">
        <v>668</v>
      </c>
      <c r="B158" s="21">
        <f t="shared" ref="B158" ca="1" si="1951">E157</f>
        <v>2639316354</v>
      </c>
      <c r="C158" s="20">
        <f ca="1">E158+SUM(D$2:D158)</f>
        <v>4109735967</v>
      </c>
      <c r="D158" s="18"/>
      <c r="E158" s="20">
        <f t="shared" ref="E158" ca="1" si="1952">INDIRECT("'"&amp;A158&amp;"'!G41")</f>
        <v>2609735967</v>
      </c>
      <c r="F158" s="21">
        <f t="shared" ref="F158" ca="1" si="1953">E158+D158-B158</f>
        <v>-29580387</v>
      </c>
      <c r="G158" s="17">
        <f t="shared" ref="G158" ca="1" si="1954">F158/B158</f>
        <v>-1.1207594328421305E-2</v>
      </c>
      <c r="H158" s="21">
        <f t="shared" ref="H158" ca="1" si="1955">F158-D158</f>
        <v>-29580387</v>
      </c>
      <c r="I158" s="24">
        <f t="shared" ref="I158" ca="1" si="1956">C158-C$143</f>
        <v>-230723613</v>
      </c>
      <c r="J158" s="39">
        <f t="shared" ref="J158" ca="1" si="1957">I158/C$101</f>
        <v>-4.3895740247458577E-2</v>
      </c>
      <c r="K158" s="33">
        <f t="shared" ca="1" si="1800"/>
        <v>121902521</v>
      </c>
      <c r="L158" s="34">
        <f t="shared" ref="L158" ca="1" si="1958">K158/$B$2</f>
        <v>4.8999470280455419E-2</v>
      </c>
      <c r="M158" s="22">
        <f t="shared" ca="1" si="1752"/>
        <v>1621902521</v>
      </c>
      <c r="N158" s="23">
        <f t="shared" ca="1" si="1753"/>
        <v>0.46948385155215899</v>
      </c>
      <c r="O158" s="27">
        <f t="shared" ref="O158" ca="1" si="1959">C158+690000000</f>
        <v>4799735967</v>
      </c>
      <c r="P158" s="29">
        <f t="shared" ref="P158" ca="1" si="1960">O158-1380000000</f>
        <v>3419735967</v>
      </c>
      <c r="Q158" s="30">
        <f t="shared" ref="Q158" ca="1" si="1961">P158/1380000000</f>
        <v>2.4780695413043476</v>
      </c>
      <c r="R158" s="22">
        <f t="shared" ref="R158:R182" ca="1" si="1962">O$93-O158</f>
        <v>1488895112</v>
      </c>
    </row>
    <row r="159" spans="1:18" s="14" customFormat="1" x14ac:dyDescent="0.25">
      <c r="A159" s="16" t="s">
        <v>669</v>
      </c>
      <c r="B159" s="21">
        <f t="shared" ref="B159" ca="1" si="1963">E158</f>
        <v>2609735967</v>
      </c>
      <c r="C159" s="20">
        <f ca="1">E159+SUM(D$2:D159)</f>
        <v>4072708818</v>
      </c>
      <c r="D159" s="18"/>
      <c r="E159" s="20">
        <f t="shared" ref="E159" ca="1" si="1964">INDIRECT("'"&amp;A159&amp;"'!G41")</f>
        <v>2572708818</v>
      </c>
      <c r="F159" s="21">
        <f t="shared" ref="F159" ca="1" si="1965">E159+D159-B159</f>
        <v>-37027149</v>
      </c>
      <c r="G159" s="17">
        <f t="shared" ref="G159" ca="1" si="1966">F159/B159</f>
        <v>-1.4188082422209265E-2</v>
      </c>
      <c r="H159" s="21">
        <f t="shared" ref="H159" ca="1" si="1967">F159-D159</f>
        <v>-37027149</v>
      </c>
      <c r="I159" s="24">
        <f t="shared" ref="I159" ca="1" si="1968">C159-C$143</f>
        <v>-267750762</v>
      </c>
      <c r="J159" s="39">
        <f t="shared" ref="J159" ca="1" si="1969">I159/C$101</f>
        <v>-5.09402472811099E-2</v>
      </c>
      <c r="K159" s="33">
        <f t="shared" ca="1" si="1800"/>
        <v>84875372</v>
      </c>
      <c r="L159" s="34">
        <f t="shared" ref="L159" ca="1" si="1970">K159/$B$2</f>
        <v>3.411617933526246E-2</v>
      </c>
      <c r="M159" s="22">
        <f t="shared" ca="1" si="1752"/>
        <v>1584875372</v>
      </c>
      <c r="N159" s="23">
        <f t="shared" ca="1" si="1753"/>
        <v>0.45529576912994973</v>
      </c>
      <c r="O159" s="27">
        <f t="shared" ref="O159" ca="1" si="1971">C159+690000000</f>
        <v>4762708818</v>
      </c>
      <c r="P159" s="29">
        <f t="shared" ref="P159" ca="1" si="1972">O159-1380000000</f>
        <v>3382708818</v>
      </c>
      <c r="Q159" s="30">
        <f t="shared" ref="Q159" ca="1" si="1973">P159/1380000000</f>
        <v>2.4512382739130434</v>
      </c>
      <c r="R159" s="22">
        <f t="shared" ca="1" si="1962"/>
        <v>1525922261</v>
      </c>
    </row>
    <row r="160" spans="1:18" s="14" customFormat="1" x14ac:dyDescent="0.25">
      <c r="A160" s="16" t="s">
        <v>670</v>
      </c>
      <c r="B160" s="21">
        <f t="shared" ref="B160" ca="1" si="1974">E159</f>
        <v>2572708818</v>
      </c>
      <c r="C160" s="20">
        <f ca="1">E160+SUM(D$2:D160)</f>
        <v>4067043725</v>
      </c>
      <c r="D160" s="18"/>
      <c r="E160" s="20">
        <f t="shared" ref="E160" ca="1" si="1975">INDIRECT("'"&amp;A160&amp;"'!G41")</f>
        <v>2567043725</v>
      </c>
      <c r="F160" s="21">
        <f t="shared" ref="F160" ca="1" si="1976">E160+D160-B160</f>
        <v>-5665093</v>
      </c>
      <c r="G160" s="17">
        <f t="shared" ref="G160" ca="1" si="1977">F160/B160</f>
        <v>-2.2019954066951077E-3</v>
      </c>
      <c r="H160" s="21">
        <f t="shared" ref="H160" ca="1" si="1978">F160-D160</f>
        <v>-5665093</v>
      </c>
      <c r="I160" s="24">
        <f t="shared" ref="I160:I161" ca="1" si="1979">C160-C$143</f>
        <v>-273415855</v>
      </c>
      <c r="J160" s="39">
        <f t="shared" ref="J160" ca="1" si="1980">I160/C$101</f>
        <v>-5.2018045290478349E-2</v>
      </c>
      <c r="K160" s="33">
        <f t="shared" ca="1" si="1800"/>
        <v>79210279</v>
      </c>
      <c r="L160" s="34">
        <f t="shared" ref="L160" ca="1" si="1981">K160/$B$2</f>
        <v>3.1839060258377121E-2</v>
      </c>
      <c r="M160" s="22">
        <f t="shared" ca="1" si="1752"/>
        <v>1579210279</v>
      </c>
      <c r="N160" s="23">
        <f t="shared" ca="1" si="1753"/>
        <v>0.4530937737232546</v>
      </c>
      <c r="O160" s="27">
        <f t="shared" ref="O160" ca="1" si="1982">C160+690000000</f>
        <v>4757043725</v>
      </c>
      <c r="P160" s="29">
        <f t="shared" ref="P160" ca="1" si="1983">O160-1380000000</f>
        <v>3377043725</v>
      </c>
      <c r="Q160" s="30">
        <f t="shared" ref="Q160" ca="1" si="1984">P160/1380000000</f>
        <v>2.4471331340579709</v>
      </c>
      <c r="R160" s="22">
        <f t="shared" ca="1" si="1962"/>
        <v>1531587354</v>
      </c>
    </row>
    <row r="161" spans="1:18" s="14" customFormat="1" x14ac:dyDescent="0.25">
      <c r="A161" s="16" t="s">
        <v>671</v>
      </c>
      <c r="B161" s="21">
        <f t="shared" ref="B161" ca="1" si="1985">E160</f>
        <v>2567043725</v>
      </c>
      <c r="C161" s="20">
        <f ca="1">E161+SUM(D$2:D161)</f>
        <v>4116907580</v>
      </c>
      <c r="D161" s="18">
        <v>60000000</v>
      </c>
      <c r="E161" s="20">
        <f t="shared" ref="E161" ca="1" si="1986">INDIRECT("'"&amp;A161&amp;"'!G41")</f>
        <v>2556907580</v>
      </c>
      <c r="F161" s="21">
        <f t="shared" ref="F161" ca="1" si="1987">E161+D161-B161</f>
        <v>49863855</v>
      </c>
      <c r="G161" s="17">
        <f t="shared" ref="G161" ca="1" si="1988">F161/B161</f>
        <v>1.9424622383477322E-2</v>
      </c>
      <c r="H161" s="21">
        <f t="shared" ref="H161" ca="1" si="1989">F161-D161</f>
        <v>-10136145</v>
      </c>
      <c r="I161" s="37">
        <f t="shared" ca="1" si="1979"/>
        <v>-223552000</v>
      </c>
      <c r="J161" s="38">
        <f t="shared" ref="J161" ca="1" si="1990">I161/C$101</f>
        <v>-4.2531323067482737E-2</v>
      </c>
      <c r="K161" s="33">
        <f t="shared" ca="1" si="1800"/>
        <v>69074134</v>
      </c>
      <c r="L161" s="34">
        <f t="shared" ref="L161" ca="1" si="1991">K161/$B$2</f>
        <v>2.7764774250084584E-2</v>
      </c>
      <c r="M161" s="22">
        <f t="shared" ca="1" si="1752"/>
        <v>1629074134</v>
      </c>
      <c r="N161" s="23">
        <f t="shared" ca="1" si="1753"/>
        <v>0.47251839610673191</v>
      </c>
      <c r="O161" s="27">
        <f t="shared" ref="O161" ca="1" si="1992">C161+690000000</f>
        <v>4806907580</v>
      </c>
      <c r="P161" s="29">
        <f t="shared" ref="P161" ca="1" si="1993">O161-1380000000</f>
        <v>3426907580</v>
      </c>
      <c r="Q161" s="30">
        <f t="shared" ref="Q161" ca="1" si="1994">P161/1380000000</f>
        <v>2.4832663623188407</v>
      </c>
      <c r="R161" s="22">
        <f t="shared" ca="1" si="1962"/>
        <v>1481723499</v>
      </c>
    </row>
    <row r="162" spans="1:18" s="14" customFormat="1" x14ac:dyDescent="0.25">
      <c r="A162" s="16" t="s">
        <v>687</v>
      </c>
      <c r="B162" s="21">
        <f t="shared" ref="B162" ca="1" si="1995">E161</f>
        <v>2556907580</v>
      </c>
      <c r="C162" s="20">
        <f ca="1">E162+SUM(D$2:D162)</f>
        <v>4115435480</v>
      </c>
      <c r="D162" s="18"/>
      <c r="E162" s="20">
        <f t="shared" ref="E162" ca="1" si="1996">INDIRECT("'"&amp;A162&amp;"'!G41")</f>
        <v>2555435480</v>
      </c>
      <c r="F162" s="21">
        <f t="shared" ref="F162" ca="1" si="1997">E162+D162-B162</f>
        <v>-1472100</v>
      </c>
      <c r="G162" s="17">
        <f t="shared" ref="G162" ca="1" si="1998">F162/B162</f>
        <v>-5.757345363261037E-4</v>
      </c>
      <c r="H162" s="21">
        <f t="shared" ref="H162" ca="1" si="1999">F162-D162</f>
        <v>-1472100</v>
      </c>
      <c r="I162" s="24">
        <f t="shared" ref="I162:I183" ca="1" si="2000">C162-C$161</f>
        <v>-1472100</v>
      </c>
      <c r="J162" s="39">
        <f t="shared" ref="J162" ca="1" si="2001">I162/C$101</f>
        <v>-2.8007068014440189E-4</v>
      </c>
      <c r="K162" s="33">
        <f t="shared" ca="1" si="1800"/>
        <v>67602034</v>
      </c>
      <c r="L162" s="34">
        <f t="shared" ref="L162" ca="1" si="2002">K162/$B$2</f>
        <v>2.7173054574329409E-2</v>
      </c>
      <c r="M162" s="22">
        <f t="shared" ca="1" si="1752"/>
        <v>1627602034</v>
      </c>
      <c r="N162" s="23">
        <f t="shared" ca="1" si="1753"/>
        <v>0.47194266157040582</v>
      </c>
      <c r="O162" s="27">
        <f t="shared" ref="O162" ca="1" si="2003">C162+690000000</f>
        <v>4805435480</v>
      </c>
      <c r="P162" s="29">
        <f t="shared" ref="P162" ca="1" si="2004">O162-1380000000</f>
        <v>3425435480</v>
      </c>
      <c r="Q162" s="30">
        <f t="shared" ref="Q162" ca="1" si="2005">P162/1380000000</f>
        <v>2.4821996231884058</v>
      </c>
      <c r="R162" s="22">
        <f t="shared" ca="1" si="1962"/>
        <v>1483195599</v>
      </c>
    </row>
    <row r="163" spans="1:18" s="14" customFormat="1" x14ac:dyDescent="0.25">
      <c r="A163" s="16" t="s">
        <v>688</v>
      </c>
      <c r="B163" s="21">
        <f t="shared" ref="B163" ca="1" si="2006">E162</f>
        <v>2555435480</v>
      </c>
      <c r="C163" s="20">
        <f ca="1">E163+SUM(D$2:D163)</f>
        <v>4050015969</v>
      </c>
      <c r="D163" s="18"/>
      <c r="E163" s="20">
        <f t="shared" ref="E163" ca="1" si="2007">INDIRECT("'"&amp;A163&amp;"'!G41")</f>
        <v>2490015969</v>
      </c>
      <c r="F163" s="21">
        <f t="shared" ref="F163" ca="1" si="2008">E163+D163-B163</f>
        <v>-65419511</v>
      </c>
      <c r="G163" s="17">
        <f t="shared" ref="G163" ca="1" si="2009">F163/B163</f>
        <v>-2.5600141937451693E-2</v>
      </c>
      <c r="H163" s="21">
        <f t="shared" ref="H163" ca="1" si="2010">F163-D163</f>
        <v>-65419511</v>
      </c>
      <c r="I163" s="24">
        <f t="shared" ca="1" si="2000"/>
        <v>-66891611</v>
      </c>
      <c r="J163" s="39">
        <f t="shared" ref="J163" ca="1" si="2011">I163/C$101</f>
        <v>-1.2726295080989578E-2</v>
      </c>
      <c r="K163" s="33">
        <f t="shared" ca="1" si="1800"/>
        <v>2182523</v>
      </c>
      <c r="L163" s="34">
        <f t="shared" ref="L163" ca="1" si="2012">K163/$B$2</f>
        <v>8.7727858290076227E-4</v>
      </c>
      <c r="M163" s="22">
        <f t="shared" ca="1" si="1752"/>
        <v>1562182523</v>
      </c>
      <c r="N163" s="23">
        <f t="shared" ca="1" si="1753"/>
        <v>0.44634251963295413</v>
      </c>
      <c r="O163" s="27">
        <f t="shared" ref="O163" ca="1" si="2013">C163+690000000</f>
        <v>4740015969</v>
      </c>
      <c r="P163" s="29">
        <f t="shared" ref="P163" ca="1" si="2014">O163-1380000000</f>
        <v>3360015969</v>
      </c>
      <c r="Q163" s="30">
        <f t="shared" ref="Q163" ca="1" si="2015">P163/1380000000</f>
        <v>2.4347941804347828</v>
      </c>
      <c r="R163" s="22">
        <f t="shared" ca="1" si="1962"/>
        <v>1548615110</v>
      </c>
    </row>
    <row r="164" spans="1:18" s="14" customFormat="1" x14ac:dyDescent="0.25">
      <c r="A164" s="16" t="s">
        <v>689</v>
      </c>
      <c r="B164" s="21">
        <f t="shared" ref="B164" ca="1" si="2016">E163</f>
        <v>2490015969</v>
      </c>
      <c r="C164" s="20">
        <f ca="1">E164+SUM(D$2:D164)</f>
        <v>4042753080</v>
      </c>
      <c r="D164" s="18"/>
      <c r="E164" s="20">
        <f t="shared" ref="E164" ca="1" si="2017">INDIRECT("'"&amp;A164&amp;"'!G41")</f>
        <v>2482753080</v>
      </c>
      <c r="F164" s="21">
        <f t="shared" ref="F164" ca="1" si="2018">E164+D164-B164</f>
        <v>-7262889</v>
      </c>
      <c r="G164" s="17">
        <f t="shared" ref="G164" ca="1" si="2019">F164/B164</f>
        <v>-2.9168041853630377E-3</v>
      </c>
      <c r="H164" s="21">
        <f t="shared" ref="H164" ca="1" si="2020">F164-D164</f>
        <v>-7262889</v>
      </c>
      <c r="I164" s="24">
        <f t="shared" ca="1" si="2000"/>
        <v>-74154500</v>
      </c>
      <c r="J164" s="39">
        <f t="shared" ref="J164" ca="1" si="2021">I164/C$101</f>
        <v>-1.4108077746598773E-2</v>
      </c>
      <c r="K164" s="33">
        <f t="shared" ca="1" si="1800"/>
        <v>-5080366</v>
      </c>
      <c r="L164" s="34">
        <f t="shared" ref="L164" ca="1" si="2022">K164/$B$2</f>
        <v>-2.04208445230461E-3</v>
      </c>
      <c r="M164" s="22">
        <f t="shared" ca="1" si="1752"/>
        <v>1554919634</v>
      </c>
      <c r="N164" s="23">
        <f t="shared" ca="1" si="1753"/>
        <v>0.44342571544759107</v>
      </c>
      <c r="O164" s="27">
        <f t="shared" ref="O164" ca="1" si="2023">C164+690000000</f>
        <v>4732753080</v>
      </c>
      <c r="P164" s="29">
        <f t="shared" ref="P164" ca="1" si="2024">O164-1380000000</f>
        <v>3352753080</v>
      </c>
      <c r="Q164" s="30">
        <f t="shared" ref="Q164" ca="1" si="2025">P164/1380000000</f>
        <v>2.4295312173913044</v>
      </c>
      <c r="R164" s="22">
        <f t="shared" ca="1" si="1962"/>
        <v>1555877999</v>
      </c>
    </row>
    <row r="165" spans="1:18" s="14" customFormat="1" x14ac:dyDescent="0.25">
      <c r="A165" s="16" t="s">
        <v>690</v>
      </c>
      <c r="B165" s="21">
        <f t="shared" ref="B165" ca="1" si="2026">E164</f>
        <v>2482753080</v>
      </c>
      <c r="C165" s="20">
        <f ca="1">E165+SUM(D$2:D165)</f>
        <v>4052237228</v>
      </c>
      <c r="D165" s="18"/>
      <c r="E165" s="20">
        <f t="shared" ref="E165" ca="1" si="2027">INDIRECT("'"&amp;A165&amp;"'!G41")</f>
        <v>2492237228</v>
      </c>
      <c r="F165" s="21">
        <f t="shared" ref="F165" ca="1" si="2028">E165+D165-B165</f>
        <v>9484148</v>
      </c>
      <c r="G165" s="17">
        <f t="shared" ref="G165" ca="1" si="2029">F165/B165</f>
        <v>3.8200125805502977E-3</v>
      </c>
      <c r="H165" s="21">
        <f t="shared" ref="H165" ca="1" si="2030">F165-D165</f>
        <v>9484148</v>
      </c>
      <c r="I165" s="24">
        <f t="shared" ca="1" si="2000"/>
        <v>-64670352</v>
      </c>
      <c r="J165" s="39">
        <f t="shared" ref="J165" ca="1" si="2031">I165/C$101</f>
        <v>-1.2303695040974038E-2</v>
      </c>
      <c r="K165" s="33">
        <f t="shared" ca="1" si="1800"/>
        <v>4403782</v>
      </c>
      <c r="L165" s="34">
        <f t="shared" ref="L165" ca="1" si="2032">K165/$B$2</f>
        <v>1.7701273399473383E-3</v>
      </c>
      <c r="M165" s="22">
        <f t="shared" ca="1" si="1752"/>
        <v>1564403782</v>
      </c>
      <c r="N165" s="23">
        <f t="shared" ca="1" si="1753"/>
        <v>0.44724572802814139</v>
      </c>
      <c r="O165" s="27">
        <f t="shared" ref="O165" ca="1" si="2033">C165+690000000</f>
        <v>4742237228</v>
      </c>
      <c r="P165" s="29">
        <f t="shared" ref="P165" ca="1" si="2034">O165-1380000000</f>
        <v>3362237228</v>
      </c>
      <c r="Q165" s="30">
        <f t="shared" ref="Q165" ca="1" si="2035">P165/1380000000</f>
        <v>2.436403788405797</v>
      </c>
      <c r="R165" s="22">
        <f t="shared" ca="1" si="1962"/>
        <v>1546393851</v>
      </c>
    </row>
    <row r="166" spans="1:18" s="14" customFormat="1" x14ac:dyDescent="0.25">
      <c r="A166" s="16" t="s">
        <v>691</v>
      </c>
      <c r="B166" s="21">
        <f t="shared" ref="B166" ca="1" si="2036">E165</f>
        <v>2492237228</v>
      </c>
      <c r="C166" s="20">
        <f ca="1">E166+SUM(D$2:D166)</f>
        <v>4077676577</v>
      </c>
      <c r="D166" s="18"/>
      <c r="E166" s="20">
        <f t="shared" ref="E166" ca="1" si="2037">INDIRECT("'"&amp;A166&amp;"'!G41")</f>
        <v>2517676577</v>
      </c>
      <c r="F166" s="21">
        <f t="shared" ref="F166" ca="1" si="2038">E166+D166-B166</f>
        <v>25439349</v>
      </c>
      <c r="G166" s="17">
        <f t="shared" ref="G166" ca="1" si="2039">F166/B166</f>
        <v>1.0207434795609273E-2</v>
      </c>
      <c r="H166" s="21">
        <f t="shared" ref="H166" ca="1" si="2040">F166-D166</f>
        <v>25439349</v>
      </c>
      <c r="I166" s="24">
        <f t="shared" ca="1" si="2000"/>
        <v>-39231003</v>
      </c>
      <c r="J166" s="39">
        <f t="shared" ref="J166" ca="1" si="2041">I166/C$101</f>
        <v>-7.4637957292011904E-3</v>
      </c>
      <c r="K166" s="33">
        <f t="shared" ca="1" si="1800"/>
        <v>29843131</v>
      </c>
      <c r="L166" s="34">
        <f t="shared" ref="L166" ca="1" si="2042">K166/$B$2</f>
        <v>1.1995630594959049E-2</v>
      </c>
      <c r="M166" s="22">
        <f t="shared" ca="1" si="1752"/>
        <v>1589843131</v>
      </c>
      <c r="N166" s="23">
        <f t="shared" ca="1" si="1753"/>
        <v>0.45745316282375065</v>
      </c>
      <c r="O166" s="27">
        <f t="shared" ref="O166" ca="1" si="2043">C166+690000000</f>
        <v>4767676577</v>
      </c>
      <c r="P166" s="29">
        <f t="shared" ref="P166" ca="1" si="2044">O166-1380000000</f>
        <v>3387676577</v>
      </c>
      <c r="Q166" s="30">
        <f t="shared" ref="Q166" ca="1" si="2045">P166/1380000000</f>
        <v>2.4548380992753622</v>
      </c>
      <c r="R166" s="22">
        <f t="shared" ca="1" si="1962"/>
        <v>1520954502</v>
      </c>
    </row>
    <row r="167" spans="1:18" s="14" customFormat="1" x14ac:dyDescent="0.25">
      <c r="A167" s="16" t="s">
        <v>703</v>
      </c>
      <c r="B167" s="21">
        <f t="shared" ref="B167" ca="1" si="2046">E166</f>
        <v>2517676577</v>
      </c>
      <c r="C167" s="20">
        <f ca="1">E167+SUM(D$2:D167)</f>
        <v>4123349733</v>
      </c>
      <c r="D167" s="18"/>
      <c r="E167" s="20">
        <f t="shared" ref="E167" ca="1" si="2047">INDIRECT("'"&amp;A167&amp;"'!G41")</f>
        <v>2563349733</v>
      </c>
      <c r="F167" s="21">
        <f t="shared" ref="F167" ca="1" si="2048">E167+D167-B167</f>
        <v>45673156</v>
      </c>
      <c r="G167" s="17">
        <f t="shared" ref="G167" ca="1" si="2049">F167/B167</f>
        <v>1.8140994128174708E-2</v>
      </c>
      <c r="H167" s="21">
        <f t="shared" ref="H167" ca="1" si="2050">F167-D167</f>
        <v>45673156</v>
      </c>
      <c r="I167" s="24">
        <f t="shared" ca="1" si="2000"/>
        <v>6442153</v>
      </c>
      <c r="J167" s="39">
        <f t="shared" ref="J167" ca="1" si="2051">I167/C$101</f>
        <v>1.2256356037662517E-3</v>
      </c>
      <c r="K167" s="33">
        <f t="shared" ca="1" si="1800"/>
        <v>75516287</v>
      </c>
      <c r="L167" s="34">
        <f t="shared" ref="L167" ca="1" si="2052">K167/$B$2</f>
        <v>3.0354237387320661E-2</v>
      </c>
      <c r="M167" s="22">
        <f t="shared" ca="1" si="1752"/>
        <v>1635516287</v>
      </c>
      <c r="N167" s="23">
        <f t="shared" ca="1" si="1753"/>
        <v>0.47559415695192536</v>
      </c>
      <c r="O167" s="27">
        <f t="shared" ref="O167" ca="1" si="2053">C167+690000000</f>
        <v>4813349733</v>
      </c>
      <c r="P167" s="29">
        <f t="shared" ref="P167" ca="1" si="2054">O167-1380000000</f>
        <v>3433349733</v>
      </c>
      <c r="Q167" s="30">
        <f t="shared" ref="Q167" ca="1" si="2055">P167/1380000000</f>
        <v>2.4879345891304347</v>
      </c>
      <c r="R167" s="22">
        <f t="shared" ca="1" si="1962"/>
        <v>1475281346</v>
      </c>
    </row>
    <row r="168" spans="1:18" s="14" customFormat="1" x14ac:dyDescent="0.25">
      <c r="A168" s="16" t="s">
        <v>704</v>
      </c>
      <c r="B168" s="21">
        <f t="shared" ref="B168" ca="1" si="2056">E167</f>
        <v>2563349733</v>
      </c>
      <c r="C168" s="20">
        <f ca="1">E168+SUM(D$2:D168)</f>
        <v>4197040186</v>
      </c>
      <c r="D168" s="18"/>
      <c r="E168" s="20">
        <f t="shared" ref="E168" ca="1" si="2057">INDIRECT("'"&amp;A168&amp;"'!G41")</f>
        <v>2637040186</v>
      </c>
      <c r="F168" s="21">
        <f t="shared" ref="F168" ca="1" si="2058">E168+D168-B168</f>
        <v>73690453</v>
      </c>
      <c r="G168" s="17">
        <f t="shared" ref="G168" ca="1" si="2059">F168/B168</f>
        <v>2.8747717118474056E-2</v>
      </c>
      <c r="H168" s="21">
        <f t="shared" ref="H168" ca="1" si="2060">F168-D168</f>
        <v>73690453</v>
      </c>
      <c r="I168" s="24">
        <f t="shared" ca="1" si="2000"/>
        <v>80132606</v>
      </c>
      <c r="J168" s="39">
        <f t="shared" ref="J168" ca="1" si="2061">I168/C$101</f>
        <v>1.5245427256411509E-2</v>
      </c>
      <c r="K168" s="33">
        <f t="shared" ref="K168" ca="1" si="2062">H168+K167</f>
        <v>149206740</v>
      </c>
      <c r="L168" s="34">
        <f t="shared" ref="L168" ca="1" si="2063">K168/$B$2</f>
        <v>5.997456953555242E-2</v>
      </c>
      <c r="M168" s="22">
        <f t="shared" ca="1" si="1752"/>
        <v>1709206740</v>
      </c>
      <c r="N168" s="23">
        <f t="shared" ca="1" si="1753"/>
        <v>0.50434187407039943</v>
      </c>
      <c r="O168" s="27">
        <f t="shared" ref="O168" ca="1" si="2064">C168+690000000</f>
        <v>4887040186</v>
      </c>
      <c r="P168" s="29">
        <f t="shared" ref="P168" ca="1" si="2065">O168-1380000000</f>
        <v>3507040186</v>
      </c>
      <c r="Q168" s="30">
        <f t="shared" ref="Q168" ca="1" si="2066">P168/1380000000</f>
        <v>2.5413334681159419</v>
      </c>
      <c r="R168" s="22">
        <f t="shared" ca="1" si="1962"/>
        <v>1401590893</v>
      </c>
    </row>
    <row r="169" spans="1:18" s="14" customFormat="1" x14ac:dyDescent="0.25">
      <c r="A169" s="16" t="s">
        <v>705</v>
      </c>
      <c r="B169" s="21">
        <f t="shared" ref="B169" ca="1" si="2067">E168</f>
        <v>2637040186</v>
      </c>
      <c r="C169" s="20">
        <f ca="1">E169+SUM(D$2:D169)</f>
        <v>4256312802</v>
      </c>
      <c r="D169" s="18"/>
      <c r="E169" s="20">
        <f t="shared" ref="E169" ca="1" si="2068">INDIRECT("'"&amp;A169&amp;"'!G41")</f>
        <v>2696312802</v>
      </c>
      <c r="F169" s="21">
        <f t="shared" ref="F169" ca="1" si="2069">E169+D169-B169</f>
        <v>59272616</v>
      </c>
      <c r="G169" s="17">
        <f t="shared" ref="G169" ca="1" si="2070">F169/B169</f>
        <v>2.2476948328158698E-2</v>
      </c>
      <c r="H169" s="21">
        <f t="shared" ref="H169" ca="1" si="2071">F169-D169</f>
        <v>59272616</v>
      </c>
      <c r="I169" s="24">
        <f t="shared" ca="1" si="2000"/>
        <v>139405222</v>
      </c>
      <c r="J169" s="39">
        <f t="shared" ref="J169" ca="1" si="2072">I169/C$101</f>
        <v>2.652218962110002E-2</v>
      </c>
      <c r="K169" s="33">
        <f t="shared" ref="K169" ca="1" si="2073">H169+K168</f>
        <v>208479356</v>
      </c>
      <c r="L169" s="34">
        <f t="shared" ref="L169" ca="1" si="2074">K169/$B$2</f>
        <v>8.3799563164165286E-2</v>
      </c>
      <c r="M169" s="22">
        <f t="shared" ca="1" si="1752"/>
        <v>1768479356</v>
      </c>
      <c r="N169" s="23">
        <f t="shared" ca="1" si="1753"/>
        <v>0.52681882239855815</v>
      </c>
      <c r="O169" s="27">
        <f t="shared" ref="O169" ca="1" si="2075">C169+690000000</f>
        <v>4946312802</v>
      </c>
      <c r="P169" s="29">
        <f t="shared" ref="P169" ca="1" si="2076">O169-1380000000</f>
        <v>3566312802</v>
      </c>
      <c r="Q169" s="30">
        <f t="shared" ref="Q169" ca="1" si="2077">P169/1380000000</f>
        <v>2.5842846391304346</v>
      </c>
      <c r="R169" s="22">
        <f t="shared" ca="1" si="1962"/>
        <v>1342318277</v>
      </c>
    </row>
    <row r="170" spans="1:18" s="14" customFormat="1" x14ac:dyDescent="0.25">
      <c r="A170" s="16" t="s">
        <v>706</v>
      </c>
      <c r="B170" s="21">
        <f t="shared" ref="B170" ca="1" si="2078">E169</f>
        <v>2696312802</v>
      </c>
      <c r="C170" s="20">
        <f ca="1">E170+SUM(D$2:D170)</f>
        <v>4262398958</v>
      </c>
      <c r="D170" s="18"/>
      <c r="E170" s="20">
        <f t="shared" ref="E170" ca="1" si="2079">INDIRECT("'"&amp;A170&amp;"'!G41")</f>
        <v>2702398958</v>
      </c>
      <c r="F170" s="21">
        <f t="shared" ref="F170" ca="1" si="2080">E170+D170-B170</f>
        <v>6086156</v>
      </c>
      <c r="G170" s="17">
        <f t="shared" ref="G170" ca="1" si="2081">F170/B170</f>
        <v>2.2572143690025768E-3</v>
      </c>
      <c r="H170" s="21">
        <f t="shared" ref="H170" ca="1" si="2082">F170-D170</f>
        <v>6086156</v>
      </c>
      <c r="I170" s="24">
        <f t="shared" ca="1" si="2000"/>
        <v>145491378</v>
      </c>
      <c r="J170" s="39">
        <f t="shared" ref="J170" ca="1" si="2083">I170/C$101</f>
        <v>2.7680095911695044E-2</v>
      </c>
      <c r="K170" s="33">
        <f t="shared" ref="K170" ca="1" si="2084">H170+K169</f>
        <v>214565512</v>
      </c>
      <c r="L170" s="34">
        <f t="shared" ref="L170" ca="1" si="2085">K170/$B$2</f>
        <v>8.6245931111258167E-2</v>
      </c>
      <c r="M170" s="22">
        <f t="shared" ca="1" si="1752"/>
        <v>1774565512</v>
      </c>
      <c r="N170" s="23">
        <f t="shared" ca="1" si="1753"/>
        <v>0.52907603676756076</v>
      </c>
      <c r="O170" s="27">
        <f t="shared" ref="O170" ca="1" si="2086">C170+690000000</f>
        <v>4952398958</v>
      </c>
      <c r="P170" s="29">
        <f t="shared" ref="P170" ca="1" si="2087">O170-1380000000</f>
        <v>3572398958</v>
      </c>
      <c r="Q170" s="30">
        <f t="shared" ref="Q170" ca="1" si="2088">P170/1380000000</f>
        <v>2.5886948971014494</v>
      </c>
      <c r="R170" s="22">
        <f t="shared" ca="1" si="1962"/>
        <v>1336232121</v>
      </c>
    </row>
    <row r="171" spans="1:18" s="14" customFormat="1" x14ac:dyDescent="0.25">
      <c r="A171" s="16" t="s">
        <v>707</v>
      </c>
      <c r="B171" s="21">
        <f t="shared" ref="B171" ca="1" si="2089">E170</f>
        <v>2702398958</v>
      </c>
      <c r="C171" s="20">
        <f ca="1">E171+SUM(D$2:D171)</f>
        <v>4267327186</v>
      </c>
      <c r="D171" s="18"/>
      <c r="E171" s="20">
        <f t="shared" ref="E171" ca="1" si="2090">INDIRECT("'"&amp;A171&amp;"'!G41")</f>
        <v>2707327186</v>
      </c>
      <c r="F171" s="21">
        <f t="shared" ref="F171" ca="1" si="2091">E171+D171-B171</f>
        <v>4928228</v>
      </c>
      <c r="G171" s="17">
        <f t="shared" ref="G171" ca="1" si="2092">F171/B171</f>
        <v>1.8236493118126786E-3</v>
      </c>
      <c r="H171" s="21">
        <f t="shared" ref="H171" ca="1" si="2093">F171-D171</f>
        <v>4928228</v>
      </c>
      <c r="I171" s="24">
        <f t="shared" ca="1" si="2000"/>
        <v>150419606</v>
      </c>
      <c r="J171" s="39">
        <f t="shared" ref="J171" ca="1" si="2094">I171/C$101</f>
        <v>2.861770352521769E-2</v>
      </c>
      <c r="K171" s="33">
        <f t="shared" ref="K171" ca="1" si="2095">H171+K170</f>
        <v>219493740</v>
      </c>
      <c r="L171" s="34">
        <f t="shared" ref="L171" ca="1" si="2096">K171/$B$2</f>
        <v>8.8226862755988525E-2</v>
      </c>
      <c r="M171" s="22">
        <f t="shared" ca="1" si="1752"/>
        <v>1779493740</v>
      </c>
      <c r="N171" s="23">
        <f t="shared" ca="1" si="1753"/>
        <v>0.53089968607937343</v>
      </c>
      <c r="O171" s="27">
        <f t="shared" ref="O171" ca="1" si="2097">C171+690000000</f>
        <v>4957327186</v>
      </c>
      <c r="P171" s="29">
        <f t="shared" ref="P171" ca="1" si="2098">O171-1380000000</f>
        <v>3577327186</v>
      </c>
      <c r="Q171" s="30">
        <f t="shared" ref="Q171" ca="1" si="2099">P171/1380000000</f>
        <v>2.5922660768115944</v>
      </c>
      <c r="R171" s="22">
        <f t="shared" ca="1" si="1962"/>
        <v>1331303893</v>
      </c>
    </row>
    <row r="172" spans="1:18" s="14" customFormat="1" x14ac:dyDescent="0.25">
      <c r="A172" s="16" t="s">
        <v>723</v>
      </c>
      <c r="B172" s="21">
        <f t="shared" ref="B172" ca="1" si="2100">E171</f>
        <v>2707327186</v>
      </c>
      <c r="C172" s="20">
        <f ca="1">E172+SUM(D$2:D172)</f>
        <v>4301117168</v>
      </c>
      <c r="D172" s="18"/>
      <c r="E172" s="20">
        <f t="shared" ref="E172" ca="1" si="2101">INDIRECT("'"&amp;A172&amp;"'!G41")</f>
        <v>2741117168</v>
      </c>
      <c r="F172" s="21">
        <f t="shared" ref="F172" ca="1" si="2102">E172+D172-B172</f>
        <v>33789982</v>
      </c>
      <c r="G172" s="17">
        <f t="shared" ref="G172" ca="1" si="2103">F172/B172</f>
        <v>1.2480937721429877E-2</v>
      </c>
      <c r="H172" s="21">
        <f t="shared" ref="H172" ca="1" si="2104">F172-D172</f>
        <v>33789982</v>
      </c>
      <c r="I172" s="24">
        <f t="shared" ca="1" si="2000"/>
        <v>184209588</v>
      </c>
      <c r="J172" s="39">
        <f t="shared" ref="J172" ca="1" si="2105">I172/C$101</f>
        <v>3.5046331499409049E-2</v>
      </c>
      <c r="K172" s="33">
        <f t="shared" ref="K172" ca="1" si="2106">H172+K171</f>
        <v>253283722</v>
      </c>
      <c r="L172" s="34">
        <f t="shared" ref="L172" ca="1" si="2107">K172/$B$2</f>
        <v>0.10180895445683304</v>
      </c>
      <c r="M172" s="22">
        <f t="shared" ca="1" si="1752"/>
        <v>1813283722</v>
      </c>
      <c r="N172" s="23">
        <f t="shared" ca="1" si="1753"/>
        <v>0.54338062380080332</v>
      </c>
      <c r="O172" s="27">
        <f t="shared" ref="O172" ca="1" si="2108">C172+690000000</f>
        <v>4991117168</v>
      </c>
      <c r="P172" s="29">
        <f t="shared" ref="P172" ca="1" si="2109">O172-1380000000</f>
        <v>3611117168</v>
      </c>
      <c r="Q172" s="30">
        <f t="shared" ref="Q172" ca="1" si="2110">P172/1380000000</f>
        <v>2.6167515710144928</v>
      </c>
      <c r="R172" s="22">
        <f t="shared" ca="1" si="1962"/>
        <v>1297513911</v>
      </c>
    </row>
    <row r="173" spans="1:18" s="14" customFormat="1" x14ac:dyDescent="0.25">
      <c r="A173" s="16" t="s">
        <v>724</v>
      </c>
      <c r="B173" s="21">
        <f t="shared" ref="B173" ca="1" si="2111">E172</f>
        <v>2741117168</v>
      </c>
      <c r="C173" s="20">
        <f ca="1">E173+SUM(D$2:D173)</f>
        <v>4358024554</v>
      </c>
      <c r="D173" s="18"/>
      <c r="E173" s="20">
        <f t="shared" ref="E173" ca="1" si="2112">INDIRECT("'"&amp;A173&amp;"'!G41")</f>
        <v>2798024554</v>
      </c>
      <c r="F173" s="21">
        <f t="shared" ref="F173" ca="1" si="2113">E173+D173-B173</f>
        <v>56907386</v>
      </c>
      <c r="G173" s="17">
        <f t="shared" ref="G173" ca="1" si="2114">F173/B173</f>
        <v>2.0760654328950596E-2</v>
      </c>
      <c r="H173" s="21">
        <f t="shared" ref="H173" ca="1" si="2115">F173-D173</f>
        <v>56907386</v>
      </c>
      <c r="I173" s="24">
        <f t="shared" ca="1" si="2000"/>
        <v>241116974</v>
      </c>
      <c r="J173" s="39">
        <f t="shared" ref="J173" ca="1" si="2116">I173/C$101</f>
        <v>4.587310298385984E-2</v>
      </c>
      <c r="K173" s="33">
        <f t="shared" ref="K173" ca="1" si="2117">H173+K172</f>
        <v>310191108</v>
      </c>
      <c r="L173" s="34">
        <f t="shared" ref="L173" ca="1" si="2118">K173/$B$2</f>
        <v>0.12468322929685383</v>
      </c>
      <c r="M173" s="22">
        <f t="shared" ca="1" si="1752"/>
        <v>1870191108</v>
      </c>
      <c r="N173" s="23">
        <f t="shared" ca="1" si="1753"/>
        <v>0.5641412781297539</v>
      </c>
      <c r="O173" s="27">
        <f t="shared" ref="O173" ca="1" si="2119">C173+690000000</f>
        <v>5048024554</v>
      </c>
      <c r="P173" s="29">
        <f t="shared" ref="P173" ca="1" si="2120">O173-1380000000</f>
        <v>3668024554</v>
      </c>
      <c r="Q173" s="30">
        <f t="shared" ref="Q173" ca="1" si="2121">P173/1380000000</f>
        <v>2.6579888072463769</v>
      </c>
      <c r="R173" s="22">
        <f t="shared" ca="1" si="1962"/>
        <v>1240606525</v>
      </c>
    </row>
    <row r="174" spans="1:18" s="14" customFormat="1" x14ac:dyDescent="0.25">
      <c r="A174" s="16" t="s">
        <v>725</v>
      </c>
      <c r="B174" s="21">
        <f t="shared" ref="B174" ca="1" si="2122">E173</f>
        <v>2798024554</v>
      </c>
      <c r="C174" s="20">
        <f ca="1">E174+SUM(D$2:D174)</f>
        <v>4378628542</v>
      </c>
      <c r="D174" s="18"/>
      <c r="E174" s="20">
        <f t="shared" ref="E174" ca="1" si="2123">INDIRECT("'"&amp;A174&amp;"'!G41")</f>
        <v>2818628542</v>
      </c>
      <c r="F174" s="21">
        <f t="shared" ref="F174" ca="1" si="2124">E174+D174-B174</f>
        <v>20603988</v>
      </c>
      <c r="G174" s="17">
        <f t="shared" ref="G174" ca="1" si="2125">F174/B174</f>
        <v>7.3637623982051731E-3</v>
      </c>
      <c r="H174" s="21">
        <f t="shared" ref="H174" ca="1" si="2126">F174-D174</f>
        <v>20603988</v>
      </c>
      <c r="I174" s="24">
        <f t="shared" ca="1" si="2000"/>
        <v>261720962</v>
      </c>
      <c r="J174" s="39">
        <f t="shared" ref="J174" ca="1" si="2127">I174/C$101</f>
        <v>4.9793062859443765E-2</v>
      </c>
      <c r="K174" s="33">
        <f t="shared" ref="K174" ca="1" si="2128">H174+K173</f>
        <v>330795096</v>
      </c>
      <c r="L174" s="34">
        <f t="shared" ref="L174" ca="1" si="2129">K174/$B$2</f>
        <v>0.13296512937064195</v>
      </c>
      <c r="M174" s="22">
        <f t="shared" ca="1" si="1752"/>
        <v>1890795096</v>
      </c>
      <c r="N174" s="23">
        <f t="shared" ca="1" si="1753"/>
        <v>0.57150504052795903</v>
      </c>
      <c r="O174" s="27">
        <f t="shared" ref="O174" ca="1" si="2130">C174+690000000</f>
        <v>5068628542</v>
      </c>
      <c r="P174" s="29">
        <f t="shared" ref="P174" ca="1" si="2131">O174-1380000000</f>
        <v>3688628542</v>
      </c>
      <c r="Q174" s="30">
        <f t="shared" ref="Q174" ca="1" si="2132">P174/1380000000</f>
        <v>2.6729192333333334</v>
      </c>
      <c r="R174" s="22">
        <f t="shared" ca="1" si="1962"/>
        <v>1220002537</v>
      </c>
    </row>
    <row r="175" spans="1:18" s="14" customFormat="1" x14ac:dyDescent="0.25">
      <c r="A175" s="16" t="s">
        <v>726</v>
      </c>
      <c r="B175" s="21">
        <f t="shared" ref="B175" ca="1" si="2133">E174</f>
        <v>2818628542</v>
      </c>
      <c r="C175" s="20">
        <f ca="1">E175+SUM(D$2:D175)</f>
        <v>4391473890</v>
      </c>
      <c r="D175" s="18"/>
      <c r="E175" s="20">
        <f t="shared" ref="E175" ca="1" si="2134">INDIRECT("'"&amp;A175&amp;"'!G41")</f>
        <v>2831473890</v>
      </c>
      <c r="F175" s="21">
        <f t="shared" ref="F175" ca="1" si="2135">E175+D175-B175</f>
        <v>12845348</v>
      </c>
      <c r="G175" s="17">
        <f t="shared" ref="G175" ca="1" si="2136">F175/B175</f>
        <v>4.5573043090259037E-3</v>
      </c>
      <c r="H175" s="21">
        <f t="shared" ref="H175" ca="1" si="2137">F175-D175</f>
        <v>12845348</v>
      </c>
      <c r="I175" s="24">
        <f t="shared" ca="1" si="2000"/>
        <v>274566310</v>
      </c>
      <c r="J175" s="39">
        <f t="shared" ref="J175" ca="1" si="2138">I175/C$101</f>
        <v>5.2236922210745669E-2</v>
      </c>
      <c r="K175" s="33">
        <f t="shared" ref="K175" ca="1" si="2139">H175+K174</f>
        <v>343640444</v>
      </c>
      <c r="L175" s="34">
        <f t="shared" ref="L175" ca="1" si="2140">K175/$B$2</f>
        <v>0.13812839623669887</v>
      </c>
      <c r="M175" s="22">
        <f t="shared" ca="1" si="1752"/>
        <v>1903640444</v>
      </c>
      <c r="N175" s="23">
        <f t="shared" ca="1" si="1753"/>
        <v>0.57606234483698493</v>
      </c>
      <c r="O175" s="27">
        <f t="shared" ref="O175" ca="1" si="2141">C175+690000000</f>
        <v>5081473890</v>
      </c>
      <c r="P175" s="29">
        <f t="shared" ref="P175" ca="1" si="2142">O175-1380000000</f>
        <v>3701473890</v>
      </c>
      <c r="Q175" s="30">
        <f t="shared" ref="Q175" ca="1" si="2143">P175/1380000000</f>
        <v>2.6822274565217392</v>
      </c>
      <c r="R175" s="22">
        <f t="shared" ca="1" si="1962"/>
        <v>1207157189</v>
      </c>
    </row>
    <row r="176" spans="1:18" s="14" customFormat="1" x14ac:dyDescent="0.25">
      <c r="A176" s="16" t="s">
        <v>727</v>
      </c>
      <c r="B176" s="21">
        <f t="shared" ref="B176" ca="1" si="2144">E175</f>
        <v>2831473890</v>
      </c>
      <c r="C176" s="20">
        <f ca="1">E176+SUM(D$2:D176)</f>
        <v>4432606417</v>
      </c>
      <c r="D176" s="18"/>
      <c r="E176" s="20">
        <f t="shared" ref="E176" ca="1" si="2145">INDIRECT("'"&amp;A176&amp;"'!G41")</f>
        <v>2872606417</v>
      </c>
      <c r="F176" s="21">
        <f t="shared" ref="F176" ca="1" si="2146">E176+D176-B176</f>
        <v>41132527</v>
      </c>
      <c r="G176" s="17">
        <f t="shared" ref="G176" ca="1" si="2147">F176/B176</f>
        <v>1.452689609650612E-2</v>
      </c>
      <c r="H176" s="21">
        <f t="shared" ref="H176" ca="1" si="2148">F176-D176</f>
        <v>41132527</v>
      </c>
      <c r="I176" s="24">
        <f t="shared" ca="1" si="2000"/>
        <v>315698837</v>
      </c>
      <c r="J176" s="39">
        <f t="shared" ref="J176" ca="1" si="2149">I176/C$101</f>
        <v>6.0062487602327748E-2</v>
      </c>
      <c r="K176" s="33">
        <f t="shared" ref="K176" ca="1" si="2150">H176+K175</f>
        <v>384772971</v>
      </c>
      <c r="L176" s="34">
        <f t="shared" ref="L176" ca="1" si="2151">K176/$B$2</f>
        <v>0.15466186919331254</v>
      </c>
      <c r="M176" s="22">
        <f t="shared" ca="1" si="1752"/>
        <v>1944772971</v>
      </c>
      <c r="N176" s="23">
        <f t="shared" ca="1" si="1753"/>
        <v>0.59058924093349108</v>
      </c>
      <c r="O176" s="27">
        <f t="shared" ref="O176" ca="1" si="2152">C176+690000000</f>
        <v>5122606417</v>
      </c>
      <c r="P176" s="29">
        <f t="shared" ref="P176" ca="1" si="2153">O176-1380000000</f>
        <v>3742606417</v>
      </c>
      <c r="Q176" s="30">
        <f t="shared" ref="Q176" ca="1" si="2154">P176/1380000000</f>
        <v>2.7120336355072463</v>
      </c>
      <c r="R176" s="22">
        <f t="shared" ca="1" si="1962"/>
        <v>1166024662</v>
      </c>
    </row>
    <row r="177" spans="1:18" s="14" customFormat="1" x14ac:dyDescent="0.25">
      <c r="A177" s="16" t="s">
        <v>746</v>
      </c>
      <c r="B177" s="21">
        <f t="shared" ref="B177" ca="1" si="2155">E176</f>
        <v>2872606417</v>
      </c>
      <c r="C177" s="20">
        <f ca="1">E177+SUM(D$2:D177)</f>
        <v>4453906914</v>
      </c>
      <c r="D177" s="18">
        <v>60000000</v>
      </c>
      <c r="E177" s="20">
        <f t="shared" ref="E177" ca="1" si="2156">INDIRECT("'"&amp;A177&amp;"'!G41")</f>
        <v>2833906914</v>
      </c>
      <c r="F177" s="21">
        <f t="shared" ref="F177" ca="1" si="2157">E177+D177-B177</f>
        <v>21300497</v>
      </c>
      <c r="G177" s="17">
        <f t="shared" ref="G177" ca="1" si="2158">F177/B177</f>
        <v>7.4150419194026328E-3</v>
      </c>
      <c r="H177" s="21">
        <f t="shared" ref="H177" ca="1" si="2159">F177-D177</f>
        <v>-38699503</v>
      </c>
      <c r="I177" s="24">
        <f t="shared" ca="1" si="2000"/>
        <v>336999334</v>
      </c>
      <c r="J177" s="39">
        <f t="shared" ref="J177" ca="1" si="2160">I177/C$101</f>
        <v>6.4114960044555719E-2</v>
      </c>
      <c r="K177" s="33">
        <f t="shared" ref="K177" ca="1" si="2161">H177+K176</f>
        <v>346073468</v>
      </c>
      <c r="L177" s="34">
        <f t="shared" ref="L177" ca="1" si="2162">K177/$B$2</f>
        <v>0.13910636524178316</v>
      </c>
      <c r="M177" s="22">
        <f t="shared" ca="1" si="1752"/>
        <v>1966073468</v>
      </c>
      <c r="N177" s="23">
        <f t="shared" ca="1" si="1753"/>
        <v>0.59800428285289375</v>
      </c>
      <c r="O177" s="27">
        <f t="shared" ref="O177" ca="1" si="2163">C177+690000000</f>
        <v>5143906914</v>
      </c>
      <c r="P177" s="29">
        <f t="shared" ref="P177" ca="1" si="2164">O177-1380000000</f>
        <v>3763906914</v>
      </c>
      <c r="Q177" s="30">
        <f t="shared" ref="Q177" ca="1" si="2165">P177/1380000000</f>
        <v>2.7274687782608695</v>
      </c>
      <c r="R177" s="22">
        <f t="shared" ca="1" si="1962"/>
        <v>1144724165</v>
      </c>
    </row>
    <row r="178" spans="1:18" s="14" customFormat="1" x14ac:dyDescent="0.25">
      <c r="A178" s="16" t="s">
        <v>747</v>
      </c>
      <c r="B178" s="21">
        <f t="shared" ref="B178" ca="1" si="2166">E177</f>
        <v>2833906914</v>
      </c>
      <c r="C178" s="20">
        <f ca="1">E178+SUM(D$2:D178)</f>
        <v>4429378969</v>
      </c>
      <c r="D178" s="18">
        <v>60000000</v>
      </c>
      <c r="E178" s="20">
        <f t="shared" ref="E178" ca="1" si="2167">INDIRECT("'"&amp;A178&amp;"'!G41")</f>
        <v>2749378969</v>
      </c>
      <c r="F178" s="21">
        <f t="shared" ref="F178" ca="1" si="2168">E178+D178-B178</f>
        <v>-24527945</v>
      </c>
      <c r="G178" s="17">
        <f t="shared" ref="G178" ca="1" si="2169">F178/B178</f>
        <v>-8.6551696101334966E-3</v>
      </c>
      <c r="H178" s="21">
        <f t="shared" ref="H178" ca="1" si="2170">F178-D178</f>
        <v>-84527945</v>
      </c>
      <c r="I178" s="24">
        <f t="shared" ca="1" si="2000"/>
        <v>312471389</v>
      </c>
      <c r="J178" s="39">
        <f t="shared" ref="J178" ca="1" si="2171">I178/C$101</f>
        <v>5.9448457606749536E-2</v>
      </c>
      <c r="K178" s="33">
        <f t="shared" ref="K178" ca="1" si="2172">H178+K177</f>
        <v>261545523</v>
      </c>
      <c r="L178" s="34">
        <f t="shared" ref="L178" ca="1" si="2173">K178/$B$2</f>
        <v>0.10512983633229923</v>
      </c>
      <c r="M178" s="22">
        <f t="shared" ca="1" si="1752"/>
        <v>1941545523</v>
      </c>
      <c r="N178" s="23">
        <f t="shared" ca="1" si="1753"/>
        <v>0.58934911324276029</v>
      </c>
      <c r="O178" s="27">
        <f t="shared" ref="O178" ca="1" si="2174">C178+690000000</f>
        <v>5119378969</v>
      </c>
      <c r="P178" s="29">
        <f t="shared" ref="P178" ca="1" si="2175">O178-1380000000</f>
        <v>3739378969</v>
      </c>
      <c r="Q178" s="30">
        <f t="shared" ref="Q178" ca="1" si="2176">P178/1380000000</f>
        <v>2.7096949050724639</v>
      </c>
      <c r="R178" s="22">
        <f t="shared" ca="1" si="1962"/>
        <v>1169252110</v>
      </c>
    </row>
    <row r="179" spans="1:18" s="14" customFormat="1" x14ac:dyDescent="0.25">
      <c r="A179" s="16" t="s">
        <v>748</v>
      </c>
      <c r="B179" s="21">
        <f t="shared" ref="B179" ca="1" si="2177">E178</f>
        <v>2749378969</v>
      </c>
      <c r="C179" s="20">
        <f ca="1">E179+SUM(D$2:D179)</f>
        <v>4391247134</v>
      </c>
      <c r="D179" s="18"/>
      <c r="E179" s="20">
        <f t="shared" ref="E179" ca="1" si="2178">INDIRECT("'"&amp;A179&amp;"'!G41")</f>
        <v>2711247134</v>
      </c>
      <c r="F179" s="21">
        <f t="shared" ref="F179" ca="1" si="2179">E179+D179-B179</f>
        <v>-38131835</v>
      </c>
      <c r="G179" s="17">
        <f t="shared" ref="G179" ca="1" si="2180">F179/B179</f>
        <v>-1.3869253904225961E-2</v>
      </c>
      <c r="H179" s="21">
        <f t="shared" ref="H179" ca="1" si="2181">F179-D179</f>
        <v>-38131835</v>
      </c>
      <c r="I179" s="24">
        <f t="shared" ca="1" si="2000"/>
        <v>274339554</v>
      </c>
      <c r="J179" s="39">
        <f t="shared" ref="J179" ca="1" si="2182">I179/C$101</f>
        <v>5.2193781318722828E-2</v>
      </c>
      <c r="K179" s="33">
        <f t="shared" ref="K179" ca="1" si="2183">H179+K178</f>
        <v>223413688</v>
      </c>
      <c r="L179" s="34">
        <f t="shared" ref="L179" ca="1" si="2184">K179/$B$2</f>
        <v>8.9802510035070893E-2</v>
      </c>
      <c r="M179" s="22">
        <f t="shared" ca="1" si="1752"/>
        <v>1903413688</v>
      </c>
      <c r="N179" s="23">
        <f t="shared" ca="1" si="1753"/>
        <v>0.57547985933853429</v>
      </c>
      <c r="O179" s="27">
        <f t="shared" ref="O179" ca="1" si="2185">C179+690000000</f>
        <v>5081247134</v>
      </c>
      <c r="P179" s="29">
        <f t="shared" ref="P179" ca="1" si="2186">O179-1380000000</f>
        <v>3701247134</v>
      </c>
      <c r="Q179" s="30">
        <f t="shared" ref="Q179" ca="1" si="2187">P179/1380000000</f>
        <v>2.68206314057971</v>
      </c>
      <c r="R179" s="22">
        <f t="shared" ca="1" si="1962"/>
        <v>1207383945</v>
      </c>
    </row>
    <row r="180" spans="1:18" s="14" customFormat="1" x14ac:dyDescent="0.25">
      <c r="A180" s="16" t="s">
        <v>749</v>
      </c>
      <c r="B180" s="21">
        <f t="shared" ref="B180" ca="1" si="2188">E179</f>
        <v>2711247134</v>
      </c>
      <c r="C180" s="20">
        <f ca="1">E180+SUM(D$2:D180)</f>
        <v>4315384890</v>
      </c>
      <c r="D180" s="18"/>
      <c r="E180" s="20">
        <f t="shared" ref="E180" ca="1" si="2189">INDIRECT("'"&amp;A180&amp;"'!G41")</f>
        <v>2635384890</v>
      </c>
      <c r="F180" s="21">
        <f t="shared" ref="F180" ca="1" si="2190">E180+D180-B180</f>
        <v>-75862244</v>
      </c>
      <c r="G180" s="17">
        <f t="shared" ref="G180" ca="1" si="2191">F180/B180</f>
        <v>-2.7980571394123601E-2</v>
      </c>
      <c r="H180" s="21">
        <f t="shared" ref="H180" ca="1" si="2192">F180-D180</f>
        <v>-75862244</v>
      </c>
      <c r="I180" s="24">
        <f t="shared" ca="1" si="2000"/>
        <v>198477310</v>
      </c>
      <c r="J180" s="39">
        <f t="shared" ref="J180" ca="1" si="2193">I180/C$101</f>
        <v>3.7760801035888393E-2</v>
      </c>
      <c r="K180" s="33">
        <f t="shared" ref="K180" ca="1" si="2194">H180+K179</f>
        <v>147551444</v>
      </c>
      <c r="L180" s="34">
        <f t="shared" ref="L180" ca="1" si="2195">K180/$B$2</f>
        <v>5.930921309753949E-2</v>
      </c>
      <c r="M180" s="22">
        <f t="shared" ca="1" si="1752"/>
        <v>1827551444</v>
      </c>
      <c r="N180" s="23">
        <f t="shared" ca="1" si="1753"/>
        <v>0.54749928794441072</v>
      </c>
      <c r="O180" s="27">
        <f t="shared" ref="O180" ca="1" si="2196">C180+690000000</f>
        <v>5005384890</v>
      </c>
      <c r="P180" s="29">
        <f t="shared" ref="P180" ca="1" si="2197">O180-1380000000</f>
        <v>3625384890</v>
      </c>
      <c r="Q180" s="30">
        <f t="shared" ref="Q180" ca="1" si="2198">P180/1380000000</f>
        <v>2.6270905</v>
      </c>
      <c r="R180" s="22">
        <f t="shared" ca="1" si="1962"/>
        <v>1283246189</v>
      </c>
    </row>
    <row r="181" spans="1:18" s="14" customFormat="1" x14ac:dyDescent="0.25">
      <c r="A181" s="16" t="s">
        <v>750</v>
      </c>
      <c r="B181" s="21">
        <f t="shared" ref="B181" ca="1" si="2199">E180</f>
        <v>2635384890</v>
      </c>
      <c r="C181" s="20">
        <f ca="1">E181+SUM(D$2:D181)</f>
        <v>4286361240</v>
      </c>
      <c r="D181" s="18"/>
      <c r="E181" s="20">
        <f t="shared" ref="E181" ca="1" si="2200">INDIRECT("'"&amp;A181&amp;"'!G41")</f>
        <v>2606361240</v>
      </c>
      <c r="F181" s="21">
        <f t="shared" ref="F181" ca="1" si="2201">E181+D181-B181</f>
        <v>-29023650</v>
      </c>
      <c r="G181" s="17">
        <f t="shared" ref="G181" ca="1" si="2202">F181/B181</f>
        <v>-1.1013059272719743E-2</v>
      </c>
      <c r="H181" s="21">
        <f t="shared" ref="H181" ca="1" si="2203">F181-D181</f>
        <v>-29023650</v>
      </c>
      <c r="I181" s="24">
        <f t="shared" ca="1" si="2000"/>
        <v>169453660</v>
      </c>
      <c r="J181" s="39">
        <f t="shared" ref="J181" ca="1" si="2204">I181/C$101</f>
        <v>3.2238979559240696E-2</v>
      </c>
      <c r="K181" s="33">
        <f t="shared" ref="K181" ca="1" si="2205">H181+K180</f>
        <v>118527794</v>
      </c>
      <c r="L181" s="34">
        <f t="shared" ref="L181" ca="1" si="2206">K181/$B$2</f>
        <v>4.7642977945558176E-2</v>
      </c>
      <c r="M181" s="22">
        <f t="shared" ca="1" si="1752"/>
        <v>1798527794</v>
      </c>
      <c r="N181" s="23">
        <f t="shared" ca="1" si="1753"/>
        <v>0.53648622867169093</v>
      </c>
      <c r="O181" s="27">
        <f t="shared" ref="O181" ca="1" si="2207">C181+690000000</f>
        <v>4976361240</v>
      </c>
      <c r="P181" s="29">
        <f t="shared" ref="P181" ca="1" si="2208">O181-1380000000</f>
        <v>3596361240</v>
      </c>
      <c r="Q181" s="30">
        <f t="shared" ref="Q181" ca="1" si="2209">P181/1380000000</f>
        <v>2.6060588695652176</v>
      </c>
      <c r="R181" s="22">
        <f t="shared" ca="1" si="1962"/>
        <v>1312269839</v>
      </c>
    </row>
    <row r="182" spans="1:18" s="14" customFormat="1" x14ac:dyDescent="0.25">
      <c r="A182" s="16" t="s">
        <v>766</v>
      </c>
      <c r="B182" s="21">
        <f t="shared" ref="B182" ca="1" si="2210">E181</f>
        <v>2606361240</v>
      </c>
      <c r="C182" s="20">
        <f ca="1">E182+SUM(D$2:D182)</f>
        <v>4341796401</v>
      </c>
      <c r="D182" s="18"/>
      <c r="E182" s="20">
        <f t="shared" ref="E182" ca="1" si="2211">INDIRECT("'"&amp;A182&amp;"'!G41")</f>
        <v>2661796401</v>
      </c>
      <c r="F182" s="21">
        <f t="shared" ref="F182" ca="1" si="2212">E182+D182-B182</f>
        <v>55435161</v>
      </c>
      <c r="G182" s="17">
        <f t="shared" ref="G182" ca="1" si="2213">F182/B182</f>
        <v>2.1269177944036644E-2</v>
      </c>
      <c r="H182" s="21">
        <f t="shared" ref="H182" ca="1" si="2214">F182-D182</f>
        <v>55435161</v>
      </c>
      <c r="I182" s="24">
        <f t="shared" ca="1" si="2000"/>
        <v>224888821</v>
      </c>
      <c r="J182" s="39">
        <f t="shared" ref="J182" ca="1" si="2215">I182/C$101</f>
        <v>4.2785656581986721E-2</v>
      </c>
      <c r="K182" s="33">
        <f t="shared" ref="K182" ca="1" si="2216">H182+K181</f>
        <v>173962955</v>
      </c>
      <c r="L182" s="34">
        <f t="shared" ref="L182" ca="1" si="2217">K182/$B$2</f>
        <v>6.9925482865302716E-2</v>
      </c>
      <c r="M182" s="22">
        <f t="shared" ca="1" si="1752"/>
        <v>1853962955</v>
      </c>
      <c r="N182" s="23">
        <f t="shared" ca="1" si="1753"/>
        <v>0.55775540661572753</v>
      </c>
      <c r="O182" s="27">
        <f t="shared" ref="O182" ca="1" si="2218">C182+690000000</f>
        <v>5031796401</v>
      </c>
      <c r="P182" s="29">
        <f t="shared" ref="P182" ca="1" si="2219">O182-1380000000</f>
        <v>3651796401</v>
      </c>
      <c r="Q182" s="30">
        <f t="shared" ref="Q182" ca="1" si="2220">P182/1380000000</f>
        <v>2.6462292760869564</v>
      </c>
      <c r="R182" s="22">
        <f t="shared" ca="1" si="1962"/>
        <v>1256834678</v>
      </c>
    </row>
    <row r="183" spans="1:18" s="14" customFormat="1" x14ac:dyDescent="0.25">
      <c r="A183" s="16" t="s">
        <v>767</v>
      </c>
      <c r="B183" s="21">
        <f t="shared" ref="B183" ca="1" si="2221">E182</f>
        <v>2661796401</v>
      </c>
      <c r="C183" s="20">
        <f ca="1">E183+SUM(D$2:D183)</f>
        <v>4357397990</v>
      </c>
      <c r="D183" s="18"/>
      <c r="E183" s="20">
        <f t="shared" ref="E183" ca="1" si="2222">INDIRECT("'"&amp;A183&amp;"'!G41")</f>
        <v>2677397990</v>
      </c>
      <c r="F183" s="21">
        <f t="shared" ref="F183" ca="1" si="2223">E183+D183-B183</f>
        <v>15601589</v>
      </c>
      <c r="G183" s="17">
        <f t="shared" ref="G183" ca="1" si="2224">F183/B183</f>
        <v>5.8613006592610536E-3</v>
      </c>
      <c r="H183" s="21">
        <f t="shared" ref="H183" ca="1" si="2225">F183-D183</f>
        <v>15601589</v>
      </c>
      <c r="I183" s="37">
        <f t="shared" ca="1" si="2000"/>
        <v>240490410</v>
      </c>
      <c r="J183" s="38">
        <f t="shared" ref="J183" ca="1" si="2226">I183/C$101</f>
        <v>4.5753897627135436E-2</v>
      </c>
      <c r="K183" s="33">
        <f t="shared" ref="K183" ca="1" si="2227">H183+K182</f>
        <v>189564544</v>
      </c>
      <c r="L183" s="34">
        <f t="shared" ref="L183" ca="1" si="2228">K183/$B$2</f>
        <v>7.6196637803381317E-2</v>
      </c>
      <c r="M183" s="22">
        <f t="shared" ca="1" si="1752"/>
        <v>1869564544</v>
      </c>
      <c r="N183" s="23">
        <f t="shared" ca="1" si="1753"/>
        <v>0.56361670727498858</v>
      </c>
      <c r="O183" s="27">
        <f t="shared" ref="O183" ca="1" si="2229">C183+690000000</f>
        <v>5047397990</v>
      </c>
      <c r="P183" s="29">
        <f t="shared" ref="P183" ca="1" si="2230">O183-1380000000</f>
        <v>3667397990</v>
      </c>
      <c r="Q183" s="30">
        <f t="shared" ref="Q183" ca="1" si="2231">P183/1380000000</f>
        <v>2.6575347753623189</v>
      </c>
      <c r="R183" s="22">
        <f t="shared" ref="R183:R210" ca="1" si="2232">O$93-O183</f>
        <v>1241233089</v>
      </c>
    </row>
    <row r="184" spans="1:18" s="14" customFormat="1" x14ac:dyDescent="0.25">
      <c r="A184" s="16" t="s">
        <v>771</v>
      </c>
      <c r="B184" s="21">
        <f t="shared" ref="B184" ca="1" si="2233">E183</f>
        <v>2677397990</v>
      </c>
      <c r="C184" s="20">
        <f ca="1">E184+SUM(D$2:D184)</f>
        <v>4374999237</v>
      </c>
      <c r="D184" s="18"/>
      <c r="E184" s="20">
        <f t="shared" ref="E184" ca="1" si="2234">INDIRECT("'"&amp;A184&amp;"'!G41")</f>
        <v>2694999237</v>
      </c>
      <c r="F184" s="21">
        <f t="shared" ref="F184" ca="1" si="2235">E184+D184-B184</f>
        <v>17601247</v>
      </c>
      <c r="G184" s="17">
        <f t="shared" ref="G184" ca="1" si="2236">F184/B184</f>
        <v>6.5740121811326225E-3</v>
      </c>
      <c r="H184" s="21">
        <f t="shared" ref="H184" ca="1" si="2237">F184-D184</f>
        <v>17601247</v>
      </c>
      <c r="I184" s="24">
        <f t="shared" ref="I184:I192" ca="1" si="2238">C184-C$183</f>
        <v>17601247</v>
      </c>
      <c r="J184" s="39">
        <f t="shared" ref="J184" ca="1" si="2239">I184/C$101</f>
        <v>3.3486809446909948E-3</v>
      </c>
      <c r="K184" s="33">
        <f t="shared" ref="K184" ca="1" si="2240">H184+K183</f>
        <v>207165791</v>
      </c>
      <c r="L184" s="34">
        <f t="shared" ref="L184" ca="1" si="2241">K184/$B$2</f>
        <v>8.3271567609594713E-2</v>
      </c>
      <c r="M184" s="22">
        <f t="shared" ca="1" si="1752"/>
        <v>1887165791</v>
      </c>
      <c r="N184" s="23">
        <f t="shared" ca="1" si="1753"/>
        <v>0.57019071945612121</v>
      </c>
      <c r="O184" s="27">
        <f t="shared" ref="O184" ca="1" si="2242">C184+690000000</f>
        <v>5064999237</v>
      </c>
      <c r="P184" s="29">
        <f t="shared" ref="P184" ca="1" si="2243">O184-1380000000</f>
        <v>3684999237</v>
      </c>
      <c r="Q184" s="30">
        <f t="shared" ref="Q184" ca="1" si="2244">P184/1380000000</f>
        <v>2.6702893021739129</v>
      </c>
      <c r="R184" s="22">
        <f t="shared" ca="1" si="2232"/>
        <v>1223631842</v>
      </c>
    </row>
    <row r="185" spans="1:18" s="14" customFormat="1" x14ac:dyDescent="0.25">
      <c r="A185" s="16" t="s">
        <v>772</v>
      </c>
      <c r="B185" s="21">
        <f t="shared" ref="B185" ca="1" si="2245">E184</f>
        <v>2694999237</v>
      </c>
      <c r="C185" s="20">
        <f ca="1">E185+SUM(D$2:D185)</f>
        <v>4413372836</v>
      </c>
      <c r="D185" s="18"/>
      <c r="E185" s="20">
        <f t="shared" ref="E185" ca="1" si="2246">INDIRECT("'"&amp;A185&amp;"'!G41")</f>
        <v>2733372836</v>
      </c>
      <c r="F185" s="21">
        <f t="shared" ref="F185:F203" ca="1" si="2247">E185+D185-B185</f>
        <v>38373599</v>
      </c>
      <c r="G185" s="17">
        <f t="shared" ref="G185" ca="1" si="2248">F185/B185</f>
        <v>1.4238816276147242E-2</v>
      </c>
      <c r="H185" s="21">
        <f t="shared" ref="H185" ca="1" si="2249">F185-D185</f>
        <v>38373599</v>
      </c>
      <c r="I185" s="24">
        <f t="shared" ca="1" si="2238"/>
        <v>55974846</v>
      </c>
      <c r="J185" s="39">
        <f t="shared" ref="J185" ca="1" si="2250">I185/C$101</f>
        <v>1.064935343400459E-2</v>
      </c>
      <c r="K185" s="33">
        <f t="shared" ref="K185" ca="1" si="2251">H185+K184</f>
        <v>245539390</v>
      </c>
      <c r="L185" s="34">
        <f t="shared" ref="L185" ca="1" si="2252">K185/$B$2</f>
        <v>9.8696072437961746E-2</v>
      </c>
      <c r="M185" s="22">
        <f t="shared" ca="1" si="1752"/>
        <v>1925539390</v>
      </c>
      <c r="N185" s="23">
        <f t="shared" ca="1" si="1753"/>
        <v>0.58442953573226841</v>
      </c>
      <c r="O185" s="27">
        <f t="shared" ref="O185" ca="1" si="2253">C185+690000000</f>
        <v>5103372836</v>
      </c>
      <c r="P185" s="29">
        <f t="shared" ref="P185" ca="1" si="2254">O185-1380000000</f>
        <v>3723372836</v>
      </c>
      <c r="Q185" s="30">
        <f t="shared" ref="Q185" ca="1" si="2255">P185/1380000000</f>
        <v>2.6980962579710144</v>
      </c>
      <c r="R185" s="22">
        <f t="shared" ca="1" si="2232"/>
        <v>1185258243</v>
      </c>
    </row>
    <row r="186" spans="1:18" s="14" customFormat="1" x14ac:dyDescent="0.25">
      <c r="A186" s="16" t="s">
        <v>773</v>
      </c>
      <c r="B186" s="21">
        <f t="shared" ref="B186" ca="1" si="2256">E185</f>
        <v>2733372836</v>
      </c>
      <c r="C186" s="20">
        <f ca="1">E186+SUM(D$2:D186)</f>
        <v>4450235409</v>
      </c>
      <c r="D186" s="18"/>
      <c r="E186" s="20">
        <f t="shared" ref="E186" ca="1" si="2257">INDIRECT("'"&amp;A186&amp;"'!G41")</f>
        <v>2770235409</v>
      </c>
      <c r="F186" s="21">
        <f t="shared" ca="1" si="2247"/>
        <v>36862573</v>
      </c>
      <c r="G186" s="17">
        <f t="shared" ref="G186" ca="1" si="2258">F186/B186</f>
        <v>1.3486112291195682E-2</v>
      </c>
      <c r="H186" s="21">
        <f t="shared" ref="H186" ca="1" si="2259">F186-D186</f>
        <v>36862573</v>
      </c>
      <c r="I186" s="24">
        <f t="shared" ca="1" si="2238"/>
        <v>92837419</v>
      </c>
      <c r="J186" s="39">
        <f t="shared" ref="J186" ca="1" si="2260">I186/C$101</f>
        <v>1.7662549475022635E-2</v>
      </c>
      <c r="K186" s="33">
        <f t="shared" ref="K186" ca="1" si="2261">H186+K185</f>
        <v>282401963</v>
      </c>
      <c r="L186" s="34">
        <f t="shared" ref="L186" ca="1" si="2262">K186/$B$2</f>
        <v>0.11351321104475577</v>
      </c>
      <c r="M186" s="22">
        <f t="shared" ca="1" si="1752"/>
        <v>1962401963</v>
      </c>
      <c r="N186" s="23">
        <f t="shared" ca="1" si="1753"/>
        <v>0.59791564802346409</v>
      </c>
      <c r="O186" s="27">
        <f t="shared" ref="O186" ca="1" si="2263">C186+690000000</f>
        <v>5140235409</v>
      </c>
      <c r="P186" s="29">
        <f t="shared" ref="P186" ca="1" si="2264">O186-1380000000</f>
        <v>3760235409</v>
      </c>
      <c r="Q186" s="30">
        <f t="shared" ref="Q186" ca="1" si="2265">P186/1380000000</f>
        <v>2.7248082673913046</v>
      </c>
      <c r="R186" s="22">
        <f t="shared" ca="1" si="2232"/>
        <v>1148395670</v>
      </c>
    </row>
    <row r="187" spans="1:18" s="14" customFormat="1" x14ac:dyDescent="0.25">
      <c r="A187" s="16" t="s">
        <v>784</v>
      </c>
      <c r="B187" s="21">
        <f t="shared" ref="B187" ca="1" si="2266">E186</f>
        <v>2770235409</v>
      </c>
      <c r="C187" s="20">
        <f ca="1">E187+SUM(D$2:D187)</f>
        <v>4427465960</v>
      </c>
      <c r="D187" s="18"/>
      <c r="E187" s="20">
        <f t="shared" ref="E187" ca="1" si="2267">INDIRECT("'"&amp;A187&amp;"'!G41")</f>
        <v>2747465960</v>
      </c>
      <c r="F187" s="21">
        <f t="shared" ca="1" si="2247"/>
        <v>-22769449</v>
      </c>
      <c r="G187" s="17">
        <f t="shared" ref="G187" ca="1" si="2268">F187/B187</f>
        <v>-8.219319169059108E-3</v>
      </c>
      <c r="H187" s="21">
        <f t="shared" ref="H187" ca="1" si="2269">F187-D187</f>
        <v>-22769449</v>
      </c>
      <c r="I187" s="24">
        <f t="shared" ca="1" si="2238"/>
        <v>70067970</v>
      </c>
      <c r="J187" s="39">
        <f t="shared" ref="J187" ca="1" si="2270">I187/C$101</f>
        <v>1.3330605267466577E-2</v>
      </c>
      <c r="K187" s="33">
        <f t="shared" ref="K187" ca="1" si="2271">H187+K186</f>
        <v>259632514</v>
      </c>
      <c r="L187" s="34">
        <f t="shared" ref="L187" ca="1" si="2272">K187/$B$2</f>
        <v>0.10436089056421505</v>
      </c>
      <c r="M187" s="22">
        <f t="shared" ref="M187" ca="1" si="2273">F187+M186</f>
        <v>1939632514</v>
      </c>
      <c r="N187" s="23">
        <f t="shared" ref="N187" ca="1" si="2274">G187+N186</f>
        <v>0.58969632885440493</v>
      </c>
      <c r="O187" s="27">
        <f t="shared" ref="O187" ca="1" si="2275">C187+690000000</f>
        <v>5117465960</v>
      </c>
      <c r="P187" s="29">
        <f t="shared" ref="P187" ca="1" si="2276">O187-1380000000</f>
        <v>3737465960</v>
      </c>
      <c r="Q187" s="30">
        <f t="shared" ref="Q187" ca="1" si="2277">P187/1380000000</f>
        <v>2.7083086666666665</v>
      </c>
      <c r="R187" s="22">
        <f t="shared" ca="1" si="2232"/>
        <v>1171165119</v>
      </c>
    </row>
    <row r="188" spans="1:18" s="14" customFormat="1" x14ac:dyDescent="0.25">
      <c r="A188" s="16" t="s">
        <v>785</v>
      </c>
      <c r="B188" s="21">
        <f t="shared" ref="B188" ca="1" si="2278">E187</f>
        <v>2747465960</v>
      </c>
      <c r="C188" s="20">
        <f ca="1">E188+SUM(D$2:D188)</f>
        <v>4433798977</v>
      </c>
      <c r="D188" s="18"/>
      <c r="E188" s="20">
        <f t="shared" ref="E188" ca="1" si="2279">INDIRECT("'"&amp;A188&amp;"'!G41")</f>
        <v>2753798977</v>
      </c>
      <c r="F188" s="21">
        <f t="shared" ca="1" si="2247"/>
        <v>6333017</v>
      </c>
      <c r="G188" s="17">
        <f t="shared" ref="G188" ca="1" si="2280">F188/B188</f>
        <v>2.305039295191122E-3</v>
      </c>
      <c r="H188" s="21">
        <f t="shared" ref="H188" ca="1" si="2281">F188-D188</f>
        <v>6333017</v>
      </c>
      <c r="I188" s="24">
        <f t="shared" ca="1" si="2238"/>
        <v>76400987</v>
      </c>
      <c r="J188" s="39">
        <f t="shared" ref="J188" ca="1" si="2282">I188/C$101</f>
        <v>1.4535477476254065E-2</v>
      </c>
      <c r="K188" s="33">
        <f t="shared" ref="K188" ca="1" si="2283">H188+K187</f>
        <v>265965531</v>
      </c>
      <c r="L188" s="34">
        <f t="shared" ref="L188" ca="1" si="2284">K188/$B$2</f>
        <v>0.10690648581303783</v>
      </c>
      <c r="M188" s="22">
        <f t="shared" ref="M188" ca="1" si="2285">F188+M187</f>
        <v>1945965531</v>
      </c>
      <c r="N188" s="23">
        <f t="shared" ref="N188" ca="1" si="2286">G188+N187</f>
        <v>0.59200136814959603</v>
      </c>
      <c r="O188" s="27">
        <f t="shared" ref="O188" ca="1" si="2287">C188+690000000</f>
        <v>5123798977</v>
      </c>
      <c r="P188" s="29">
        <f t="shared" ref="P188" ca="1" si="2288">O188-1380000000</f>
        <v>3743798977</v>
      </c>
      <c r="Q188" s="30">
        <f t="shared" ref="Q188" ca="1" si="2289">P188/1380000000</f>
        <v>2.7128978094202898</v>
      </c>
      <c r="R188" s="22">
        <f t="shared" ca="1" si="2232"/>
        <v>1164832102</v>
      </c>
    </row>
    <row r="189" spans="1:18" s="14" customFormat="1" x14ac:dyDescent="0.25">
      <c r="A189" s="16" t="s">
        <v>786</v>
      </c>
      <c r="B189" s="21">
        <f t="shared" ref="B189" ca="1" si="2290">E188</f>
        <v>2753798977</v>
      </c>
      <c r="C189" s="20">
        <f ca="1">E189+SUM(D$2:D189)</f>
        <v>4428767946</v>
      </c>
      <c r="D189" s="18"/>
      <c r="E189" s="20">
        <f t="shared" ref="E189" ca="1" si="2291">INDIRECT("'"&amp;A189&amp;"'!G41")</f>
        <v>2748767946</v>
      </c>
      <c r="F189" s="21">
        <f t="shared" ca="1" si="2247"/>
        <v>-5031031</v>
      </c>
      <c r="G189" s="17">
        <f t="shared" ref="G189" ca="1" si="2292">F189/B189</f>
        <v>-1.8269419961368517E-3</v>
      </c>
      <c r="H189" s="21">
        <f t="shared" ref="H189" ca="1" si="2293">F189-D189</f>
        <v>-5031031</v>
      </c>
      <c r="I189" s="24">
        <f t="shared" ca="1" si="2238"/>
        <v>71369956</v>
      </c>
      <c r="J189" s="39">
        <f t="shared" ref="J189" ca="1" si="2294">I189/C$101</f>
        <v>1.3578311336727151E-2</v>
      </c>
      <c r="K189" s="33">
        <f t="shared" ref="K189" ca="1" si="2295">H189+K188</f>
        <v>260934500</v>
      </c>
      <c r="L189" s="34">
        <f t="shared" ref="L189" ca="1" si="2296">K189/$B$2</f>
        <v>0.10488423186830972</v>
      </c>
      <c r="M189" s="22">
        <f t="shared" ref="M189" ca="1" si="2297">F189+M188</f>
        <v>1940934500</v>
      </c>
      <c r="N189" s="23">
        <f t="shared" ref="N189" ca="1" si="2298">G189+N188</f>
        <v>0.59017442615345916</v>
      </c>
      <c r="O189" s="27">
        <f t="shared" ref="O189" ca="1" si="2299">C189+690000000</f>
        <v>5118767946</v>
      </c>
      <c r="P189" s="29">
        <f t="shared" ref="P189" ca="1" si="2300">O189-1380000000</f>
        <v>3738767946</v>
      </c>
      <c r="Q189" s="30">
        <f t="shared" ref="Q189" ca="1" si="2301">P189/1380000000</f>
        <v>2.7092521347826088</v>
      </c>
      <c r="R189" s="22">
        <f t="shared" ca="1" si="2232"/>
        <v>1169863133</v>
      </c>
    </row>
    <row r="190" spans="1:18" s="14" customFormat="1" x14ac:dyDescent="0.25">
      <c r="A190" s="16" t="s">
        <v>787</v>
      </c>
      <c r="B190" s="21">
        <f t="shared" ref="B190" ca="1" si="2302">E189</f>
        <v>2748767946</v>
      </c>
      <c r="C190" s="20">
        <f ca="1">E190+SUM(D$2:D190)</f>
        <v>4373204740</v>
      </c>
      <c r="D190" s="18"/>
      <c r="E190" s="20">
        <f t="shared" ref="E190" ca="1" si="2303">INDIRECT("'"&amp;A190&amp;"'!G41")</f>
        <v>2693204740</v>
      </c>
      <c r="F190" s="21">
        <f t="shared" ca="1" si="2247"/>
        <v>-55563206</v>
      </c>
      <c r="G190" s="17">
        <f t="shared" ref="G190" ca="1" si="2304">F190/B190</f>
        <v>-2.0213858387302368E-2</v>
      </c>
      <c r="H190" s="21">
        <f t="shared" ref="H190" ca="1" si="2305">F190-D190</f>
        <v>-55563206</v>
      </c>
      <c r="I190" s="24">
        <f t="shared" ca="1" si="2238"/>
        <v>15806750</v>
      </c>
      <c r="J190" s="39">
        <f t="shared" ref="J190" ca="1" si="2306">I190/C$101</f>
        <v>3.0072734348023404E-3</v>
      </c>
      <c r="K190" s="33">
        <f t="shared" ref="K190" ca="1" si="2307">H190+K189</f>
        <v>205371294</v>
      </c>
      <c r="L190" s="34">
        <f t="shared" ref="L190" ca="1" si="2308">K190/$B$2</f>
        <v>8.2550258470960355E-2</v>
      </c>
      <c r="M190" s="22">
        <f t="shared" ref="M190" ca="1" si="2309">F190+M189</f>
        <v>1885371294</v>
      </c>
      <c r="N190" s="23">
        <f t="shared" ref="N190" ca="1" si="2310">G190+N189</f>
        <v>0.56996056776615678</v>
      </c>
      <c r="O190" s="27">
        <f t="shared" ref="O190" ca="1" si="2311">C190+690000000</f>
        <v>5063204740</v>
      </c>
      <c r="P190" s="29">
        <f t="shared" ref="P190" ca="1" si="2312">O190-1380000000</f>
        <v>3683204740</v>
      </c>
      <c r="Q190" s="30">
        <f t="shared" ref="Q190" ca="1" si="2313">P190/1380000000</f>
        <v>2.6689889420289856</v>
      </c>
      <c r="R190" s="22">
        <f t="shared" ca="1" si="2232"/>
        <v>1225426339</v>
      </c>
    </row>
    <row r="191" spans="1:18" s="14" customFormat="1" x14ac:dyDescent="0.25">
      <c r="A191" s="16" t="s">
        <v>788</v>
      </c>
      <c r="B191" s="21">
        <f t="shared" ref="B191" ca="1" si="2314">E190</f>
        <v>2693204740</v>
      </c>
      <c r="C191" s="20">
        <f ca="1">E191+SUM(D$2:D191)</f>
        <v>4350846459</v>
      </c>
      <c r="D191" s="18"/>
      <c r="E191" s="20">
        <f t="shared" ref="E191" ca="1" si="2315">INDIRECT("'"&amp;A191&amp;"'!G41")</f>
        <v>2670846459</v>
      </c>
      <c r="F191" s="21">
        <f t="shared" ca="1" si="2247"/>
        <v>-22358281</v>
      </c>
      <c r="G191" s="17">
        <f t="shared" ref="G191" ca="1" si="2316">F191/B191</f>
        <v>-8.3017383223527221E-3</v>
      </c>
      <c r="H191" s="21">
        <f t="shared" ref="H191" ca="1" si="2317">F191-D191</f>
        <v>-22358281</v>
      </c>
      <c r="I191" s="24">
        <f t="shared" ca="1" si="2238"/>
        <v>-6551531</v>
      </c>
      <c r="J191" s="39">
        <f t="shared" ref="J191" ca="1" si="2318">I191/C$101</f>
        <v>-1.2464450398458893E-3</v>
      </c>
      <c r="K191" s="33">
        <f t="shared" ref="K191" ca="1" si="2319">H191+K190</f>
        <v>183013013</v>
      </c>
      <c r="L191" s="34">
        <f t="shared" ref="L191" ca="1" si="2320">K191/$B$2</f>
        <v>7.3563209504339144E-2</v>
      </c>
      <c r="M191" s="22">
        <f t="shared" ref="M191" ca="1" si="2321">F191+M190</f>
        <v>1863013013</v>
      </c>
      <c r="N191" s="23">
        <f t="shared" ref="N191" ca="1" si="2322">G191+N190</f>
        <v>0.56165882944380408</v>
      </c>
      <c r="O191" s="27">
        <f t="shared" ref="O191" ca="1" si="2323">C191+690000000</f>
        <v>5040846459</v>
      </c>
      <c r="P191" s="29">
        <f t="shared" ref="P191" ca="1" si="2324">O191-1380000000</f>
        <v>3660846459</v>
      </c>
      <c r="Q191" s="30">
        <f t="shared" ref="Q191" ca="1" si="2325">P191/1380000000</f>
        <v>2.6527872891304347</v>
      </c>
      <c r="R191" s="22">
        <f t="shared" ca="1" si="2232"/>
        <v>1247784620</v>
      </c>
    </row>
    <row r="192" spans="1:18" s="14" customFormat="1" x14ac:dyDescent="0.25">
      <c r="A192" s="16" t="s">
        <v>806</v>
      </c>
      <c r="B192" s="21">
        <f t="shared" ref="B192" ca="1" si="2326">E191</f>
        <v>2670846459</v>
      </c>
      <c r="C192" s="20">
        <f ca="1">E192+SUM(D$2:D192)</f>
        <v>4277297951</v>
      </c>
      <c r="D192" s="18"/>
      <c r="E192" s="20">
        <f t="shared" ref="E192" ca="1" si="2327">INDIRECT("'"&amp;A192&amp;"'!G41")</f>
        <v>2597297951</v>
      </c>
      <c r="F192" s="21">
        <f t="shared" ca="1" si="2247"/>
        <v>-73548508</v>
      </c>
      <c r="G192" s="17">
        <f t="shared" ref="G192" ca="1" si="2328">F192/B192</f>
        <v>-2.7537527570018955E-2</v>
      </c>
      <c r="H192" s="21">
        <f t="shared" ref="H192" ca="1" si="2329">F192-D192</f>
        <v>-73548508</v>
      </c>
      <c r="I192" s="24">
        <f t="shared" ca="1" si="2238"/>
        <v>-80100039</v>
      </c>
      <c r="J192" s="39">
        <f t="shared" ref="J192" ca="1" si="2330">I192/C$101</f>
        <v>-1.5239231303799415E-2</v>
      </c>
      <c r="K192" s="33">
        <f t="shared" ref="K192" ca="1" si="2331">H192+K191</f>
        <v>109464505</v>
      </c>
      <c r="L192" s="34">
        <f t="shared" ref="L192" ca="1" si="2332">K192/$B$2</f>
        <v>4.3999933024455366E-2</v>
      </c>
      <c r="M192" s="22">
        <f t="shared" ref="M192" ca="1" si="2333">F192+M191</f>
        <v>1789464505</v>
      </c>
      <c r="N192" s="23">
        <f t="shared" ref="N192" ca="1" si="2334">G192+N191</f>
        <v>0.53412130187378515</v>
      </c>
      <c r="O192" s="27">
        <f t="shared" ref="O192" ca="1" si="2335">C192+690000000</f>
        <v>4967297951</v>
      </c>
      <c r="P192" s="29">
        <f t="shared" ref="P192" ca="1" si="2336">O192-1380000000</f>
        <v>3587297951</v>
      </c>
      <c r="Q192" s="30">
        <f t="shared" ref="Q192" ca="1" si="2337">P192/1380000000</f>
        <v>2.5994912688405796</v>
      </c>
      <c r="R192" s="22">
        <f t="shared" ca="1" si="2232"/>
        <v>1321333128</v>
      </c>
    </row>
    <row r="193" spans="1:18" s="14" customFormat="1" x14ac:dyDescent="0.25">
      <c r="A193" s="16" t="s">
        <v>807</v>
      </c>
      <c r="B193" s="21">
        <f t="shared" ref="B193:B194" ca="1" si="2338">E192</f>
        <v>2597297951</v>
      </c>
      <c r="C193" s="20">
        <f ca="1">E193+SUM(D$2:D193)</f>
        <v>4306993779</v>
      </c>
      <c r="D193" s="18"/>
      <c r="E193" s="20">
        <f t="shared" ref="E193:E194" ca="1" si="2339">INDIRECT("'"&amp;A193&amp;"'!G41")</f>
        <v>2626993779</v>
      </c>
      <c r="F193" s="21">
        <f t="shared" ca="1" si="2247"/>
        <v>29695828</v>
      </c>
      <c r="G193" s="17">
        <f t="shared" ref="G193:G194" ca="1" si="2340">F193/B193</f>
        <v>1.1433354416872599E-2</v>
      </c>
      <c r="H193" s="21">
        <f t="shared" ref="H193:H194" ca="1" si="2341">F193-D193</f>
        <v>29695828</v>
      </c>
      <c r="I193" s="24">
        <f t="shared" ref="I193:I194" ca="1" si="2342">C193-C$183</f>
        <v>-50404211</v>
      </c>
      <c r="J193" s="39">
        <f t="shared" ref="J193:J194" ca="1" si="2343">I193/C$101</f>
        <v>-9.5895262936702298E-3</v>
      </c>
      <c r="K193" s="33">
        <f t="shared" ref="K193:K194" ca="1" si="2344">H193+K192</f>
        <v>139160333</v>
      </c>
      <c r="L193" s="34">
        <f t="shared" ref="L193:L194" ca="1" si="2345">K193/$B$2</f>
        <v>5.5936354269915223E-2</v>
      </c>
      <c r="M193" s="22">
        <f t="shared" ref="M193:M194" ca="1" si="2346">F193+M192</f>
        <v>1819160333</v>
      </c>
      <c r="N193" s="23">
        <f t="shared" ref="N193:N194" ca="1" si="2347">G193+N192</f>
        <v>0.54555465629065769</v>
      </c>
      <c r="O193" s="27">
        <f t="shared" ref="O193:O194" ca="1" si="2348">C193+690000000</f>
        <v>4996993779</v>
      </c>
      <c r="P193" s="29">
        <f t="shared" ref="P193:P194" ca="1" si="2349">O193-1380000000</f>
        <v>3616993779</v>
      </c>
      <c r="Q193" s="30">
        <f t="shared" ref="Q193:Q194" ca="1" si="2350">P193/1380000000</f>
        <v>2.6210099847826087</v>
      </c>
      <c r="R193" s="22">
        <f t="shared" ca="1" si="2232"/>
        <v>1291637300</v>
      </c>
    </row>
    <row r="194" spans="1:18" s="14" customFormat="1" x14ac:dyDescent="0.25">
      <c r="A194" s="16" t="s">
        <v>808</v>
      </c>
      <c r="B194" s="21">
        <f t="shared" ca="1" si="2338"/>
        <v>2626993779</v>
      </c>
      <c r="C194" s="20">
        <f ca="1">E194+SUM(D$2:D194)</f>
        <v>4361433442</v>
      </c>
      <c r="D194" s="18"/>
      <c r="E194" s="20">
        <f t="shared" ca="1" si="2339"/>
        <v>2681433442</v>
      </c>
      <c r="F194" s="21">
        <f t="shared" ca="1" si="2247"/>
        <v>54439663</v>
      </c>
      <c r="G194" s="17">
        <f t="shared" ca="1" si="2340"/>
        <v>2.0723179261095615E-2</v>
      </c>
      <c r="H194" s="21">
        <f t="shared" ca="1" si="2341"/>
        <v>54439663</v>
      </c>
      <c r="I194" s="24">
        <f t="shared" ca="1" si="2342"/>
        <v>4035452</v>
      </c>
      <c r="J194" s="39">
        <f t="shared" ca="1" si="2343"/>
        <v>7.6775476280829228E-4</v>
      </c>
      <c r="K194" s="33">
        <f t="shared" ca="1" si="2344"/>
        <v>193599996</v>
      </c>
      <c r="L194" s="34">
        <f t="shared" ca="1" si="2345"/>
        <v>7.7818712627758441E-2</v>
      </c>
      <c r="M194" s="22">
        <f t="shared" ca="1" si="2346"/>
        <v>1873599996</v>
      </c>
      <c r="N194" s="23">
        <f t="shared" ca="1" si="2347"/>
        <v>0.56627783555175326</v>
      </c>
      <c r="O194" s="27">
        <f t="shared" ca="1" si="2348"/>
        <v>5051433442</v>
      </c>
      <c r="P194" s="29">
        <f t="shared" ca="1" si="2349"/>
        <v>3671433442</v>
      </c>
      <c r="Q194" s="30">
        <f t="shared" ca="1" si="2350"/>
        <v>2.6604590159420289</v>
      </c>
      <c r="R194" s="22">
        <f t="shared" ca="1" si="2232"/>
        <v>1237197637</v>
      </c>
    </row>
    <row r="195" spans="1:18" s="14" customFormat="1" x14ac:dyDescent="0.25">
      <c r="A195" s="16" t="s">
        <v>809</v>
      </c>
      <c r="B195" s="21">
        <f t="shared" ref="B195" ca="1" si="2351">E194</f>
        <v>2681433442</v>
      </c>
      <c r="C195" s="20">
        <f ca="1">E195+SUM(D$2:D195)</f>
        <v>4368428629</v>
      </c>
      <c r="D195" s="18"/>
      <c r="E195" s="20">
        <f t="shared" ref="E195" ca="1" si="2352">INDIRECT("'"&amp;A195&amp;"'!G41")</f>
        <v>2688428629</v>
      </c>
      <c r="F195" s="21">
        <f t="shared" ca="1" si="2247"/>
        <v>6995187</v>
      </c>
      <c r="G195" s="17">
        <f t="shared" ref="G195" ca="1" si="2353">F195/B195</f>
        <v>2.6087490707143945E-3</v>
      </c>
      <c r="H195" s="21">
        <f t="shared" ref="H195" ca="1" si="2354">F195-D195</f>
        <v>6995187</v>
      </c>
      <c r="I195" s="24">
        <f t="shared" ref="I195" ca="1" si="2355">C195-C$183</f>
        <v>11030639</v>
      </c>
      <c r="J195" s="39">
        <f t="shared" ref="J195" ca="1" si="2356">I195/C$101</f>
        <v>2.0986064582279502E-3</v>
      </c>
      <c r="K195" s="33">
        <f t="shared" ref="K195" ca="1" si="2357">H195+K194</f>
        <v>200595183</v>
      </c>
      <c r="L195" s="34">
        <f t="shared" ref="L195" ca="1" si="2358">K195/$B$2</f>
        <v>8.0630471192724693E-2</v>
      </c>
      <c r="M195" s="22">
        <f t="shared" ref="M195" ca="1" si="2359">F195+M194</f>
        <v>1880595183</v>
      </c>
      <c r="N195" s="23">
        <f t="shared" ref="N195" ca="1" si="2360">G195+N194</f>
        <v>0.56888658462246766</v>
      </c>
      <c r="O195" s="27">
        <f t="shared" ref="O195" ca="1" si="2361">C195+690000000</f>
        <v>5058428629</v>
      </c>
      <c r="P195" s="29">
        <f t="shared" ref="P195" ca="1" si="2362">O195-1380000000</f>
        <v>3678428629</v>
      </c>
      <c r="Q195" s="30">
        <f t="shared" ref="Q195" ca="1" si="2363">P195/1380000000</f>
        <v>2.6655279920289856</v>
      </c>
      <c r="R195" s="22">
        <f t="shared" ca="1" si="2232"/>
        <v>1230202450</v>
      </c>
    </row>
    <row r="196" spans="1:18" s="14" customFormat="1" x14ac:dyDescent="0.25">
      <c r="A196" s="16" t="s">
        <v>810</v>
      </c>
      <c r="B196" s="21">
        <f t="shared" ref="B196" ca="1" si="2364">E195</f>
        <v>2688428629</v>
      </c>
      <c r="C196" s="20">
        <f ca="1">E196+SUM(D$2:D196)</f>
        <v>4344291963</v>
      </c>
      <c r="D196" s="18"/>
      <c r="E196" s="20">
        <f t="shared" ref="E196" ca="1" si="2365">INDIRECT("'"&amp;A196&amp;"'!G41")</f>
        <v>2664291963</v>
      </c>
      <c r="F196" s="21">
        <f t="shared" ca="1" si="2247"/>
        <v>-24136666</v>
      </c>
      <c r="G196" s="17">
        <f t="shared" ref="G196" ca="1" si="2366">F196/B196</f>
        <v>-8.9779828036491271E-3</v>
      </c>
      <c r="H196" s="21">
        <f t="shared" ref="H196" ca="1" si="2367">F196-D196</f>
        <v>-24136666</v>
      </c>
      <c r="I196" s="24">
        <f t="shared" ref="I196" ca="1" si="2368">C196-C$183</f>
        <v>-13106027</v>
      </c>
      <c r="J196" s="39">
        <f t="shared" ref="J196" ca="1" si="2369">I196/C$101</f>
        <v>-2.4934541783037125E-3</v>
      </c>
      <c r="K196" s="33">
        <f t="shared" ref="K196" ca="1" si="2370">H196+K195</f>
        <v>176458517</v>
      </c>
      <c r="L196" s="34">
        <f t="shared" ref="L196" ca="1" si="2371">K196/$B$2</f>
        <v>7.0928589405257161E-2</v>
      </c>
      <c r="M196" s="22">
        <f t="shared" ref="M196" ca="1" si="2372">F196+M195</f>
        <v>1856458517</v>
      </c>
      <c r="N196" s="23">
        <f t="shared" ref="N196" ca="1" si="2373">G196+N195</f>
        <v>0.55990860181881852</v>
      </c>
      <c r="O196" s="27">
        <f t="shared" ref="O196" ca="1" si="2374">C196+690000000</f>
        <v>5034291963</v>
      </c>
      <c r="P196" s="29">
        <f t="shared" ref="P196" ca="1" si="2375">O196-1380000000</f>
        <v>3654291963</v>
      </c>
      <c r="Q196" s="30">
        <f t="shared" ref="Q196" ca="1" si="2376">P196/1380000000</f>
        <v>2.6480376543478261</v>
      </c>
      <c r="R196" s="22">
        <f t="shared" ca="1" si="2232"/>
        <v>1254339116</v>
      </c>
    </row>
    <row r="197" spans="1:18" s="14" customFormat="1" x14ac:dyDescent="0.25">
      <c r="A197" s="16" t="s">
        <v>821</v>
      </c>
      <c r="B197" s="21">
        <f t="shared" ref="B197" ca="1" si="2377">E196</f>
        <v>2664291963</v>
      </c>
      <c r="C197" s="20">
        <f ca="1">E197+SUM(D$2:D197)</f>
        <v>4343690732</v>
      </c>
      <c r="D197" s="18"/>
      <c r="E197" s="20">
        <f t="shared" ref="E197" ca="1" si="2378">INDIRECT("'"&amp;A197&amp;"'!G41")</f>
        <v>2663690732</v>
      </c>
      <c r="F197" s="21">
        <f t="shared" ca="1" si="2247"/>
        <v>-601231</v>
      </c>
      <c r="G197" s="17">
        <f t="shared" ref="G197" ca="1" si="2379">F197/B197</f>
        <v>-2.2566258065914529E-4</v>
      </c>
      <c r="H197" s="21">
        <f t="shared" ref="H197" ca="1" si="2380">F197-D197</f>
        <v>-601231</v>
      </c>
      <c r="I197" s="24">
        <f t="shared" ref="I197" ca="1" si="2381">C197-C$183</f>
        <v>-13707258</v>
      </c>
      <c r="J197" s="39">
        <f t="shared" ref="J197" ca="1" si="2382">I197/C$101</f>
        <v>-2.6078398688776541E-3</v>
      </c>
      <c r="K197" s="33">
        <f t="shared" ref="K197:K220" ca="1" si="2383">H197+K196</f>
        <v>175857286</v>
      </c>
      <c r="L197" s="34">
        <f t="shared" ref="L197" ca="1" si="2384">K197/$B$2</f>
        <v>7.0686920896070302E-2</v>
      </c>
      <c r="M197" s="22">
        <f t="shared" ref="M197" ca="1" si="2385">F197+M196</f>
        <v>1855857286</v>
      </c>
      <c r="N197" s="23">
        <f t="shared" ref="N197" ca="1" si="2386">G197+N196</f>
        <v>0.55968293923815937</v>
      </c>
      <c r="O197" s="27">
        <f t="shared" ref="O197" ca="1" si="2387">C197+690000000</f>
        <v>5033690732</v>
      </c>
      <c r="P197" s="29">
        <f t="shared" ref="P197" ca="1" si="2388">O197-1380000000</f>
        <v>3653690732</v>
      </c>
      <c r="Q197" s="30">
        <f t="shared" ref="Q197" ca="1" si="2389">P197/1380000000</f>
        <v>2.6476019797101449</v>
      </c>
      <c r="R197" s="22">
        <f t="shared" ca="1" si="2232"/>
        <v>1254940347</v>
      </c>
    </row>
    <row r="198" spans="1:18" s="14" customFormat="1" x14ac:dyDescent="0.25">
      <c r="A198" s="16" t="s">
        <v>822</v>
      </c>
      <c r="B198" s="21">
        <f t="shared" ref="B198" ca="1" si="2390">E197</f>
        <v>2663690732</v>
      </c>
      <c r="C198" s="20">
        <f ca="1">E198+SUM(D$2:D198)</f>
        <v>4433232038</v>
      </c>
      <c r="D198" s="18"/>
      <c r="E198" s="20">
        <f t="shared" ref="E198" ca="1" si="2391">INDIRECT("'"&amp;A198&amp;"'!G41")</f>
        <v>2753232038</v>
      </c>
      <c r="F198" s="21">
        <f t="shared" ca="1" si="2247"/>
        <v>89541306</v>
      </c>
      <c r="G198" s="17">
        <f t="shared" ref="G198" ca="1" si="2392">F198/B198</f>
        <v>3.361550382869298E-2</v>
      </c>
      <c r="H198" s="21">
        <f t="shared" ref="H198" ca="1" si="2393">F198-D198</f>
        <v>89541306</v>
      </c>
      <c r="I198" s="24">
        <f t="shared" ref="I198" ca="1" si="2394">C198-C$183</f>
        <v>75834048</v>
      </c>
      <c r="J198" s="39">
        <f t="shared" ref="J198" ca="1" si="2395">I198/C$101</f>
        <v>1.4427615923825299E-2</v>
      </c>
      <c r="K198" s="33">
        <f t="shared" ca="1" si="2383"/>
        <v>265398592</v>
      </c>
      <c r="L198" s="34">
        <f t="shared" ref="L198" ca="1" si="2396">K198/$B$2</f>
        <v>0.10667860118478366</v>
      </c>
      <c r="M198" s="22">
        <f t="shared" ref="M198" ca="1" si="2397">F198+M197</f>
        <v>1945398592</v>
      </c>
      <c r="N198" s="23">
        <f t="shared" ref="N198" ca="1" si="2398">G198+N197</f>
        <v>0.59329844306685231</v>
      </c>
      <c r="O198" s="27">
        <f t="shared" ref="O198" ca="1" si="2399">C198+690000000</f>
        <v>5123232038</v>
      </c>
      <c r="P198" s="29">
        <f t="shared" ref="P198" ca="1" si="2400">O198-1380000000</f>
        <v>3743232038</v>
      </c>
      <c r="Q198" s="30">
        <f t="shared" ref="Q198" ca="1" si="2401">P198/1380000000</f>
        <v>2.7124869840579708</v>
      </c>
      <c r="R198" s="22">
        <f t="shared" ca="1" si="2232"/>
        <v>1165399041</v>
      </c>
    </row>
    <row r="199" spans="1:18" s="14" customFormat="1" x14ac:dyDescent="0.25">
      <c r="A199" s="16" t="s">
        <v>823</v>
      </c>
      <c r="B199" s="21">
        <f t="shared" ref="B199:B203" ca="1" si="2402">E198</f>
        <v>2753232038</v>
      </c>
      <c r="C199" s="20">
        <f ca="1">E199+SUM(D$2:D199)</f>
        <v>4478308331</v>
      </c>
      <c r="D199" s="18"/>
      <c r="E199" s="20">
        <f t="shared" ref="E199" ca="1" si="2403">INDIRECT("'"&amp;A199&amp;"'!G41")</f>
        <v>2798308331</v>
      </c>
      <c r="F199" s="21">
        <f t="shared" ca="1" si="2247"/>
        <v>45076293</v>
      </c>
      <c r="G199" s="17">
        <f t="shared" ref="G199" ca="1" si="2404">F199/B199</f>
        <v>1.6372137320014725E-2</v>
      </c>
      <c r="H199" s="21">
        <f t="shared" ref="H199" ca="1" si="2405">F199-D199</f>
        <v>45076293</v>
      </c>
      <c r="I199" s="24">
        <f t="shared" ref="I199" ca="1" si="2406">C199-C$183</f>
        <v>120910341</v>
      </c>
      <c r="J199" s="39">
        <f t="shared" ref="J199" ca="1" si="2407">I199/C$101</f>
        <v>2.3003492589064305E-2</v>
      </c>
      <c r="K199" s="33">
        <f t="shared" ca="1" si="2383"/>
        <v>310474885</v>
      </c>
      <c r="L199" s="34">
        <f t="shared" ref="L199" ca="1" si="2408">K199/$B$2</f>
        <v>0.12479729521250274</v>
      </c>
      <c r="M199" s="22">
        <f t="shared" ref="M199" ca="1" si="2409">F199+M198</f>
        <v>1990474885</v>
      </c>
      <c r="N199" s="23">
        <f t="shared" ref="N199" ca="1" si="2410">G199+N198</f>
        <v>0.60967058038686706</v>
      </c>
      <c r="O199" s="27">
        <f t="shared" ref="O199" ca="1" si="2411">C199+690000000</f>
        <v>5168308331</v>
      </c>
      <c r="P199" s="29">
        <f t="shared" ref="P199" ca="1" si="2412">O199-1380000000</f>
        <v>3788308331</v>
      </c>
      <c r="Q199" s="30">
        <f t="shared" ref="Q199" ca="1" si="2413">P199/1380000000</f>
        <v>2.7451509644927534</v>
      </c>
      <c r="R199" s="22">
        <f t="shared" ca="1" si="2232"/>
        <v>1120322748</v>
      </c>
    </row>
    <row r="200" spans="1:18" s="14" customFormat="1" x14ac:dyDescent="0.25">
      <c r="A200" s="16" t="s">
        <v>824</v>
      </c>
      <c r="B200" s="21">
        <f t="shared" ca="1" si="2402"/>
        <v>2798308331</v>
      </c>
      <c r="C200" s="20">
        <f ca="1">E200+SUM(D$2:D200)</f>
        <v>4418079486</v>
      </c>
      <c r="D200" s="18"/>
      <c r="E200" s="20">
        <f t="shared" ref="E200" ca="1" si="2414">INDIRECT("'"&amp;A200&amp;"'!G41")</f>
        <v>2738079486</v>
      </c>
      <c r="F200" s="21">
        <f t="shared" ca="1" si="2247"/>
        <v>-60228845</v>
      </c>
      <c r="G200" s="17">
        <f t="shared" ref="G200" ca="1" si="2415">F200/B200</f>
        <v>-2.1523305467370243E-2</v>
      </c>
      <c r="H200" s="21">
        <f t="shared" ref="H200" ca="1" si="2416">F200-D200</f>
        <v>-60228845</v>
      </c>
      <c r="I200" s="24">
        <f t="shared" ref="I200" ca="1" si="2417">C200-C$183</f>
        <v>60681496</v>
      </c>
      <c r="J200" s="39">
        <f t="shared" ref="J200" ca="1" si="2418">I200/C$101</f>
        <v>1.1544805282861085E-2</v>
      </c>
      <c r="K200" s="33">
        <f t="shared" ca="1" si="2383"/>
        <v>250246040</v>
      </c>
      <c r="L200" s="34">
        <f t="shared" ref="L200" ca="1" si="2419">K200/$B$2</f>
        <v>0.10058793943877221</v>
      </c>
      <c r="M200" s="22">
        <f t="shared" ref="M200" ca="1" si="2420">F200+M199</f>
        <v>1930246040</v>
      </c>
      <c r="N200" s="23">
        <f t="shared" ref="N200" ca="1" si="2421">G200+N199</f>
        <v>0.58814727491949681</v>
      </c>
      <c r="O200" s="27">
        <f t="shared" ref="O200" ca="1" si="2422">C200+690000000</f>
        <v>5108079486</v>
      </c>
      <c r="P200" s="29">
        <f t="shared" ref="P200" ca="1" si="2423">O200-1380000000</f>
        <v>3728079486</v>
      </c>
      <c r="Q200" s="30">
        <f t="shared" ref="Q200" ca="1" si="2424">P200/1380000000</f>
        <v>2.7015068739130434</v>
      </c>
      <c r="R200" s="22">
        <f t="shared" ca="1" si="2232"/>
        <v>1180551593</v>
      </c>
    </row>
    <row r="201" spans="1:18" s="14" customFormat="1" x14ac:dyDescent="0.25">
      <c r="A201" s="16" t="s">
        <v>825</v>
      </c>
      <c r="B201" s="21">
        <f t="shared" ca="1" si="2402"/>
        <v>2738079486</v>
      </c>
      <c r="C201" s="20">
        <f ca="1">E201+SUM(D$2:D201)</f>
        <v>4388589486</v>
      </c>
      <c r="D201" s="18"/>
      <c r="E201" s="20">
        <f t="shared" ref="E201" ca="1" si="2425">INDIRECT("'"&amp;A201&amp;"'!G41")</f>
        <v>2708589486</v>
      </c>
      <c r="F201" s="21">
        <f t="shared" ca="1" si="2247"/>
        <v>-29490000</v>
      </c>
      <c r="G201" s="17">
        <f t="shared" ref="G201" ca="1" si="2426">F201/B201</f>
        <v>-1.0770322830576877E-2</v>
      </c>
      <c r="H201" s="21">
        <f t="shared" ref="H201" ca="1" si="2427">F201-D201</f>
        <v>-29490000</v>
      </c>
      <c r="I201" s="24">
        <f t="shared" ref="I201" ca="1" si="2428">C201-C$183</f>
        <v>31191496</v>
      </c>
      <c r="J201" s="39">
        <f t="shared" ref="J201" ca="1" si="2429">I201/C$101</f>
        <v>5.9342595607916526E-3</v>
      </c>
      <c r="K201" s="33">
        <f t="shared" ca="1" si="2383"/>
        <v>220756040</v>
      </c>
      <c r="L201" s="34">
        <f t="shared" ref="L201" ca="1" si="2430">K201/$B$2</f>
        <v>8.8734252027577246E-2</v>
      </c>
      <c r="M201" s="22">
        <f t="shared" ref="M201" ca="1" si="2431">F201+M200</f>
        <v>1900756040</v>
      </c>
      <c r="N201" s="23">
        <f t="shared" ref="N201" ca="1" si="2432">G201+N200</f>
        <v>0.57737695208891993</v>
      </c>
      <c r="O201" s="27">
        <f t="shared" ref="O201" ca="1" si="2433">C201+690000000</f>
        <v>5078589486</v>
      </c>
      <c r="P201" s="29">
        <f t="shared" ref="P201" ca="1" si="2434">O201-1380000000</f>
        <v>3698589486</v>
      </c>
      <c r="Q201" s="30">
        <f t="shared" ref="Q201" ca="1" si="2435">P201/1380000000</f>
        <v>2.6801373086956524</v>
      </c>
      <c r="R201" s="22">
        <f t="shared" ca="1" si="2232"/>
        <v>1210041593</v>
      </c>
    </row>
    <row r="202" spans="1:18" s="14" customFormat="1" x14ac:dyDescent="0.25">
      <c r="A202" s="16" t="s">
        <v>838</v>
      </c>
      <c r="B202" s="21">
        <f t="shared" ca="1" si="2402"/>
        <v>2708589486</v>
      </c>
      <c r="C202" s="20">
        <f ca="1">E202+SUM(D$2:D202)</f>
        <v>4299085574</v>
      </c>
      <c r="D202" s="18"/>
      <c r="E202" s="20">
        <f t="shared" ref="E202" ca="1" si="2436">INDIRECT("'"&amp;A202&amp;"'!G41")</f>
        <v>2619085574</v>
      </c>
      <c r="F202" s="21">
        <f t="shared" ca="1" si="2247"/>
        <v>-89503912</v>
      </c>
      <c r="G202" s="17">
        <f t="shared" ref="G202" ca="1" si="2437">F202/B202</f>
        <v>-3.3044472948973121E-2</v>
      </c>
      <c r="H202" s="21">
        <f t="shared" ref="H202" ca="1" si="2438">F202-D202</f>
        <v>-89503912</v>
      </c>
      <c r="I202" s="24">
        <f t="shared" ref="I202" ca="1" si="2439">C202-C$183</f>
        <v>-58312416</v>
      </c>
      <c r="J202" s="39">
        <f t="shared" ref="J202" ca="1" si="2440">I202/C$101</f>
        <v>-1.1094081930564027E-2</v>
      </c>
      <c r="K202" s="33">
        <f t="shared" ca="1" si="2383"/>
        <v>131252128</v>
      </c>
      <c r="L202" s="34">
        <f t="shared" ref="L202" ca="1" si="2441">K202/$B$2</f>
        <v>5.2757602487831491E-2</v>
      </c>
      <c r="M202" s="22">
        <f t="shared" ref="M202" ca="1" si="2442">F202+M200</f>
        <v>1840742128</v>
      </c>
      <c r="N202" s="23">
        <f t="shared" ref="N202" ca="1" si="2443">G202+N200</f>
        <v>0.55510280197052364</v>
      </c>
      <c r="O202" s="27">
        <f t="shared" ref="O202" ca="1" si="2444">C202+690000000</f>
        <v>4989085574</v>
      </c>
      <c r="P202" s="29">
        <f t="shared" ref="P202" ca="1" si="2445">O202-1380000000</f>
        <v>3609085574</v>
      </c>
      <c r="Q202" s="30">
        <f t="shared" ref="Q202" ca="1" si="2446">P202/1380000000</f>
        <v>2.6152794014492753</v>
      </c>
      <c r="R202" s="22">
        <f t="shared" ca="1" si="2232"/>
        <v>1299545505</v>
      </c>
    </row>
    <row r="203" spans="1:18" s="14" customFormat="1" x14ac:dyDescent="0.25">
      <c r="A203" s="16" t="s">
        <v>845</v>
      </c>
      <c r="B203" s="21">
        <f t="shared" ca="1" si="2402"/>
        <v>2619085574</v>
      </c>
      <c r="C203" s="20">
        <f ca="1">E203+SUM(D$2:D203)</f>
        <v>4249671943</v>
      </c>
      <c r="D203" s="18"/>
      <c r="E203" s="20">
        <f t="shared" ref="E203" ca="1" si="2447">INDIRECT("'"&amp;A203&amp;"'!G41")</f>
        <v>2569671943</v>
      </c>
      <c r="F203" s="21">
        <f t="shared" ca="1" si="2247"/>
        <v>-49413631</v>
      </c>
      <c r="G203" s="17">
        <f t="shared" ref="G203" ca="1" si="2448">F203/B203</f>
        <v>-1.8866749330581436E-2</v>
      </c>
      <c r="H203" s="21">
        <f t="shared" ref="H203" ca="1" si="2449">F203-D203</f>
        <v>-49413631</v>
      </c>
      <c r="I203" s="24">
        <f t="shared" ref="I203" ca="1" si="2450">C203-C$183</f>
        <v>-107726047</v>
      </c>
      <c r="J203" s="39">
        <f t="shared" ref="J203" ca="1" si="2451">I203/C$101</f>
        <v>-2.0495147919677881E-2</v>
      </c>
      <c r="K203" s="33">
        <f t="shared" ca="1" si="2383"/>
        <v>81838497</v>
      </c>
      <c r="L203" s="34">
        <f t="shared" ref="L203" ca="1" si="2452">K203/$B$2</f>
        <v>3.2895488695829679E-2</v>
      </c>
      <c r="M203" s="22">
        <f t="shared" ref="M203:M220" ca="1" si="2453">F203+M201</f>
        <v>1851342409</v>
      </c>
      <c r="N203" s="23">
        <f t="shared" ref="N203" ca="1" si="2454">G203+N201</f>
        <v>0.55851020275833851</v>
      </c>
      <c r="O203" s="27">
        <f t="shared" ref="O203" ca="1" si="2455">C203+690000000</f>
        <v>4939671943</v>
      </c>
      <c r="P203" s="29">
        <f t="shared" ref="P203" ca="1" si="2456">O203-1380000000</f>
        <v>3559671943</v>
      </c>
      <c r="Q203" s="30">
        <f t="shared" ref="Q203" ca="1" si="2457">P203/1380000000</f>
        <v>2.579472422463768</v>
      </c>
      <c r="R203" s="22">
        <f t="shared" ca="1" si="2232"/>
        <v>1348959136</v>
      </c>
    </row>
    <row r="204" spans="1:18" s="14" customFormat="1" x14ac:dyDescent="0.25">
      <c r="A204" s="16" t="s">
        <v>849</v>
      </c>
      <c r="B204" s="21">
        <f t="shared" ref="B204" ca="1" si="2458">E203</f>
        <v>2569671943</v>
      </c>
      <c r="C204" s="20">
        <f ca="1">E204+SUM(D$2:D204)</f>
        <v>4255729497</v>
      </c>
      <c r="D204" s="18"/>
      <c r="E204" s="20">
        <f t="shared" ref="E204" ca="1" si="2459">INDIRECT("'"&amp;A204&amp;"'!G41")</f>
        <v>2575729497</v>
      </c>
      <c r="F204" s="21">
        <f t="shared" ref="F204" ca="1" si="2460">E204+D204-B204</f>
        <v>6057554</v>
      </c>
      <c r="G204" s="17">
        <f t="shared" ref="G204" ca="1" si="2461">F204/B204</f>
        <v>2.3573258121532908E-3</v>
      </c>
      <c r="H204" s="21">
        <f t="shared" ref="H204" ca="1" si="2462">F204-D204</f>
        <v>6057554</v>
      </c>
      <c r="I204" s="37">
        <f t="shared" ref="I204" ca="1" si="2463">C204-C$183</f>
        <v>-101668493</v>
      </c>
      <c r="J204" s="38">
        <f t="shared" ref="J204" ca="1" si="2464">I204/C$101</f>
        <v>-1.9342683230600073E-2</v>
      </c>
      <c r="K204" s="33">
        <f t="shared" ca="1" si="2383"/>
        <v>87896051</v>
      </c>
      <c r="L204" s="34">
        <f t="shared" ref="L204" ca="1" si="2465">K204/$B$2</f>
        <v>3.533035989258905E-2</v>
      </c>
      <c r="M204" s="22">
        <f t="shared" ca="1" si="2453"/>
        <v>1846799682</v>
      </c>
      <c r="N204" s="23">
        <f t="shared" ref="N204" ca="1" si="2466">G204+N202</f>
        <v>0.55746012778267695</v>
      </c>
      <c r="O204" s="27">
        <f t="shared" ref="O204" ca="1" si="2467">C204+690000000</f>
        <v>4945729497</v>
      </c>
      <c r="P204" s="29">
        <f t="shared" ref="P204" ca="1" si="2468">O204-1380000000</f>
        <v>3565729497</v>
      </c>
      <c r="Q204" s="30">
        <f t="shared" ref="Q204" ca="1" si="2469">P204/1380000000</f>
        <v>2.5838619543478263</v>
      </c>
      <c r="R204" s="22">
        <f t="shared" ca="1" si="2232"/>
        <v>1342901582</v>
      </c>
    </row>
    <row r="205" spans="1:18" s="14" customFormat="1" x14ac:dyDescent="0.25">
      <c r="A205" s="16" t="s">
        <v>850</v>
      </c>
      <c r="B205" s="21">
        <f t="shared" ref="B205" ca="1" si="2470">E204</f>
        <v>2575729497</v>
      </c>
      <c r="C205" s="20">
        <f ca="1">E205+SUM(D$2:D205)</f>
        <v>4321877639</v>
      </c>
      <c r="D205" s="18">
        <v>60000000</v>
      </c>
      <c r="E205" s="20">
        <f t="shared" ref="E205" ca="1" si="2471">INDIRECT("'"&amp;A205&amp;"'!G41")</f>
        <v>2581877639</v>
      </c>
      <c r="F205" s="21">
        <f t="shared" ref="F205" ca="1" si="2472">E205+D205-B205</f>
        <v>66148142</v>
      </c>
      <c r="G205" s="17">
        <f t="shared" ref="G205" ca="1" si="2473">F205/B205</f>
        <v>2.5681323321041269E-2</v>
      </c>
      <c r="H205" s="21">
        <f t="shared" ref="H205" ca="1" si="2474">F205-D205</f>
        <v>6148142</v>
      </c>
      <c r="I205" s="24">
        <f t="shared" ref="I205:I224" ca="1" si="2475">C205-C$204</f>
        <v>66148142</v>
      </c>
      <c r="J205" s="39">
        <f t="shared" ref="J205" ca="1" si="2476">I205/C$101</f>
        <v>1.2584848257746402E-2</v>
      </c>
      <c r="K205" s="33">
        <f t="shared" ca="1" si="2383"/>
        <v>94044193</v>
      </c>
      <c r="L205" s="34">
        <f t="shared" ref="L205" ca="1" si="2477">K205/$B$2</f>
        <v>3.7801643494747038E-2</v>
      </c>
      <c r="M205" s="22">
        <f t="shared" ca="1" si="2453"/>
        <v>1917490551</v>
      </c>
      <c r="N205" s="23">
        <f t="shared" ref="N205" ca="1" si="2478">G205+N203</f>
        <v>0.58419152607937974</v>
      </c>
      <c r="O205" s="27">
        <f t="shared" ref="O205" ca="1" si="2479">C205+690000000</f>
        <v>5011877639</v>
      </c>
      <c r="P205" s="29">
        <f t="shared" ref="P205" ca="1" si="2480">O205-1380000000</f>
        <v>3631877639</v>
      </c>
      <c r="Q205" s="30">
        <f t="shared" ref="Q205" ca="1" si="2481">P205/1380000000</f>
        <v>2.6317953905797102</v>
      </c>
      <c r="R205" s="22">
        <f t="shared" ca="1" si="2232"/>
        <v>1276753440</v>
      </c>
    </row>
    <row r="206" spans="1:18" s="14" customFormat="1" x14ac:dyDescent="0.25">
      <c r="A206" s="16" t="s">
        <v>857</v>
      </c>
      <c r="B206" s="21">
        <f t="shared" ref="B206" ca="1" si="2482">E205</f>
        <v>2581877639</v>
      </c>
      <c r="C206" s="20">
        <f ca="1">E206+SUM(D$2:D206)</f>
        <v>4427263901</v>
      </c>
      <c r="D206" s="18"/>
      <c r="E206" s="20">
        <f t="shared" ref="E206" ca="1" si="2483">INDIRECT("'"&amp;A206&amp;"'!G41")</f>
        <v>2687263901</v>
      </c>
      <c r="F206" s="21">
        <f t="shared" ref="F206" ca="1" si="2484">E206+D206-B206</f>
        <v>105386262</v>
      </c>
      <c r="G206" s="17">
        <f t="shared" ref="G206" ca="1" si="2485">F206/B206</f>
        <v>4.0817682607459924E-2</v>
      </c>
      <c r="H206" s="21">
        <f t="shared" ref="H206" ca="1" si="2486">F206-D206</f>
        <v>105386262</v>
      </c>
      <c r="I206" s="24">
        <f t="shared" ca="1" si="2475"/>
        <v>171534404</v>
      </c>
      <c r="J206" s="39">
        <f t="shared" ref="J206" ca="1" si="2487">I206/C$101</f>
        <v>3.2634846271615121E-2</v>
      </c>
      <c r="K206" s="33">
        <f t="shared" ca="1" si="2383"/>
        <v>199430455</v>
      </c>
      <c r="L206" s="34">
        <f t="shared" ref="L206" ca="1" si="2488">K206/$B$2</f>
        <v>8.0162301588415905E-2</v>
      </c>
      <c r="M206" s="22">
        <f t="shared" ca="1" si="2453"/>
        <v>1952185944</v>
      </c>
      <c r="N206" s="23">
        <f t="shared" ref="N206" ca="1" si="2489">G206+N204</f>
        <v>0.59827781039013683</v>
      </c>
      <c r="O206" s="27">
        <f t="shared" ref="O206" ca="1" si="2490">C206+690000000</f>
        <v>5117263901</v>
      </c>
      <c r="P206" s="29">
        <f t="shared" ref="P206" ca="1" si="2491">O206-1380000000</f>
        <v>3737263901</v>
      </c>
      <c r="Q206" s="30">
        <f t="shared" ref="Q206" ca="1" si="2492">P206/1380000000</f>
        <v>2.7081622471014493</v>
      </c>
      <c r="R206" s="22">
        <f t="shared" ca="1" si="2232"/>
        <v>1171367178</v>
      </c>
    </row>
    <row r="207" spans="1:18" s="14" customFormat="1" x14ac:dyDescent="0.25">
      <c r="A207" s="16" t="s">
        <v>861</v>
      </c>
      <c r="B207" s="21">
        <f t="shared" ref="B207" ca="1" si="2493">E206</f>
        <v>2687263901</v>
      </c>
      <c r="C207" s="20">
        <f ca="1">E207+SUM(D$2:D207)</f>
        <v>4439604009</v>
      </c>
      <c r="D207" s="18"/>
      <c r="E207" s="20">
        <f t="shared" ref="E207" ca="1" si="2494">INDIRECT("'"&amp;A207&amp;"'!G41")</f>
        <v>2699604009</v>
      </c>
      <c r="F207" s="21">
        <f t="shared" ref="F207" ca="1" si="2495">E207+D207-B207</f>
        <v>12340108</v>
      </c>
      <c r="G207" s="17">
        <f t="shared" ref="G207" ca="1" si="2496">F207/B207</f>
        <v>4.5920715101363616E-3</v>
      </c>
      <c r="H207" s="21">
        <f t="shared" ref="H207" ca="1" si="2497">F207-D207</f>
        <v>12340108</v>
      </c>
      <c r="I207" s="24">
        <f t="shared" ca="1" si="2475"/>
        <v>183874512</v>
      </c>
      <c r="J207" s="39">
        <f t="shared" ref="J207" ca="1" si="2498">I207/C$101</f>
        <v>3.4982582458433525E-2</v>
      </c>
      <c r="K207" s="33">
        <f t="shared" ca="1" si="2383"/>
        <v>211770563</v>
      </c>
      <c r="L207" s="34">
        <f t="shared" ref="L207" ca="1" si="2499">K207/$B$2</f>
        <v>8.5122484119863381E-2</v>
      </c>
      <c r="M207" s="22">
        <f t="shared" ca="1" si="2453"/>
        <v>1929830659</v>
      </c>
      <c r="N207" s="23">
        <f t="shared" ref="N207" ca="1" si="2500">G207+N205</f>
        <v>0.58878359758951615</v>
      </c>
      <c r="O207" s="27">
        <f t="shared" ref="O207" ca="1" si="2501">C207+690000000</f>
        <v>5129604009</v>
      </c>
      <c r="P207" s="29">
        <f t="shared" ref="P207" ca="1" si="2502">O207-1380000000</f>
        <v>3749604009</v>
      </c>
      <c r="Q207" s="30">
        <f t="shared" ref="Q207" ca="1" si="2503">P207/1380000000</f>
        <v>2.7171043543478262</v>
      </c>
      <c r="R207" s="22">
        <f t="shared" ca="1" si="2232"/>
        <v>1159027070</v>
      </c>
    </row>
    <row r="208" spans="1:18" s="14" customFormat="1" x14ac:dyDescent="0.25">
      <c r="A208" s="16" t="s">
        <v>862</v>
      </c>
      <c r="B208" s="21">
        <f t="shared" ref="B208" ca="1" si="2504">E207</f>
        <v>2699604009</v>
      </c>
      <c r="C208" s="20">
        <f ca="1">E208+SUM(D$2:D208)</f>
        <v>4454825629</v>
      </c>
      <c r="D208" s="18"/>
      <c r="E208" s="20">
        <f t="shared" ref="E208" ca="1" si="2505">INDIRECT("'"&amp;A208&amp;"'!G41")</f>
        <v>2714825629</v>
      </c>
      <c r="F208" s="21">
        <f t="shared" ref="F208" ca="1" si="2506">E208+D208-B208</f>
        <v>15221620</v>
      </c>
      <c r="G208" s="17">
        <f t="shared" ref="G208" ca="1" si="2507">F208/B208</f>
        <v>5.6384639929611246E-3</v>
      </c>
      <c r="H208" s="21">
        <f t="shared" ref="H208" ca="1" si="2508">F208-D208</f>
        <v>15221620</v>
      </c>
      <c r="I208" s="24">
        <f t="shared" ca="1" si="2475"/>
        <v>199096132</v>
      </c>
      <c r="J208" s="39">
        <f t="shared" ref="J208" ca="1" si="2509">I208/C$101</f>
        <v>3.7878533457889836E-2</v>
      </c>
      <c r="K208" s="33">
        <f t="shared" ca="1" si="2383"/>
        <v>226992183</v>
      </c>
      <c r="L208" s="34">
        <f t="shared" ref="L208" ca="1" si="2510">K208/$B$2</f>
        <v>9.1240908174525764E-2</v>
      </c>
      <c r="M208" s="22">
        <f t="shared" ca="1" si="2453"/>
        <v>1967407564</v>
      </c>
      <c r="N208" s="23">
        <f t="shared" ref="N208" ca="1" si="2511">G208+N206</f>
        <v>0.60391627438309792</v>
      </c>
      <c r="O208" s="27">
        <f t="shared" ref="O208" ca="1" si="2512">C208+690000000</f>
        <v>5144825629</v>
      </c>
      <c r="P208" s="29">
        <f t="shared" ref="P208" ca="1" si="2513">O208-1380000000</f>
        <v>3764825629</v>
      </c>
      <c r="Q208" s="30">
        <f t="shared" ref="Q208" ca="1" si="2514">P208/1380000000</f>
        <v>2.7281345137681159</v>
      </c>
      <c r="R208" s="22">
        <f t="shared" ca="1" si="2232"/>
        <v>1143805450</v>
      </c>
    </row>
    <row r="209" spans="1:18" s="14" customFormat="1" x14ac:dyDescent="0.25">
      <c r="A209" s="16" t="s">
        <v>863</v>
      </c>
      <c r="B209" s="21">
        <f t="shared" ref="B209" ca="1" si="2515">E208</f>
        <v>2714825629</v>
      </c>
      <c r="C209" s="20">
        <f ca="1">E209+SUM(D$2:D209)</f>
        <v>4453312719</v>
      </c>
      <c r="D209" s="18"/>
      <c r="E209" s="20">
        <f t="shared" ref="E209" ca="1" si="2516">INDIRECT("'"&amp;A209&amp;"'!G41")</f>
        <v>2713312719</v>
      </c>
      <c r="F209" s="21">
        <f t="shared" ref="F209" ca="1" si="2517">E209+D209-B209</f>
        <v>-1512910</v>
      </c>
      <c r="G209" s="17">
        <f t="shared" ref="G209" ca="1" si="2518">F209/B209</f>
        <v>-5.572770434457984E-4</v>
      </c>
      <c r="H209" s="21">
        <f t="shared" ref="H209" ca="1" si="2519">F209-D209</f>
        <v>-1512910</v>
      </c>
      <c r="I209" s="24">
        <f t="shared" ca="1" si="2475"/>
        <v>197583222</v>
      </c>
      <c r="J209" s="39">
        <f t="shared" ref="J209" ca="1" si="2520">I209/C$101</f>
        <v>3.7590698573916413E-2</v>
      </c>
      <c r="K209" s="33">
        <f t="shared" ca="1" si="2383"/>
        <v>225479273</v>
      </c>
      <c r="L209" s="34">
        <f t="shared" ref="L209" ca="1" si="2521">K209/$B$2</f>
        <v>9.0632784667531149E-2</v>
      </c>
      <c r="M209" s="22">
        <f t="shared" ca="1" si="2453"/>
        <v>1928317749</v>
      </c>
      <c r="N209" s="23">
        <f t="shared" ref="N209" ca="1" si="2522">G209+N207</f>
        <v>0.58822632054607038</v>
      </c>
      <c r="O209" s="27">
        <f t="shared" ref="O209" ca="1" si="2523">C209+690000000</f>
        <v>5143312719</v>
      </c>
      <c r="P209" s="29">
        <f t="shared" ref="P209" ca="1" si="2524">O209-1380000000</f>
        <v>3763312719</v>
      </c>
      <c r="Q209" s="30">
        <f t="shared" ref="Q209" ca="1" si="2525">P209/1380000000</f>
        <v>2.727038202173913</v>
      </c>
      <c r="R209" s="22">
        <f t="shared" ca="1" si="2232"/>
        <v>1145318360</v>
      </c>
    </row>
    <row r="210" spans="1:18" s="14" customFormat="1" x14ac:dyDescent="0.25">
      <c r="A210" s="16" t="s">
        <v>864</v>
      </c>
      <c r="B210" s="21">
        <f t="shared" ref="B210" ca="1" si="2526">E209</f>
        <v>2713312719</v>
      </c>
      <c r="C210" s="20">
        <f ca="1">E210+SUM(D$2:D210)</f>
        <v>4451623744</v>
      </c>
      <c r="D210" s="18"/>
      <c r="E210" s="20">
        <f t="shared" ref="E210" ca="1" si="2527">INDIRECT("'"&amp;A210&amp;"'!G41")</f>
        <v>2711623744</v>
      </c>
      <c r="F210" s="21">
        <f t="shared" ref="F210" ca="1" si="2528">E210+D210-B210</f>
        <v>-1688975</v>
      </c>
      <c r="G210" s="17">
        <f t="shared" ref="G210" ca="1" si="2529">F210/B210</f>
        <v>-6.2247708794232798E-4</v>
      </c>
      <c r="H210" s="21">
        <f t="shared" ref="H210" ca="1" si="2530">F210-D210</f>
        <v>-1688975</v>
      </c>
      <c r="I210" s="24">
        <f t="shared" ca="1" si="2475"/>
        <v>195894247</v>
      </c>
      <c r="J210" s="39">
        <f t="shared" ref="J210" ca="1" si="2531">I210/C$101</f>
        <v>3.7269366886533158E-2</v>
      </c>
      <c r="K210" s="33">
        <f t="shared" ca="1" si="2383"/>
        <v>223790298</v>
      </c>
      <c r="L210" s="34">
        <f t="shared" ref="L210" ca="1" si="2532">K210/$B$2</f>
        <v>8.9953890747716883E-2</v>
      </c>
      <c r="M210" s="22">
        <f t="shared" ca="1" si="2453"/>
        <v>1965718589</v>
      </c>
      <c r="N210" s="23">
        <f t="shared" ref="N210" ca="1" si="2533">G210+N208</f>
        <v>0.60329379729515564</v>
      </c>
      <c r="O210" s="27">
        <f t="shared" ref="O210" ca="1" si="2534">C210+690000000</f>
        <v>5141623744</v>
      </c>
      <c r="P210" s="29">
        <f t="shared" ref="P210" ca="1" si="2535">O210-1380000000</f>
        <v>3761623744</v>
      </c>
      <c r="Q210" s="30">
        <f t="shared" ref="Q210" ca="1" si="2536">P210/1380000000</f>
        <v>2.725814307246377</v>
      </c>
      <c r="R210" s="22">
        <f t="shared" ca="1" si="2232"/>
        <v>1147007335</v>
      </c>
    </row>
    <row r="211" spans="1:18" s="14" customFormat="1" x14ac:dyDescent="0.25">
      <c r="A211" s="16" t="s">
        <v>877</v>
      </c>
      <c r="B211" s="21">
        <f t="shared" ref="B211" ca="1" si="2537">E210</f>
        <v>2711623744</v>
      </c>
      <c r="C211" s="20">
        <f ca="1">E211+SUM(D$2:D211)</f>
        <v>4556425699</v>
      </c>
      <c r="D211" s="18"/>
      <c r="E211" s="20">
        <f t="shared" ref="E211" ca="1" si="2538">INDIRECT("'"&amp;A211&amp;"'!G41")</f>
        <v>2816425699</v>
      </c>
      <c r="F211" s="21">
        <f t="shared" ref="F211" ca="1" si="2539">E211+D211-B211</f>
        <v>104801955</v>
      </c>
      <c r="G211" s="17">
        <f t="shared" ref="G211" ca="1" si="2540">F211/B211</f>
        <v>3.8649150801948431E-2</v>
      </c>
      <c r="H211" s="21">
        <f t="shared" ref="H211" ca="1" si="2541">F211-D211</f>
        <v>104801955</v>
      </c>
      <c r="I211" s="24">
        <f t="shared" ca="1" si="2475"/>
        <v>300696202</v>
      </c>
      <c r="J211" s="39">
        <f t="shared" ref="J211" ca="1" si="2542">I211/C$101</f>
        <v>5.7208199042849309E-2</v>
      </c>
      <c r="K211" s="33">
        <f t="shared" ca="1" si="2383"/>
        <v>328592253</v>
      </c>
      <c r="L211" s="34">
        <f t="shared" ref="L211" ca="1" si="2543">K211/$B$2</f>
        <v>0.13207968303839582</v>
      </c>
      <c r="M211" s="22">
        <f t="shared" ca="1" si="2453"/>
        <v>2033119704</v>
      </c>
      <c r="N211" s="23">
        <f t="shared" ref="N211" ca="1" si="2544">G211+N209</f>
        <v>0.6268754713480188</v>
      </c>
      <c r="O211" s="27">
        <f t="shared" ref="O211" ca="1" si="2545">C211+690000000</f>
        <v>5246425699</v>
      </c>
      <c r="P211" s="29">
        <f t="shared" ref="P211" ca="1" si="2546">O211-1380000000</f>
        <v>3866425699</v>
      </c>
      <c r="Q211" s="30">
        <f t="shared" ref="Q211" ca="1" si="2547">P211/1380000000</f>
        <v>2.8017577528985509</v>
      </c>
      <c r="R211" s="22">
        <f t="shared" ref="R211:R238" ca="1" si="2548">O$93-O211</f>
        <v>1042205380</v>
      </c>
    </row>
    <row r="212" spans="1:18" s="14" customFormat="1" x14ac:dyDescent="0.25">
      <c r="A212" s="16" t="s">
        <v>878</v>
      </c>
      <c r="B212" s="21">
        <f t="shared" ref="B212" ca="1" si="2549">E211</f>
        <v>2816425699</v>
      </c>
      <c r="C212" s="20">
        <f ca="1">E212+SUM(D$2:D212)</f>
        <v>4541587570</v>
      </c>
      <c r="D212" s="18"/>
      <c r="E212" s="20">
        <f t="shared" ref="E212" ca="1" si="2550">INDIRECT("'"&amp;A212&amp;"'!G41")</f>
        <v>2801587570</v>
      </c>
      <c r="F212" s="21">
        <f t="shared" ref="F212" ca="1" si="2551">E212+D212-B212</f>
        <v>-14838129</v>
      </c>
      <c r="G212" s="17">
        <f t="shared" ref="G212" ca="1" si="2552">F212/B212</f>
        <v>-5.2684255101309524E-3</v>
      </c>
      <c r="H212" s="21">
        <f t="shared" ref="H212" ca="1" si="2553">F212-D212</f>
        <v>-14838129</v>
      </c>
      <c r="I212" s="24">
        <f t="shared" ca="1" si="2475"/>
        <v>285858073</v>
      </c>
      <c r="J212" s="39">
        <f t="shared" ref="J212" ca="1" si="2554">I212/C$101</f>
        <v>5.4385208158330339E-2</v>
      </c>
      <c r="K212" s="33">
        <f t="shared" ca="1" si="2383"/>
        <v>313754124</v>
      </c>
      <c r="L212" s="34">
        <f t="shared" ref="L212" ca="1" si="2555">K212/$B$2</f>
        <v>0.12611540555677536</v>
      </c>
      <c r="M212" s="22">
        <f t="shared" ca="1" si="2453"/>
        <v>1950880460</v>
      </c>
      <c r="N212" s="23">
        <f t="shared" ref="N212" ca="1" si="2556">G212+N210</f>
        <v>0.59802537178502468</v>
      </c>
      <c r="O212" s="27">
        <f t="shared" ref="O212" ca="1" si="2557">C212+690000000</f>
        <v>5231587570</v>
      </c>
      <c r="P212" s="29">
        <f t="shared" ref="P212" ca="1" si="2558">O212-1380000000</f>
        <v>3851587570</v>
      </c>
      <c r="Q212" s="30">
        <f t="shared" ref="Q212" ca="1" si="2559">P212/1380000000</f>
        <v>2.7910054855072466</v>
      </c>
      <c r="R212" s="22">
        <f t="shared" ca="1" si="2548"/>
        <v>1057043509</v>
      </c>
    </row>
    <row r="213" spans="1:18" s="14" customFormat="1" x14ac:dyDescent="0.25">
      <c r="A213" s="16" t="s">
        <v>879</v>
      </c>
      <c r="B213" s="21">
        <f t="shared" ref="B213" ca="1" si="2560">E212</f>
        <v>2801587570</v>
      </c>
      <c r="C213" s="20">
        <f ca="1">E213+SUM(D$2:D213)</f>
        <v>4490941689</v>
      </c>
      <c r="D213" s="18"/>
      <c r="E213" s="20">
        <f t="shared" ref="E213" ca="1" si="2561">INDIRECT("'"&amp;A213&amp;"'!G41")</f>
        <v>2750941689</v>
      </c>
      <c r="F213" s="21">
        <f t="shared" ref="F213" ca="1" si="2562">E213+D213-B213</f>
        <v>-50645881</v>
      </c>
      <c r="G213" s="17">
        <f t="shared" ref="G213" ca="1" si="2563">F213/B213</f>
        <v>-1.8077564857271265E-2</v>
      </c>
      <c r="H213" s="21">
        <f t="shared" ref="H213" ca="1" si="2564">F213-D213</f>
        <v>-50645881</v>
      </c>
      <c r="I213" s="24">
        <f t="shared" ca="1" si="2475"/>
        <v>235212192</v>
      </c>
      <c r="J213" s="39">
        <f t="shared" ref="J213" ca="1" si="2565">I213/C$101</f>
        <v>4.4749703547106619E-2</v>
      </c>
      <c r="K213" s="33">
        <f t="shared" ca="1" si="2383"/>
        <v>263108243</v>
      </c>
      <c r="L213" s="34">
        <f t="shared" ref="L213" ca="1" si="2566">K213/$B$2</f>
        <v>0.10575798127605042</v>
      </c>
      <c r="M213" s="22">
        <f t="shared" ca="1" si="2453"/>
        <v>1982473823</v>
      </c>
      <c r="N213" s="23">
        <f t="shared" ref="N213" ca="1" si="2567">G213+N211</f>
        <v>0.6087979064907475</v>
      </c>
      <c r="O213" s="27">
        <f t="shared" ref="O213" ca="1" si="2568">C213+690000000</f>
        <v>5180941689</v>
      </c>
      <c r="P213" s="29">
        <f t="shared" ref="P213" ca="1" si="2569">O213-1380000000</f>
        <v>3800941689</v>
      </c>
      <c r="Q213" s="30">
        <f t="shared" ref="Q213" ca="1" si="2570">P213/1380000000</f>
        <v>2.7543055717391303</v>
      </c>
      <c r="R213" s="22">
        <f t="shared" ca="1" si="2548"/>
        <v>1107689390</v>
      </c>
    </row>
    <row r="214" spans="1:18" s="14" customFormat="1" x14ac:dyDescent="0.25">
      <c r="A214" s="16" t="s">
        <v>880</v>
      </c>
      <c r="B214" s="21">
        <f t="shared" ref="B214" ca="1" si="2571">E213</f>
        <v>2750941689</v>
      </c>
      <c r="C214" s="20">
        <f ca="1">E214+SUM(D$2:D214)</f>
        <v>4413001435</v>
      </c>
      <c r="D214" s="18"/>
      <c r="E214" s="20">
        <f t="shared" ref="E214" ca="1" si="2572">INDIRECT("'"&amp;A214&amp;"'!G41")</f>
        <v>2673001435</v>
      </c>
      <c r="F214" s="21">
        <f t="shared" ref="F214" ca="1" si="2573">E214+D214-B214</f>
        <v>-77940254</v>
      </c>
      <c r="G214" s="17">
        <f t="shared" ref="G214" ca="1" si="2574">F214/B214</f>
        <v>-2.8332208680269123E-2</v>
      </c>
      <c r="H214" s="21">
        <f t="shared" ref="H214" ca="1" si="2575">F214-D214</f>
        <v>-77940254</v>
      </c>
      <c r="I214" s="24">
        <f t="shared" ca="1" si="2475"/>
        <v>157271938</v>
      </c>
      <c r="J214" s="39">
        <f t="shared" ref="J214" ca="1" si="2576">I214/C$101</f>
        <v>2.9921376702186135E-2</v>
      </c>
      <c r="K214" s="33">
        <f t="shared" ca="1" si="2383"/>
        <v>185167989</v>
      </c>
      <c r="L214" s="34">
        <f t="shared" ref="L214" ca="1" si="2577">K214/$B$2</f>
        <v>7.4429415400664251E-2</v>
      </c>
      <c r="M214" s="22">
        <f t="shared" ca="1" si="2453"/>
        <v>1872940206</v>
      </c>
      <c r="N214" s="23">
        <f t="shared" ref="N214" ca="1" si="2578">G214+N212</f>
        <v>0.5696931631047556</v>
      </c>
      <c r="O214" s="27">
        <f t="shared" ref="O214" ca="1" si="2579">C214+690000000</f>
        <v>5103001435</v>
      </c>
      <c r="P214" s="29">
        <f t="shared" ref="P214" ca="1" si="2580">O214-1380000000</f>
        <v>3723001435</v>
      </c>
      <c r="Q214" s="30">
        <f t="shared" ref="Q214" ca="1" si="2581">P214/1380000000</f>
        <v>2.6978271268115943</v>
      </c>
      <c r="R214" s="22">
        <f t="shared" ca="1" si="2548"/>
        <v>1185629644</v>
      </c>
    </row>
    <row r="215" spans="1:18" s="14" customFormat="1" x14ac:dyDescent="0.25">
      <c r="A215" s="16" t="s">
        <v>881</v>
      </c>
      <c r="B215" s="21">
        <f t="shared" ref="B215" ca="1" si="2582">E214</f>
        <v>2673001435</v>
      </c>
      <c r="C215" s="20">
        <f ca="1">E215+SUM(D$2:D215)</f>
        <v>4353851429</v>
      </c>
      <c r="D215" s="18"/>
      <c r="E215" s="20">
        <f t="shared" ref="E215" ca="1" si="2583">INDIRECT("'"&amp;A215&amp;"'!G41")</f>
        <v>2613851429</v>
      </c>
      <c r="F215" s="21">
        <f t="shared" ref="F215" ca="1" si="2584">E215+D215-B215</f>
        <v>-59150006</v>
      </c>
      <c r="G215" s="17">
        <f t="shared" ref="G215" ca="1" si="2585">F215/B215</f>
        <v>-2.2128684715801508E-2</v>
      </c>
      <c r="H215" s="21">
        <f t="shared" ref="H215" ca="1" si="2586">F215-D215</f>
        <v>-59150006</v>
      </c>
      <c r="I215" s="24">
        <f t="shared" ca="1" si="2475"/>
        <v>98121932</v>
      </c>
      <c r="J215" s="39">
        <f t="shared" ref="J215" ca="1" si="2587">I215/C$101</f>
        <v>1.8667941194431596E-2</v>
      </c>
      <c r="K215" s="33">
        <f t="shared" ca="1" si="2383"/>
        <v>126017983</v>
      </c>
      <c r="L215" s="34">
        <f t="shared" ref="L215" ca="1" si="2588">K215/$B$2</f>
        <v>5.0653705617880018E-2</v>
      </c>
      <c r="M215" s="22">
        <f t="shared" ca="1" si="2453"/>
        <v>1923323817</v>
      </c>
      <c r="N215" s="23">
        <f t="shared" ref="N215" ca="1" si="2589">G215+N213</f>
        <v>0.58666922177494596</v>
      </c>
      <c r="O215" s="27">
        <f t="shared" ref="O215" ca="1" si="2590">C215+690000000</f>
        <v>5043851429</v>
      </c>
      <c r="P215" s="29">
        <f t="shared" ref="P215" ca="1" si="2591">O215-1380000000</f>
        <v>3663851429</v>
      </c>
      <c r="Q215" s="30">
        <f t="shared" ref="Q215" ca="1" si="2592">P215/1380000000</f>
        <v>2.6549648036231885</v>
      </c>
      <c r="R215" s="22">
        <f t="shared" ca="1" si="2548"/>
        <v>1244779650</v>
      </c>
    </row>
    <row r="216" spans="1:18" s="14" customFormat="1" x14ac:dyDescent="0.25">
      <c r="A216" s="16" t="s">
        <v>897</v>
      </c>
      <c r="B216" s="21">
        <f t="shared" ref="B216" ca="1" si="2593">E215</f>
        <v>2613851429</v>
      </c>
      <c r="C216" s="20">
        <f ca="1">E216+SUM(D$2:D216)</f>
        <v>4294997229</v>
      </c>
      <c r="D216" s="18"/>
      <c r="E216" s="20">
        <f t="shared" ref="E216" ca="1" si="2594">INDIRECT("'"&amp;A216&amp;"'!G41")</f>
        <v>2554997229</v>
      </c>
      <c r="F216" s="21">
        <f t="shared" ref="F216" ca="1" si="2595">E216+D216-B216</f>
        <v>-58854200</v>
      </c>
      <c r="G216" s="17">
        <f t="shared" ref="G216" ca="1" si="2596">F216/B216</f>
        <v>-2.2516275924112594E-2</v>
      </c>
      <c r="H216" s="21">
        <f t="shared" ref="H216" ca="1" si="2597">F216-D216</f>
        <v>-58854200</v>
      </c>
      <c r="I216" s="24">
        <f t="shared" ca="1" si="2475"/>
        <v>39267732</v>
      </c>
      <c r="J216" s="39">
        <f t="shared" ref="J216" ca="1" si="2598">I216/C$101</f>
        <v>7.4707835126473039E-3</v>
      </c>
      <c r="K216" s="33">
        <f t="shared" ca="1" si="2383"/>
        <v>67163783</v>
      </c>
      <c r="L216" s="34">
        <f t="shared" ref="L216" ca="1" si="2599">K216/$B$2</f>
        <v>2.6996896881496462E-2</v>
      </c>
      <c r="M216" s="22">
        <f t="shared" ca="1" si="2453"/>
        <v>1814086006</v>
      </c>
      <c r="N216" s="23">
        <f t="shared" ref="N216" ca="1" si="2600">G216+N214</f>
        <v>0.54717688718064306</v>
      </c>
      <c r="O216" s="27">
        <f t="shared" ref="O216" ca="1" si="2601">C216+690000000</f>
        <v>4984997229</v>
      </c>
      <c r="P216" s="29">
        <f t="shared" ref="P216" ca="1" si="2602">O216-1380000000</f>
        <v>3604997229</v>
      </c>
      <c r="Q216" s="30">
        <f t="shared" ref="Q216" ca="1" si="2603">P216/1380000000</f>
        <v>2.6123168326086956</v>
      </c>
      <c r="R216" s="22">
        <f t="shared" ca="1" si="2548"/>
        <v>1303633850</v>
      </c>
    </row>
    <row r="217" spans="1:18" s="14" customFormat="1" x14ac:dyDescent="0.25">
      <c r="A217" s="16" t="s">
        <v>901</v>
      </c>
      <c r="B217" s="21">
        <f t="shared" ref="B217" ca="1" si="2604">E216</f>
        <v>2554997229</v>
      </c>
      <c r="C217" s="20">
        <f ca="1">E217+SUM(D$2:D217)</f>
        <v>4373471817</v>
      </c>
      <c r="D217" s="18"/>
      <c r="E217" s="20">
        <f t="shared" ref="E217" ca="1" si="2605">INDIRECT("'"&amp;A217&amp;"'!G41")</f>
        <v>2633471817</v>
      </c>
      <c r="F217" s="21">
        <f t="shared" ref="F217" ca="1" si="2606">E217+D217-B217</f>
        <v>78474588</v>
      </c>
      <c r="G217" s="17">
        <f t="shared" ref="G217" ca="1" si="2607">F217/B217</f>
        <v>3.0714157772575808E-2</v>
      </c>
      <c r="H217" s="21">
        <f t="shared" ref="H217" ca="1" si="2608">F217-D217</f>
        <v>78474588</v>
      </c>
      <c r="I217" s="24">
        <f t="shared" ca="1" si="2475"/>
        <v>117742320</v>
      </c>
      <c r="J217" s="39">
        <f t="shared" ref="J217" ca="1" si="2609">I217/C$101</f>
        <v>2.2400768727790107E-2</v>
      </c>
      <c r="K217" s="33">
        <f t="shared" ca="1" si="2383"/>
        <v>145638371</v>
      </c>
      <c r="L217" s="34">
        <f t="shared" ref="L217" ca="1" si="2610">K217/$B$2</f>
        <v>5.8540241604260509E-2</v>
      </c>
      <c r="M217" s="22">
        <f t="shared" ca="1" si="2453"/>
        <v>2001798405</v>
      </c>
      <c r="N217" s="23">
        <f t="shared" ref="N217" ca="1" si="2611">G217+N215</f>
        <v>0.61738337954752176</v>
      </c>
      <c r="O217" s="27">
        <f t="shared" ref="O217" ca="1" si="2612">C217+690000000</f>
        <v>5063471817</v>
      </c>
      <c r="P217" s="29">
        <f t="shared" ref="P217" ca="1" si="2613">O217-1380000000</f>
        <v>3683471817</v>
      </c>
      <c r="Q217" s="30">
        <f t="shared" ref="Q217" ca="1" si="2614">P217/1380000000</f>
        <v>2.6691824760869567</v>
      </c>
      <c r="R217" s="22">
        <f t="shared" ca="1" si="2548"/>
        <v>1225159262</v>
      </c>
    </row>
    <row r="218" spans="1:18" s="14" customFormat="1" x14ac:dyDescent="0.25">
      <c r="A218" s="16" t="s">
        <v>905</v>
      </c>
      <c r="B218" s="21">
        <f t="shared" ref="B218" ca="1" si="2615">E217</f>
        <v>2633471817</v>
      </c>
      <c r="C218" s="20">
        <f ca="1">E218+SUM(D$2:D218)</f>
        <v>4388187137</v>
      </c>
      <c r="D218" s="18"/>
      <c r="E218" s="20">
        <f t="shared" ref="E218" ca="1" si="2616">INDIRECT("'"&amp;A218&amp;"'!G41")</f>
        <v>2648187137</v>
      </c>
      <c r="F218" s="21">
        <f t="shared" ref="F218" ca="1" si="2617">E218+D218-B218</f>
        <v>14715320</v>
      </c>
      <c r="G218" s="17">
        <f t="shared" ref="G218" ca="1" si="2618">F218/B218</f>
        <v>5.5878023470793802E-3</v>
      </c>
      <c r="H218" s="21">
        <f t="shared" ref="H218" ca="1" si="2619">F218-D218</f>
        <v>14715320</v>
      </c>
      <c r="I218" s="24">
        <f t="shared" ca="1" si="2475"/>
        <v>132457640</v>
      </c>
      <c r="J218" s="39">
        <f t="shared" ref="J218" ca="1" si="2620">I218/C$101</f>
        <v>2.5200394895130995E-2</v>
      </c>
      <c r="K218" s="33">
        <f t="shared" ca="1" si="2383"/>
        <v>160353691</v>
      </c>
      <c r="L218" s="34">
        <f t="shared" ref="L218" ca="1" si="2621">K218/$B$2</f>
        <v>6.4455155250774776E-2</v>
      </c>
      <c r="M218" s="22">
        <f t="shared" ca="1" si="2453"/>
        <v>1828801326</v>
      </c>
      <c r="N218" s="23">
        <f t="shared" ref="N218" ca="1" si="2622">G218+N216</f>
        <v>0.5527646895277224</v>
      </c>
      <c r="O218" s="27">
        <f t="shared" ref="O218" ca="1" si="2623">C218+690000000</f>
        <v>5078187137</v>
      </c>
      <c r="P218" s="29">
        <f t="shared" ref="P218" ca="1" si="2624">O218-1380000000</f>
        <v>3698187137</v>
      </c>
      <c r="Q218" s="30">
        <f t="shared" ref="Q218" ca="1" si="2625">P218/1380000000</f>
        <v>2.6798457514492755</v>
      </c>
      <c r="R218" s="22">
        <f t="shared" ca="1" si="2548"/>
        <v>1210443942</v>
      </c>
    </row>
    <row r="219" spans="1:18" s="14" customFormat="1" x14ac:dyDescent="0.25">
      <c r="A219" s="16" t="s">
        <v>906</v>
      </c>
      <c r="B219" s="21">
        <f t="shared" ref="B219" ca="1" si="2626">E218</f>
        <v>2648187137</v>
      </c>
      <c r="C219" s="20">
        <f ca="1">E219+SUM(D$2:D219)</f>
        <v>4413750817</v>
      </c>
      <c r="D219" s="18"/>
      <c r="E219" s="20">
        <f t="shared" ref="E219" ca="1" si="2627">INDIRECT("'"&amp;A219&amp;"'!G41")</f>
        <v>2673750817</v>
      </c>
      <c r="F219" s="21">
        <f t="shared" ref="F219" ca="1" si="2628">E219+D219-B219</f>
        <v>25563680</v>
      </c>
      <c r="G219" s="17">
        <f t="shared" ref="G219" ca="1" si="2629">F219/B219</f>
        <v>9.6532754965949364E-3</v>
      </c>
      <c r="H219" s="21">
        <f t="shared" ref="H219" ca="1" si="2630">F219-D219</f>
        <v>25563680</v>
      </c>
      <c r="I219" s="24">
        <f t="shared" ca="1" si="2475"/>
        <v>158021320</v>
      </c>
      <c r="J219" s="39">
        <f t="shared" ref="J219" ca="1" si="2631">I219/C$101</f>
        <v>3.006394848836097E-2</v>
      </c>
      <c r="K219" s="33">
        <f t="shared" ca="1" si="2383"/>
        <v>185917371</v>
      </c>
      <c r="L219" s="34">
        <f t="shared" ref="L219" ca="1" si="2632">K219/$B$2</f>
        <v>7.4730634118181233E-2</v>
      </c>
      <c r="M219" s="22">
        <f t="shared" ca="1" si="2453"/>
        <v>2027362085</v>
      </c>
      <c r="N219" s="23">
        <f t="shared" ref="N219" ca="1" si="2633">G219+N217</f>
        <v>0.62703665504411665</v>
      </c>
      <c r="O219" s="27">
        <f t="shared" ref="O219" ca="1" si="2634">C219+690000000</f>
        <v>5103750817</v>
      </c>
      <c r="P219" s="29">
        <f t="shared" ref="P219" ca="1" si="2635">O219-1380000000</f>
        <v>3723750817</v>
      </c>
      <c r="Q219" s="30">
        <f t="shared" ref="Q219" ca="1" si="2636">P219/1380000000</f>
        <v>2.698370157246377</v>
      </c>
      <c r="R219" s="22">
        <f t="shared" ca="1" si="2548"/>
        <v>1184880262</v>
      </c>
    </row>
    <row r="220" spans="1:18" s="14" customFormat="1" x14ac:dyDescent="0.25">
      <c r="A220" s="16" t="s">
        <v>913</v>
      </c>
      <c r="B220" s="21">
        <f t="shared" ref="B220" ca="1" si="2637">E219</f>
        <v>2673750817</v>
      </c>
      <c r="C220" s="20">
        <f ca="1">E220+SUM(D$2:D220)</f>
        <v>4504190508</v>
      </c>
      <c r="D220" s="18"/>
      <c r="E220" s="20">
        <f t="shared" ref="E220" ca="1" si="2638">INDIRECT("'"&amp;A220&amp;"'!G41")</f>
        <v>2764190508</v>
      </c>
      <c r="F220" s="21">
        <f t="shared" ref="F220" ca="1" si="2639">E220+D220-B220</f>
        <v>90439691</v>
      </c>
      <c r="G220" s="17">
        <f t="shared" ref="G220" ca="1" si="2640">F220/B220</f>
        <v>3.3825026036448332E-2</v>
      </c>
      <c r="H220" s="21">
        <f t="shared" ref="H220" ca="1" si="2641">F220-D220</f>
        <v>90439691</v>
      </c>
      <c r="I220" s="24">
        <f t="shared" ca="1" si="2475"/>
        <v>248461011</v>
      </c>
      <c r="J220" s="39">
        <f t="shared" ref="J220" ca="1" si="2642">I220/C$101</f>
        <v>4.7270324257955118E-2</v>
      </c>
      <c r="K220" s="33">
        <f t="shared" ca="1" si="2383"/>
        <v>276357062</v>
      </c>
      <c r="L220" s="34">
        <f t="shared" ref="L220" ca="1" si="2643">K220/$B$2</f>
        <v>0.11108342579939734</v>
      </c>
      <c r="M220" s="22">
        <f t="shared" ca="1" si="2453"/>
        <v>1919241017</v>
      </c>
      <c r="N220" s="23">
        <f t="shared" ref="N220" ca="1" si="2644">G220+N218</f>
        <v>0.58658971556417072</v>
      </c>
      <c r="O220" s="27">
        <f t="shared" ref="O220" ca="1" si="2645">C220+690000000</f>
        <v>5194190508</v>
      </c>
      <c r="P220" s="29">
        <f t="shared" ref="P220" ca="1" si="2646">O220-1380000000</f>
        <v>3814190508</v>
      </c>
      <c r="Q220" s="30">
        <f t="shared" ref="Q220" ca="1" si="2647">P220/1380000000</f>
        <v>2.7639061652173913</v>
      </c>
      <c r="R220" s="22">
        <f t="shared" ca="1" si="2548"/>
        <v>1094440571</v>
      </c>
    </row>
    <row r="221" spans="1:18" s="14" customFormat="1" x14ac:dyDescent="0.25">
      <c r="A221" s="16" t="s">
        <v>917</v>
      </c>
      <c r="B221" s="21">
        <f t="shared" ref="B221" ca="1" si="2648">E220</f>
        <v>2764190508</v>
      </c>
      <c r="C221" s="20">
        <f ca="1">E221+SUM(D$2:D221)</f>
        <v>4520933206</v>
      </c>
      <c r="D221" s="18"/>
      <c r="E221" s="20">
        <f t="shared" ref="E221" ca="1" si="2649">INDIRECT("'"&amp;A221&amp;"'!G41")</f>
        <v>2780933206</v>
      </c>
      <c r="F221" s="21">
        <f t="shared" ref="F221" ca="1" si="2650">E221+D221-B221</f>
        <v>16742698</v>
      </c>
      <c r="G221" s="17">
        <f t="shared" ref="G221" ca="1" si="2651">F221/B221</f>
        <v>6.0569985865822238E-3</v>
      </c>
      <c r="H221" s="21">
        <f t="shared" ref="H221" ca="1" si="2652">F221-D221</f>
        <v>16742698</v>
      </c>
      <c r="I221" s="24">
        <f t="shared" ca="1" si="2475"/>
        <v>265203709</v>
      </c>
      <c r="J221" s="39">
        <f t="shared" ref="J221" ca="1" si="2653">I221/C$101</f>
        <v>5.045566412366554E-2</v>
      </c>
      <c r="K221" s="33">
        <f t="shared" ref="K221" ca="1" si="2654">H221+K220</f>
        <v>293099760</v>
      </c>
      <c r="L221" s="34">
        <f t="shared" ref="L221" ca="1" si="2655">K221/$B$2</f>
        <v>0.11781325653903924</v>
      </c>
      <c r="M221" s="22">
        <f t="shared" ref="M221" ca="1" si="2656">F221+M219</f>
        <v>2044104783</v>
      </c>
      <c r="N221" s="23">
        <f t="shared" ref="N221" ca="1" si="2657">G221+N219</f>
        <v>0.63309365363069892</v>
      </c>
      <c r="O221" s="27">
        <f t="shared" ref="O221" ca="1" si="2658">C221+690000000</f>
        <v>5210933206</v>
      </c>
      <c r="P221" s="29">
        <f t="shared" ref="P221" ca="1" si="2659">O221-1380000000</f>
        <v>3830933206</v>
      </c>
      <c r="Q221" s="30">
        <f t="shared" ref="Q221" ca="1" si="2660">P221/1380000000</f>
        <v>2.7760385550724638</v>
      </c>
      <c r="R221" s="22">
        <f t="shared" ca="1" si="2548"/>
        <v>1077697873</v>
      </c>
    </row>
    <row r="222" spans="1:18" s="14" customFormat="1" x14ac:dyDescent="0.25">
      <c r="A222" s="16" t="s">
        <v>918</v>
      </c>
      <c r="B222" s="21">
        <f t="shared" ref="B222" ca="1" si="2661">E221</f>
        <v>2780933206</v>
      </c>
      <c r="C222" s="20">
        <f ca="1">E222+SUM(D$2:D222)</f>
        <v>4522780700</v>
      </c>
      <c r="D222" s="18"/>
      <c r="E222" s="20">
        <f t="shared" ref="E222" ca="1" si="2662">INDIRECT("'"&amp;A222&amp;"'!G41")</f>
        <v>2782780700</v>
      </c>
      <c r="F222" s="21">
        <f t="shared" ref="F222" ca="1" si="2663">E222+D222-B222</f>
        <v>1847494</v>
      </c>
      <c r="G222" s="17">
        <f t="shared" ref="G222" ca="1" si="2664">F222/B222</f>
        <v>6.6434317660486806E-4</v>
      </c>
      <c r="H222" s="21">
        <f t="shared" ref="H222" ca="1" si="2665">F222-D222</f>
        <v>1847494</v>
      </c>
      <c r="I222" s="24">
        <f t="shared" ca="1" si="2475"/>
        <v>267051203</v>
      </c>
      <c r="J222" s="39">
        <f t="shared" ref="J222" ca="1" si="2666">I222/C$101</f>
        <v>5.080715444439287E-2</v>
      </c>
      <c r="K222" s="33">
        <f t="shared" ref="K222" ca="1" si="2667">H222+K221</f>
        <v>294947254</v>
      </c>
      <c r="L222" s="34">
        <f t="shared" ref="L222" ca="1" si="2668">K222/$B$2</f>
        <v>0.1185558681487394</v>
      </c>
      <c r="M222" s="22">
        <f t="shared" ref="M222" ca="1" si="2669">F222+M220</f>
        <v>1921088511</v>
      </c>
      <c r="N222" s="23">
        <f t="shared" ref="N222" ca="1" si="2670">G222+N220</f>
        <v>0.58725405874077563</v>
      </c>
      <c r="O222" s="27">
        <f t="shared" ref="O222" ca="1" si="2671">C222+690000000</f>
        <v>5212780700</v>
      </c>
      <c r="P222" s="29">
        <f t="shared" ref="P222" ca="1" si="2672">O222-1380000000</f>
        <v>3832780700</v>
      </c>
      <c r="Q222" s="30">
        <f t="shared" ref="Q222" ca="1" si="2673">P222/1380000000</f>
        <v>2.7773773188405797</v>
      </c>
      <c r="R222" s="22">
        <f t="shared" ca="1" si="2548"/>
        <v>1075850379</v>
      </c>
    </row>
    <row r="223" spans="1:18" s="14" customFormat="1" x14ac:dyDescent="0.25">
      <c r="A223" s="16" t="s">
        <v>919</v>
      </c>
      <c r="B223" s="21">
        <f t="shared" ref="B223" ca="1" si="2674">E222</f>
        <v>2782780700</v>
      </c>
      <c r="C223" s="20">
        <f ca="1">E223+SUM(D$2:D223)</f>
        <v>4545762742</v>
      </c>
      <c r="D223" s="18"/>
      <c r="E223" s="20">
        <f t="shared" ref="E223" ca="1" si="2675">INDIRECT("'"&amp;A223&amp;"'!G41")</f>
        <v>2805762742</v>
      </c>
      <c r="F223" s="21">
        <f t="shared" ref="F223" ca="1" si="2676">E223+D223-B223</f>
        <v>22982042</v>
      </c>
      <c r="G223" s="17">
        <f t="shared" ref="G223" ca="1" si="2677">F223/B223</f>
        <v>8.2586608423725234E-3</v>
      </c>
      <c r="H223" s="21">
        <f t="shared" ref="H223" ca="1" si="2678">F223-D223</f>
        <v>22982042</v>
      </c>
      <c r="I223" s="24">
        <f t="shared" ca="1" si="2475"/>
        <v>290033245</v>
      </c>
      <c r="J223" s="39">
        <f t="shared" ref="J223" ca="1" si="2679">I223/C$101</f>
        <v>5.5179544998055809E-2</v>
      </c>
      <c r="K223" s="33">
        <f t="shared" ref="K223" ca="1" si="2680">H223+K222</f>
        <v>317929296</v>
      </c>
      <c r="L223" s="34">
        <f t="shared" ref="L223" ca="1" si="2681">K223/$B$2</f>
        <v>0.1277936416970254</v>
      </c>
      <c r="M223" s="22">
        <f t="shared" ref="M223" ca="1" si="2682">F223+M221</f>
        <v>2067086825</v>
      </c>
      <c r="N223" s="23">
        <f t="shared" ref="N223" ca="1" si="2683">G223+N221</f>
        <v>0.64135231447307139</v>
      </c>
      <c r="O223" s="27">
        <f t="shared" ref="O223" ca="1" si="2684">C223+690000000</f>
        <v>5235762742</v>
      </c>
      <c r="P223" s="29">
        <f t="shared" ref="P223" ca="1" si="2685">O223-1380000000</f>
        <v>3855762742</v>
      </c>
      <c r="Q223" s="30">
        <f t="shared" ref="Q223" ca="1" si="2686">P223/1380000000</f>
        <v>2.794030972463768</v>
      </c>
      <c r="R223" s="22">
        <f t="shared" ca="1" si="2548"/>
        <v>1052868337</v>
      </c>
    </row>
    <row r="224" spans="1:18" s="14" customFormat="1" x14ac:dyDescent="0.25">
      <c r="A224" s="16" t="s">
        <v>920</v>
      </c>
      <c r="B224" s="21">
        <f t="shared" ref="B224" ca="1" si="2687">E223</f>
        <v>2805762742</v>
      </c>
      <c r="C224" s="20">
        <f ca="1">E224+SUM(D$2:D224)</f>
        <v>4558927488</v>
      </c>
      <c r="D224" s="18"/>
      <c r="E224" s="20">
        <f t="shared" ref="E224" ca="1" si="2688">INDIRECT("'"&amp;A224&amp;"'!G41")</f>
        <v>2818927488</v>
      </c>
      <c r="F224" s="21">
        <f t="shared" ref="F224" ca="1" si="2689">E224+D224-B224</f>
        <v>13164746</v>
      </c>
      <c r="G224" s="17">
        <f t="shared" ref="G224" ca="1" si="2690">F224/B224</f>
        <v>4.6920382122602154E-3</v>
      </c>
      <c r="H224" s="21">
        <f t="shared" ref="H224" ca="1" si="2691">F224-D224</f>
        <v>13164746</v>
      </c>
      <c r="I224" s="37">
        <f t="shared" ca="1" si="2475"/>
        <v>303197991</v>
      </c>
      <c r="J224" s="38">
        <f t="shared" ref="J224" ca="1" si="2692">I224/C$101</f>
        <v>5.7684170611905609E-2</v>
      </c>
      <c r="K224" s="33">
        <f t="shared" ref="K224" ca="1" si="2693">H224+K223</f>
        <v>331094042</v>
      </c>
      <c r="L224" s="34">
        <f t="shared" ref="L224" ca="1" si="2694">K224/$B$2</f>
        <v>0.13308529255941196</v>
      </c>
      <c r="M224" s="22">
        <f t="shared" ref="M224" ca="1" si="2695">F224+M222</f>
        <v>1934253257</v>
      </c>
      <c r="N224" s="23">
        <f t="shared" ref="N224" ca="1" si="2696">G224+N222</f>
        <v>0.59194609695303579</v>
      </c>
      <c r="O224" s="27">
        <f t="shared" ref="O224" ca="1" si="2697">C224+690000000</f>
        <v>5248927488</v>
      </c>
      <c r="P224" s="29">
        <f t="shared" ref="P224" ca="1" si="2698">O224-1380000000</f>
        <v>3868927488</v>
      </c>
      <c r="Q224" s="30">
        <f t="shared" ref="Q224" ca="1" si="2699">P224/1380000000</f>
        <v>2.803570643478261</v>
      </c>
      <c r="R224" s="22">
        <f t="shared" ca="1" si="2548"/>
        <v>1039703591</v>
      </c>
    </row>
    <row r="225" spans="1:18" s="14" customFormat="1" x14ac:dyDescent="0.25">
      <c r="A225" s="16" t="s">
        <v>933</v>
      </c>
      <c r="B225" s="21">
        <f t="shared" ref="B225" ca="1" si="2700">E224</f>
        <v>2818927488</v>
      </c>
      <c r="C225" s="20">
        <f ca="1">E225+SUM(D$2:D225)</f>
        <v>4528311147</v>
      </c>
      <c r="D225" s="18">
        <v>60000000</v>
      </c>
      <c r="E225" s="20">
        <f t="shared" ref="E225" ca="1" si="2701">INDIRECT("'"&amp;A225&amp;"'!G41")</f>
        <v>2728311147</v>
      </c>
      <c r="F225" s="21">
        <f t="shared" ref="F225" ca="1" si="2702">E225+D225-B225</f>
        <v>-30616341</v>
      </c>
      <c r="G225" s="17">
        <f t="shared" ref="G225" ca="1" si="2703">F225/B225</f>
        <v>-1.086098919902405E-2</v>
      </c>
      <c r="H225" s="21">
        <f t="shared" ref="H225" ca="1" si="2704">F225-D225</f>
        <v>-90616341</v>
      </c>
      <c r="I225" s="24">
        <f t="shared" ref="I225:I238" ca="1" si="2705">C225-C$224</f>
        <v>-30616341</v>
      </c>
      <c r="J225" s="39">
        <f t="shared" ref="J225" ca="1" si="2706">I225/C$101</f>
        <v>-5.8248348939630044E-3</v>
      </c>
      <c r="K225" s="33">
        <f t="shared" ref="K225" ca="1" si="2707">H225+K224</f>
        <v>240477701</v>
      </c>
      <c r="L225" s="34">
        <f t="shared" ref="L225" ca="1" si="2708">K225/$B$2</f>
        <v>9.666149532101756E-2</v>
      </c>
      <c r="M225" s="22">
        <f t="shared" ref="M225" ca="1" si="2709">F225+M223</f>
        <v>2036470484</v>
      </c>
      <c r="N225" s="23">
        <f t="shared" ref="N225" ca="1" si="2710">G225+N223</f>
        <v>0.63049132527404739</v>
      </c>
      <c r="O225" s="27">
        <f t="shared" ref="O225" ca="1" si="2711">C225+690000000</f>
        <v>5218311147</v>
      </c>
      <c r="P225" s="29">
        <f t="shared" ref="P225" ca="1" si="2712">O225-1380000000</f>
        <v>3838311147</v>
      </c>
      <c r="Q225" s="30">
        <f t="shared" ref="Q225" ca="1" si="2713">P225/1380000000</f>
        <v>2.7813848891304347</v>
      </c>
      <c r="R225" s="22">
        <f t="shared" ca="1" si="2548"/>
        <v>1070319932</v>
      </c>
    </row>
    <row r="226" spans="1:18" s="14" customFormat="1" x14ac:dyDescent="0.25">
      <c r="A226" s="16" t="s">
        <v>937</v>
      </c>
      <c r="B226" s="21">
        <f t="shared" ref="B226" ca="1" si="2714">E225</f>
        <v>2728311147</v>
      </c>
      <c r="C226" s="20">
        <f ca="1">E226+SUM(D$2:D226)</f>
        <v>4498367377</v>
      </c>
      <c r="D226" s="18"/>
      <c r="E226" s="20">
        <f t="shared" ref="E226" ca="1" si="2715">INDIRECT("'"&amp;A226&amp;"'!G41")</f>
        <v>2698367377</v>
      </c>
      <c r="F226" s="21">
        <f t="shared" ref="F226" ca="1" si="2716">E226+D226-B226</f>
        <v>-29943770</v>
      </c>
      <c r="G226" s="17">
        <f t="shared" ref="G226" ca="1" si="2717">F226/B226</f>
        <v>-1.0975203481804342E-2</v>
      </c>
      <c r="H226" s="21">
        <f t="shared" ref="H226" ca="1" si="2718">F226-D226</f>
        <v>-29943770</v>
      </c>
      <c r="I226" s="24">
        <f t="shared" ca="1" si="2705"/>
        <v>-60560111</v>
      </c>
      <c r="J226" s="39">
        <f t="shared" ref="J226" ca="1" si="2719">I226/C$101</f>
        <v>-1.1521711485218718E-2</v>
      </c>
      <c r="K226" s="33">
        <f t="shared" ref="K226" ca="1" si="2720">H226+K225</f>
        <v>210533931</v>
      </c>
      <c r="L226" s="34">
        <f t="shared" ref="L226" ca="1" si="2721">K226/$B$2</f>
        <v>8.4625412259209568E-2</v>
      </c>
      <c r="M226" s="22">
        <f t="shared" ref="M226" ca="1" si="2722">F226+M224</f>
        <v>1904309487</v>
      </c>
      <c r="N226" s="23">
        <f t="shared" ref="N226" ca="1" si="2723">G226+N224</f>
        <v>0.58097089347123143</v>
      </c>
      <c r="O226" s="27">
        <f t="shared" ref="O226" ca="1" si="2724">C226+690000000</f>
        <v>5188367377</v>
      </c>
      <c r="P226" s="29">
        <f t="shared" ref="P226" ca="1" si="2725">O226-1380000000</f>
        <v>3808367377</v>
      </c>
      <c r="Q226" s="30">
        <f t="shared" ref="Q226" ca="1" si="2726">P226/1380000000</f>
        <v>2.7596865050724637</v>
      </c>
      <c r="R226" s="22">
        <f t="shared" ca="1" si="2548"/>
        <v>1100263702</v>
      </c>
    </row>
    <row r="227" spans="1:18" s="14" customFormat="1" x14ac:dyDescent="0.25">
      <c r="A227" s="16" t="s">
        <v>941</v>
      </c>
      <c r="B227" s="21">
        <f t="shared" ref="B227" ca="1" si="2727">E226</f>
        <v>2698367377</v>
      </c>
      <c r="C227" s="20">
        <f ca="1">E227+SUM(D$2:D227)</f>
        <v>4474708184</v>
      </c>
      <c r="D227" s="18"/>
      <c r="E227" s="20">
        <f t="shared" ref="E227" ca="1" si="2728">INDIRECT("'"&amp;A227&amp;"'!G41")</f>
        <v>2674708184</v>
      </c>
      <c r="F227" s="21">
        <f t="shared" ref="F227" ca="1" si="2729">E227+D227-B227</f>
        <v>-23659193</v>
      </c>
      <c r="G227" s="17">
        <f t="shared" ref="G227" ca="1" si="2730">F227/B227</f>
        <v>-8.7679658454453656E-3</v>
      </c>
      <c r="H227" s="21">
        <f t="shared" ref="H227" ca="1" si="2731">F227-D227</f>
        <v>-23659193</v>
      </c>
      <c r="I227" s="24">
        <f t="shared" ca="1" si="2705"/>
        <v>-84219304</v>
      </c>
      <c r="J227" s="39">
        <f t="shared" ref="J227" ca="1" si="2732">I227/C$101</f>
        <v>-1.6022931697960839E-2</v>
      </c>
      <c r="K227" s="33">
        <f t="shared" ref="K227" ca="1" si="2733">H227+K226</f>
        <v>186874738</v>
      </c>
      <c r="L227" s="34">
        <f t="shared" ref="L227" ca="1" si="2734">K227/$B$2</f>
        <v>7.5115453689418729E-2</v>
      </c>
      <c r="M227" s="22">
        <f t="shared" ref="M227" ca="1" si="2735">F227+M225</f>
        <v>2012811291</v>
      </c>
      <c r="N227" s="23">
        <f t="shared" ref="N227" ca="1" si="2736">G227+N225</f>
        <v>0.62172335942860202</v>
      </c>
      <c r="O227" s="27">
        <f t="shared" ref="O227" ca="1" si="2737">C227+690000000</f>
        <v>5164708184</v>
      </c>
      <c r="P227" s="29">
        <f t="shared" ref="P227" ca="1" si="2738">O227-1380000000</f>
        <v>3784708184</v>
      </c>
      <c r="Q227" s="30">
        <f t="shared" ref="Q227" ca="1" si="2739">P227/1380000000</f>
        <v>2.7425421623188404</v>
      </c>
      <c r="R227" s="22">
        <f t="shared" ca="1" si="2548"/>
        <v>1123922895</v>
      </c>
    </row>
    <row r="228" spans="1:18" s="14" customFormat="1" x14ac:dyDescent="0.25">
      <c r="A228" s="16" t="s">
        <v>942</v>
      </c>
      <c r="B228" s="21">
        <f t="shared" ref="B228" ca="1" si="2740">E227</f>
        <v>2674708184</v>
      </c>
      <c r="C228" s="20">
        <f ca="1">E228+SUM(D$2:D228)</f>
        <v>4465929482</v>
      </c>
      <c r="D228" s="18"/>
      <c r="E228" s="20">
        <f t="shared" ref="E228" ca="1" si="2741">INDIRECT("'"&amp;A228&amp;"'!G41")</f>
        <v>2665929482</v>
      </c>
      <c r="F228" s="21">
        <f t="shared" ref="F228" ca="1" si="2742">E228+D228-B228</f>
        <v>-8778702</v>
      </c>
      <c r="G228" s="17">
        <f t="shared" ref="G228" ca="1" si="2743">F228/B228</f>
        <v>-3.2821158033290707E-3</v>
      </c>
      <c r="H228" s="21">
        <f t="shared" ref="H228" ca="1" si="2744">F228-D228</f>
        <v>-8778702</v>
      </c>
      <c r="I228" s="24">
        <f t="shared" ca="1" si="2705"/>
        <v>-92998006</v>
      </c>
      <c r="J228" s="39">
        <f t="shared" ref="J228" ca="1" si="2745">I228/C$101</f>
        <v>-1.7693101550501439E-2</v>
      </c>
      <c r="K228" s="33">
        <f t="shared" ref="K228" ca="1" si="2746">H228+K227</f>
        <v>178096036</v>
      </c>
      <c r="L228" s="34">
        <f t="shared" ref="L228" ca="1" si="2747">K228/$B$2</f>
        <v>7.1586800268461384E-2</v>
      </c>
      <c r="M228" s="22">
        <f t="shared" ref="M228" ca="1" si="2748">F228+M226</f>
        <v>1895530785</v>
      </c>
      <c r="N228" s="23">
        <f t="shared" ref="N228" ca="1" si="2749">G228+N226</f>
        <v>0.57768877766790239</v>
      </c>
      <c r="O228" s="27">
        <f t="shared" ref="O228" ca="1" si="2750">C228+690000000</f>
        <v>5155929482</v>
      </c>
      <c r="P228" s="29">
        <f t="shared" ref="P228" ca="1" si="2751">O228-1380000000</f>
        <v>3775929482</v>
      </c>
      <c r="Q228" s="30">
        <f t="shared" ref="Q228" ca="1" si="2752">P228/1380000000</f>
        <v>2.736180784057971</v>
      </c>
      <c r="R228" s="22">
        <f t="shared" ca="1" si="2548"/>
        <v>1132701597</v>
      </c>
    </row>
    <row r="229" spans="1:18" s="14" customFormat="1" x14ac:dyDescent="0.25">
      <c r="A229" s="16" t="s">
        <v>943</v>
      </c>
      <c r="B229" s="21">
        <f t="shared" ref="B229:B230" ca="1" si="2753">E228</f>
        <v>2665929482</v>
      </c>
      <c r="C229" s="20">
        <f ca="1">E229+SUM(D$2:D229)</f>
        <v>4445298668.4593992</v>
      </c>
      <c r="D229" s="18"/>
      <c r="E229" s="20">
        <f t="shared" ref="E229:E230" ca="1" si="2754">INDIRECT("'"&amp;A229&amp;"'!G41")</f>
        <v>2645298668.4593992</v>
      </c>
      <c r="F229" s="21">
        <f t="shared" ref="F229:F230" ca="1" si="2755">E229+D229-B229</f>
        <v>-20630813.540600777</v>
      </c>
      <c r="G229" s="17">
        <f t="shared" ref="G229:G230" ca="1" si="2756">F229/B229</f>
        <v>-7.738694395293377E-3</v>
      </c>
      <c r="H229" s="21">
        <f t="shared" ref="H229:H230" ca="1" si="2757">F229-D229</f>
        <v>-20630813.540600777</v>
      </c>
      <c r="I229" s="24">
        <f t="shared" ca="1" si="2705"/>
        <v>-113628819.54060078</v>
      </c>
      <c r="J229" s="39">
        <f t="shared" ref="J229:J230" ca="1" si="2758">I229/C$101</f>
        <v>-2.1618165051791025E-2</v>
      </c>
      <c r="K229" s="33">
        <f t="shared" ref="K229:K230" ca="1" si="2759">H229+K228</f>
        <v>157465222.45939922</v>
      </c>
      <c r="L229" s="34">
        <f t="shared" ref="L229:L230" ca="1" si="2760">K229/$B$2</f>
        <v>6.3294117503153474E-2</v>
      </c>
      <c r="M229" s="22">
        <f t="shared" ref="M229:M230" ca="1" si="2761">F229+M227</f>
        <v>1992180477.4593992</v>
      </c>
      <c r="N229" s="23">
        <f t="shared" ref="N229:N230" ca="1" si="2762">G229+N227</f>
        <v>0.61398466503330862</v>
      </c>
      <c r="O229" s="27">
        <f t="shared" ref="O229:O230" ca="1" si="2763">C229+690000000</f>
        <v>5135298668.4593992</v>
      </c>
      <c r="P229" s="29">
        <f t="shared" ref="P229:P230" ca="1" si="2764">O229-1380000000</f>
        <v>3755298668.4593992</v>
      </c>
      <c r="Q229" s="30">
        <f t="shared" ref="Q229:Q230" ca="1" si="2765">P229/1380000000</f>
        <v>2.7212309191734776</v>
      </c>
      <c r="R229" s="22">
        <f t="shared" ca="1" si="2548"/>
        <v>1153332410.5406008</v>
      </c>
    </row>
    <row r="230" spans="1:18" s="14" customFormat="1" x14ac:dyDescent="0.25">
      <c r="A230" s="16" t="s">
        <v>950</v>
      </c>
      <c r="B230" s="21">
        <f t="shared" ca="1" si="2753"/>
        <v>2645298668.4593992</v>
      </c>
      <c r="C230" s="20">
        <f ca="1">E230+SUM(D$2:D230)</f>
        <v>4428177205</v>
      </c>
      <c r="D230" s="18"/>
      <c r="E230" s="20">
        <f t="shared" ca="1" si="2754"/>
        <v>2628177205</v>
      </c>
      <c r="F230" s="21">
        <f t="shared" ca="1" si="2755"/>
        <v>-17121463.459399223</v>
      </c>
      <c r="G230" s="17">
        <f t="shared" ca="1" si="2756"/>
        <v>-6.4724122321396047E-3</v>
      </c>
      <c r="H230" s="21">
        <f t="shared" ca="1" si="2757"/>
        <v>-17121463.459399223</v>
      </c>
      <c r="I230" s="24">
        <f t="shared" ca="1" si="2705"/>
        <v>-130750283</v>
      </c>
      <c r="J230" s="39">
        <f t="shared" ca="1" si="2758"/>
        <v>-2.487556598660623E-2</v>
      </c>
      <c r="K230" s="33">
        <f t="shared" ca="1" si="2759"/>
        <v>140343759</v>
      </c>
      <c r="L230" s="34">
        <f t="shared" ca="1" si="2760"/>
        <v>5.6412039650663978E-2</v>
      </c>
      <c r="M230" s="22">
        <f t="shared" ca="1" si="2761"/>
        <v>1878409321.5406008</v>
      </c>
      <c r="N230" s="23">
        <f t="shared" ca="1" si="2762"/>
        <v>0.57121636543576282</v>
      </c>
      <c r="O230" s="27">
        <f t="shared" ca="1" si="2763"/>
        <v>5118177205</v>
      </c>
      <c r="P230" s="29">
        <f t="shared" ca="1" si="2764"/>
        <v>3738177205</v>
      </c>
      <c r="Q230" s="30">
        <f t="shared" ca="1" si="2765"/>
        <v>2.708824061594203</v>
      </c>
      <c r="R230" s="22">
        <f t="shared" ca="1" si="2548"/>
        <v>1170453874</v>
      </c>
    </row>
    <row r="231" spans="1:18" s="14" customFormat="1" x14ac:dyDescent="0.25">
      <c r="A231" s="16" t="s">
        <v>954</v>
      </c>
      <c r="B231" s="21">
        <f t="shared" ref="B231" ca="1" si="2766">E230</f>
        <v>2628177205</v>
      </c>
      <c r="C231" s="20">
        <f ca="1">E231+SUM(D$2:D231)</f>
        <v>4409643974</v>
      </c>
      <c r="D231" s="18"/>
      <c r="E231" s="20">
        <f t="shared" ref="E231" ca="1" si="2767">INDIRECT("'"&amp;A231&amp;"'!G41")</f>
        <v>2609643974</v>
      </c>
      <c r="F231" s="21">
        <f t="shared" ref="F231" ca="1" si="2768">E231+D231-B231</f>
        <v>-18533231</v>
      </c>
      <c r="G231" s="17">
        <f t="shared" ref="G231" ca="1" si="2769">F231/B231</f>
        <v>-7.0517433013045257E-3</v>
      </c>
      <c r="H231" s="21">
        <f t="shared" ref="H231" ca="1" si="2770">F231-D231</f>
        <v>-18533231</v>
      </c>
      <c r="I231" s="24">
        <f t="shared" ca="1" si="2705"/>
        <v>-149283514</v>
      </c>
      <c r="J231" s="39">
        <f t="shared" ref="J231" ca="1" si="2771">I231/C$101</f>
        <v>-2.8401559201362912E-2</v>
      </c>
      <c r="K231" s="33">
        <f t="shared" ref="K231" ca="1" si="2772">H231+K230</f>
        <v>121810528</v>
      </c>
      <c r="L231" s="34">
        <f t="shared" ref="L231" ca="1" si="2773">K231/$B$2</f>
        <v>4.8962493126639958E-2</v>
      </c>
      <c r="M231" s="22">
        <f t="shared" ref="M231" ca="1" si="2774">F231+M229</f>
        <v>1973647246.4593992</v>
      </c>
      <c r="N231" s="23">
        <f t="shared" ref="N231" ca="1" si="2775">G231+N229</f>
        <v>0.60693292173200408</v>
      </c>
      <c r="O231" s="27">
        <f t="shared" ref="O231" ca="1" si="2776">C231+690000000</f>
        <v>5099643974</v>
      </c>
      <c r="P231" s="29">
        <f t="shared" ref="P231" ca="1" si="2777">O231-1380000000</f>
        <v>3719643974</v>
      </c>
      <c r="Q231" s="30">
        <f t="shared" ref="Q231" ca="1" si="2778">P231/1380000000</f>
        <v>2.6953941840579709</v>
      </c>
      <c r="R231" s="22">
        <f t="shared" ca="1" si="2548"/>
        <v>1188987105</v>
      </c>
    </row>
    <row r="232" spans="1:18" s="14" customFormat="1" x14ac:dyDescent="0.25">
      <c r="A232" s="16" t="s">
        <v>958</v>
      </c>
      <c r="B232" s="21">
        <f t="shared" ref="B232" ca="1" si="2779">E231</f>
        <v>2609643974</v>
      </c>
      <c r="C232" s="20">
        <f ca="1">E232+SUM(D$2:D232)</f>
        <v>4409608624</v>
      </c>
      <c r="D232" s="18"/>
      <c r="E232" s="20">
        <f t="shared" ref="E232" ca="1" si="2780">INDIRECT("'"&amp;A232&amp;"'!G41")</f>
        <v>2609608624</v>
      </c>
      <c r="F232" s="21">
        <f t="shared" ref="F232" ca="1" si="2781">E232+D232-B232</f>
        <v>-35350</v>
      </c>
      <c r="G232" s="17">
        <f t="shared" ref="G232" ca="1" si="2782">F232/B232</f>
        <v>-1.3545909078860426E-5</v>
      </c>
      <c r="H232" s="21">
        <f t="shared" ref="H232" ca="1" si="2783">F232-D232</f>
        <v>-35350</v>
      </c>
      <c r="I232" s="24">
        <f t="shared" ca="1" si="2705"/>
        <v>-149318864</v>
      </c>
      <c r="J232" s="39">
        <f t="shared" ref="J232" ca="1" si="2784">I232/C$101</f>
        <v>-2.8408284626635045E-2</v>
      </c>
      <c r="K232" s="33">
        <f t="shared" ref="K232" ca="1" si="2785">H232+K231</f>
        <v>121775178</v>
      </c>
      <c r="L232" s="34">
        <f t="shared" ref="L232" ca="1" si="2786">K232/$B$2</f>
        <v>4.8948283976080927E-2</v>
      </c>
      <c r="M232" s="22">
        <f t="shared" ref="M232" ca="1" si="2787">F232+M230</f>
        <v>1878373971.5406008</v>
      </c>
      <c r="N232" s="23">
        <f t="shared" ref="N232" ca="1" si="2788">G232+N230</f>
        <v>0.57120281952668395</v>
      </c>
      <c r="O232" s="27">
        <f t="shared" ref="O232" ca="1" si="2789">C232+690000000</f>
        <v>5099608624</v>
      </c>
      <c r="P232" s="29">
        <f t="shared" ref="P232" ca="1" si="2790">O232-1380000000</f>
        <v>3719608624</v>
      </c>
      <c r="Q232" s="30">
        <f t="shared" ref="Q232" ca="1" si="2791">P232/1380000000</f>
        <v>2.6953685681159421</v>
      </c>
      <c r="R232" s="22">
        <f t="shared" ca="1" si="2548"/>
        <v>1189022455</v>
      </c>
    </row>
    <row r="233" spans="1:18" s="14" customFormat="1" x14ac:dyDescent="0.25">
      <c r="A233" s="16" t="s">
        <v>962</v>
      </c>
      <c r="B233" s="21">
        <f t="shared" ref="B233" ca="1" si="2792">E232</f>
        <v>2609608624</v>
      </c>
      <c r="C233" s="20">
        <f ca="1">E233+SUM(D$2:D233)</f>
        <v>4420096878</v>
      </c>
      <c r="D233" s="18"/>
      <c r="E233" s="20">
        <f t="shared" ref="E233" ca="1" si="2793">INDIRECT("'"&amp;A233&amp;"'!G41")</f>
        <v>2620096878</v>
      </c>
      <c r="F233" s="21">
        <f t="shared" ref="F233" ca="1" si="2794">E233+D233-B233</f>
        <v>10488254</v>
      </c>
      <c r="G233" s="17">
        <f t="shared" ref="G233" ca="1" si="2795">F233/B233</f>
        <v>4.0190907952793462E-3</v>
      </c>
      <c r="H233" s="21">
        <f t="shared" ref="H233" ca="1" si="2796">F233-D233</f>
        <v>10488254</v>
      </c>
      <c r="I233" s="24">
        <f t="shared" ca="1" si="2705"/>
        <v>-138830610</v>
      </c>
      <c r="J233" s="39">
        <f t="shared" ref="J233" ca="1" si="2797">I233/C$101</f>
        <v>-2.6412868261369613E-2</v>
      </c>
      <c r="K233" s="33">
        <f t="shared" ref="K233" ca="1" si="2798">H233+K232</f>
        <v>132263432</v>
      </c>
      <c r="L233" s="34">
        <f t="shared" ref="L233" ca="1" si="2799">K233/$B$2</f>
        <v>5.3164102368933264E-2</v>
      </c>
      <c r="M233" s="22">
        <f t="shared" ref="M233" ca="1" si="2800">F233+M231</f>
        <v>1984135500.4593992</v>
      </c>
      <c r="N233" s="23">
        <f t="shared" ref="N233" ca="1" si="2801">G233+N231</f>
        <v>0.61095201252728348</v>
      </c>
      <c r="O233" s="27">
        <f t="shared" ref="O233" ca="1" si="2802">C233+690000000</f>
        <v>5110096878</v>
      </c>
      <c r="P233" s="29">
        <f t="shared" ref="P233" ca="1" si="2803">O233-1380000000</f>
        <v>3730096878</v>
      </c>
      <c r="Q233" s="30">
        <f t="shared" ref="Q233" ca="1" si="2804">P233/1380000000</f>
        <v>2.7029687521739132</v>
      </c>
      <c r="R233" s="22">
        <f t="shared" ca="1" si="2548"/>
        <v>1178534201</v>
      </c>
    </row>
    <row r="234" spans="1:18" s="14" customFormat="1" x14ac:dyDescent="0.25">
      <c r="A234" s="16" t="s">
        <v>963</v>
      </c>
      <c r="B234" s="21">
        <f t="shared" ref="B234" ca="1" si="2805">E233</f>
        <v>2620096878</v>
      </c>
      <c r="C234" s="20">
        <f ca="1">E234+SUM(D$2:D234)</f>
        <v>4401626464</v>
      </c>
      <c r="D234" s="18"/>
      <c r="E234" s="20">
        <f t="shared" ref="E234" ca="1" si="2806">INDIRECT("'"&amp;A234&amp;"'!G41")</f>
        <v>2601626464</v>
      </c>
      <c r="F234" s="21">
        <f t="shared" ref="F234" ca="1" si="2807">E234+D234-B234</f>
        <v>-18470414</v>
      </c>
      <c r="G234" s="17">
        <f t="shared" ref="G234" ca="1" si="2808">F234/B234</f>
        <v>-7.0495156706186493E-3</v>
      </c>
      <c r="H234" s="21">
        <f t="shared" ref="H234" ca="1" si="2809">F234-D234</f>
        <v>-18470414</v>
      </c>
      <c r="I234" s="24">
        <f t="shared" ca="1" si="2705"/>
        <v>-157301024</v>
      </c>
      <c r="J234" s="39">
        <f t="shared" ref="J234" ca="1" si="2810">I234/C$101</f>
        <v>-2.9926910385905094E-2</v>
      </c>
      <c r="K234" s="33">
        <f t="shared" ref="K234" ca="1" si="2811">H234+K233</f>
        <v>113793018</v>
      </c>
      <c r="L234" s="34">
        <f t="shared" ref="L234" ca="1" si="2812">K234/$B$2</f>
        <v>4.5739805525550445E-2</v>
      </c>
      <c r="M234" s="22">
        <f t="shared" ref="M234" ca="1" si="2813">F234+M232</f>
        <v>1859903557.5406008</v>
      </c>
      <c r="N234" s="23">
        <f t="shared" ref="N234" ca="1" si="2814">G234+N232</f>
        <v>0.56415330385606532</v>
      </c>
      <c r="O234" s="27">
        <f t="shared" ref="O234" ca="1" si="2815">C234+690000000</f>
        <v>5091626464</v>
      </c>
      <c r="P234" s="29">
        <f t="shared" ref="P234" ca="1" si="2816">O234-1380000000</f>
        <v>3711626464</v>
      </c>
      <c r="Q234" s="30">
        <f t="shared" ref="Q234" ca="1" si="2817">P234/1380000000</f>
        <v>2.6895843942028987</v>
      </c>
      <c r="R234" s="22">
        <f t="shared" ca="1" si="2548"/>
        <v>1197004615</v>
      </c>
    </row>
    <row r="235" spans="1:18" s="14" customFormat="1" x14ac:dyDescent="0.25">
      <c r="A235" s="16" t="s">
        <v>970</v>
      </c>
      <c r="B235" s="21">
        <f t="shared" ref="B235" ca="1" si="2818">E234</f>
        <v>2601626464</v>
      </c>
      <c r="C235" s="20">
        <f ca="1">E235+SUM(D$2:D235)</f>
        <v>4382777497</v>
      </c>
      <c r="D235" s="18"/>
      <c r="E235" s="20">
        <f t="shared" ref="E235" ca="1" si="2819">INDIRECT("'"&amp;A235&amp;"'!G41")</f>
        <v>2582777497</v>
      </c>
      <c r="F235" s="21">
        <f t="shared" ref="F235" ca="1" si="2820">E235+D235-B235</f>
        <v>-18848967</v>
      </c>
      <c r="G235" s="17">
        <f t="shared" ref="G235" ca="1" si="2821">F235/B235</f>
        <v>-7.2450704437483767E-3</v>
      </c>
      <c r="H235" s="21">
        <f t="shared" ref="H235" ca="1" si="2822">F235-D235</f>
        <v>-18848967</v>
      </c>
      <c r="I235" s="24">
        <f t="shared" ca="1" si="2705"/>
        <v>-176149991</v>
      </c>
      <c r="J235" s="39">
        <f t="shared" ref="J235" ca="1" si="2823">I235/C$101</f>
        <v>-3.3512973158617128E-2</v>
      </c>
      <c r="K235" s="33">
        <f t="shared" ref="K235" ca="1" si="2824">H235+K234</f>
        <v>94944051</v>
      </c>
      <c r="L235" s="34">
        <f t="shared" ref="L235" ca="1" si="2825">K235/$B$2</f>
        <v>3.8163346968686104E-2</v>
      </c>
      <c r="M235" s="22">
        <f t="shared" ref="M235" ca="1" si="2826">F235+M233</f>
        <v>1965286533.4593992</v>
      </c>
      <c r="N235" s="23">
        <f t="shared" ref="N235" ca="1" si="2827">G235+N233</f>
        <v>0.60370694208353515</v>
      </c>
      <c r="O235" s="27">
        <f t="shared" ref="O235" ca="1" si="2828">C235+690000000</f>
        <v>5072777497</v>
      </c>
      <c r="P235" s="29">
        <f t="shared" ref="P235" ca="1" si="2829">O235-1380000000</f>
        <v>3692777497</v>
      </c>
      <c r="Q235" s="30">
        <f t="shared" ref="Q235" ca="1" si="2830">P235/1380000000</f>
        <v>2.6759257224637683</v>
      </c>
      <c r="R235" s="22">
        <f t="shared" ca="1" si="2548"/>
        <v>1215853582</v>
      </c>
    </row>
    <row r="236" spans="1:18" s="14" customFormat="1" x14ac:dyDescent="0.25">
      <c r="A236" s="16" t="s">
        <v>974</v>
      </c>
      <c r="B236" s="21">
        <f t="shared" ref="B236" ca="1" si="2831">E235</f>
        <v>2582777497</v>
      </c>
      <c r="C236" s="20">
        <f ca="1">E236+SUM(D$2:D236)</f>
        <v>4393400312</v>
      </c>
      <c r="D236" s="18"/>
      <c r="E236" s="20">
        <f t="shared" ref="E236" ca="1" si="2832">INDIRECT("'"&amp;A236&amp;"'!G41")</f>
        <v>2593400312</v>
      </c>
      <c r="F236" s="21">
        <f t="shared" ref="F236" ca="1" si="2833">E236+D236-B236</f>
        <v>10622815</v>
      </c>
      <c r="G236" s="17">
        <f t="shared" ref="G236" ca="1" si="2834">F236/B236</f>
        <v>4.1129423701185362E-3</v>
      </c>
      <c r="H236" s="21">
        <f t="shared" ref="H236" ca="1" si="2835">F236-D236</f>
        <v>10622815</v>
      </c>
      <c r="I236" s="24">
        <f t="shared" ca="1" si="2705"/>
        <v>-165527176</v>
      </c>
      <c r="J236" s="39">
        <f t="shared" ref="J236" ca="1" si="2836">I236/C$101</f>
        <v>-3.1491956228994034E-2</v>
      </c>
      <c r="K236" s="33">
        <f t="shared" ref="K236" ca="1" si="2837">H236+K235</f>
        <v>105566866</v>
      </c>
      <c r="L236" s="34">
        <f t="shared" ref="L236" ca="1" si="2838">K236/$B$2</f>
        <v>4.2433252985537684E-2</v>
      </c>
      <c r="M236" s="22">
        <f t="shared" ref="M236" ca="1" si="2839">F236+M234</f>
        <v>1870526372.5406008</v>
      </c>
      <c r="N236" s="23">
        <f t="shared" ref="N236" ca="1" si="2840">G236+N234</f>
        <v>0.56826624622618382</v>
      </c>
      <c r="O236" s="27">
        <f t="shared" ref="O236" ca="1" si="2841">C236+690000000</f>
        <v>5083400312</v>
      </c>
      <c r="P236" s="29">
        <f t="shared" ref="P236" ca="1" si="2842">O236-1380000000</f>
        <v>3703400312</v>
      </c>
      <c r="Q236" s="30">
        <f t="shared" ref="Q236" ca="1" si="2843">P236/1380000000</f>
        <v>2.6836234144927538</v>
      </c>
      <c r="R236" s="22">
        <f t="shared" ca="1" si="2548"/>
        <v>1205230767</v>
      </c>
    </row>
    <row r="237" spans="1:18" s="14" customFormat="1" x14ac:dyDescent="0.25">
      <c r="A237" s="16" t="s">
        <v>975</v>
      </c>
      <c r="B237" s="21">
        <f t="shared" ref="B237" ca="1" si="2844">E236</f>
        <v>2593400312</v>
      </c>
      <c r="C237" s="20">
        <f ca="1">E237+SUM(D$2:D237)</f>
        <v>4425234515</v>
      </c>
      <c r="D237" s="18"/>
      <c r="E237" s="20">
        <f t="shared" ref="E237" ca="1" si="2845">INDIRECT("'"&amp;A237&amp;"'!G41")</f>
        <v>2625234515</v>
      </c>
      <c r="F237" s="21">
        <f t="shared" ref="F237" ca="1" si="2846">E237+D237-B237</f>
        <v>31834203</v>
      </c>
      <c r="G237" s="17">
        <f t="shared" ref="G237" ca="1" si="2847">F237/B237</f>
        <v>1.227508258277714E-2</v>
      </c>
      <c r="H237" s="21">
        <f t="shared" ref="H237" ca="1" si="2848">F237-D237</f>
        <v>31834203</v>
      </c>
      <c r="I237" s="24">
        <f t="shared" ca="1" si="2705"/>
        <v>-133692973</v>
      </c>
      <c r="J237" s="39">
        <f t="shared" ref="J237" ca="1" si="2849">I237/C$101</f>
        <v>-2.5435420065645788E-2</v>
      </c>
      <c r="K237" s="33">
        <f t="shared" ref="K237" ca="1" si="2850">H237+K236</f>
        <v>137401069</v>
      </c>
      <c r="L237" s="34">
        <f t="shared" ref="L237" ca="1" si="2851">K237/$B$2</f>
        <v>5.522920725296817E-2</v>
      </c>
      <c r="M237" s="22">
        <f t="shared" ref="M237" ca="1" si="2852">F237+M235</f>
        <v>1997120736.4593992</v>
      </c>
      <c r="N237" s="23">
        <f t="shared" ref="N237" ca="1" si="2853">G237+N235</f>
        <v>0.61598202466631224</v>
      </c>
      <c r="O237" s="27">
        <f t="shared" ref="O237" ca="1" si="2854">C237+690000000</f>
        <v>5115234515</v>
      </c>
      <c r="P237" s="29">
        <f t="shared" ref="P237" ca="1" si="2855">O237-1380000000</f>
        <v>3735234515</v>
      </c>
      <c r="Q237" s="30">
        <f t="shared" ref="Q237" ca="1" si="2856">P237/1380000000</f>
        <v>2.7066916775362317</v>
      </c>
      <c r="R237" s="22">
        <f t="shared" ca="1" si="2548"/>
        <v>1173396564</v>
      </c>
    </row>
    <row r="238" spans="1:18" s="14" customFormat="1" x14ac:dyDescent="0.25">
      <c r="A238" s="16" t="s">
        <v>976</v>
      </c>
      <c r="B238" s="21">
        <f t="shared" ref="B238" ca="1" si="2857">E237</f>
        <v>2625234515</v>
      </c>
      <c r="C238" s="20">
        <f ca="1">E238+SUM(D$2:D238)</f>
        <v>4436061116</v>
      </c>
      <c r="D238" s="18"/>
      <c r="E238" s="20">
        <f t="shared" ref="E238" ca="1" si="2858">INDIRECT("'"&amp;A238&amp;"'!G41")</f>
        <v>2636061116</v>
      </c>
      <c r="F238" s="21">
        <f t="shared" ref="F238" ca="1" si="2859">E238+D238-B238</f>
        <v>10826601</v>
      </c>
      <c r="G238" s="17">
        <f t="shared" ref="G238" ca="1" si="2860">F238/B238</f>
        <v>4.1240509897836689E-3</v>
      </c>
      <c r="H238" s="21">
        <f t="shared" ref="H238" ca="1" si="2861">F238-D238</f>
        <v>10826601</v>
      </c>
      <c r="I238" s="24">
        <f t="shared" ca="1" si="2705"/>
        <v>-122866372</v>
      </c>
      <c r="J238" s="39">
        <f t="shared" ref="J238" ca="1" si="2862">I238/C$101</f>
        <v>-2.3375632343533116E-2</v>
      </c>
      <c r="K238" s="33">
        <f t="shared" ref="K238" ca="1" si="2863">H238+K237</f>
        <v>148227670</v>
      </c>
      <c r="L238" s="34">
        <f t="shared" ref="L238" ca="1" si="2864">K238/$B$2</f>
        <v>5.9581026309588413E-2</v>
      </c>
      <c r="M238" s="22">
        <f t="shared" ref="M238" ca="1" si="2865">F238+M236</f>
        <v>1881352973.5406008</v>
      </c>
      <c r="N238" s="23">
        <f t="shared" ref="N238" ca="1" si="2866">G238+N236</f>
        <v>0.57239029721596746</v>
      </c>
      <c r="O238" s="27">
        <f t="shared" ref="O238" ca="1" si="2867">C238+690000000</f>
        <v>5126061116</v>
      </c>
      <c r="P238" s="29">
        <f t="shared" ref="P238" ca="1" si="2868">O238-1380000000</f>
        <v>3746061116</v>
      </c>
      <c r="Q238" s="30">
        <f t="shared" ref="Q238" ca="1" si="2869">P238/1380000000</f>
        <v>2.7145370405797102</v>
      </c>
      <c r="R238" s="22">
        <f t="shared" ca="1" si="2548"/>
        <v>1162569963</v>
      </c>
    </row>
    <row r="239" spans="1:18" s="14" customFormat="1" x14ac:dyDescent="0.25">
      <c r="A239" s="16" t="s">
        <v>977</v>
      </c>
      <c r="B239" s="21">
        <f t="shared" ref="B239:B240" ca="1" si="2870">E238</f>
        <v>2636061116</v>
      </c>
      <c r="C239" s="20">
        <f ca="1">E239+SUM(D$2:D239)</f>
        <v>4414278475.8542824</v>
      </c>
      <c r="D239" s="18"/>
      <c r="E239" s="20">
        <f t="shared" ref="E239:E240" ca="1" si="2871">INDIRECT("'"&amp;A239&amp;"'!G41")</f>
        <v>2614278475.8542829</v>
      </c>
      <c r="F239" s="21">
        <f t="shared" ref="F239:F240" ca="1" si="2872">E239+D239-B239</f>
        <v>-21782640.145717144</v>
      </c>
      <c r="G239" s="17">
        <f t="shared" ref="G239:G240" ca="1" si="2873">F239/B239</f>
        <v>-8.2633289545162216E-3</v>
      </c>
      <c r="H239" s="21">
        <f t="shared" ref="H239:H240" ca="1" si="2874">F239-D239</f>
        <v>-21782640.145717144</v>
      </c>
      <c r="I239" s="24">
        <f t="shared" ref="I239:I240" ca="1" si="2875">C239-C$224</f>
        <v>-144649012.14571762</v>
      </c>
      <c r="J239" s="39">
        <f t="shared" ref="J239:J240" ca="1" si="2876">I239/C$101</f>
        <v>-2.7519833716369124E-2</v>
      </c>
      <c r="K239" s="33">
        <f t="shared" ref="K239:K240" ca="1" si="2877">H239+K238</f>
        <v>126445029.85428286</v>
      </c>
      <c r="L239" s="34">
        <f t="shared" ref="L239:L240" ca="1" si="2878">K239/$B$2</f>
        <v>5.0825359735228372E-2</v>
      </c>
      <c r="M239" s="22">
        <f t="shared" ref="M239:M240" ca="1" si="2879">F239+M237</f>
        <v>1975338096.3136821</v>
      </c>
      <c r="N239" s="23">
        <f t="shared" ref="N239:N240" ca="1" si="2880">G239+N237</f>
        <v>0.60771869571179604</v>
      </c>
      <c r="O239" s="27">
        <f t="shared" ref="O239:O240" ca="1" si="2881">C239+690000000</f>
        <v>5104278475.8542824</v>
      </c>
      <c r="P239" s="29">
        <f t="shared" ref="P239:P240" ca="1" si="2882">O239-1380000000</f>
        <v>3724278475.8542824</v>
      </c>
      <c r="Q239" s="30">
        <f t="shared" ref="Q239:Q240" ca="1" si="2883">P239/1380000000</f>
        <v>2.6987525187349872</v>
      </c>
      <c r="R239" s="22">
        <f t="shared" ref="R239:R240" ca="1" si="2884">O$93-O239</f>
        <v>1184352603.1457176</v>
      </c>
    </row>
    <row r="240" spans="1:18" s="14" customFormat="1" x14ac:dyDescent="0.25">
      <c r="A240" s="16" t="s">
        <v>987</v>
      </c>
      <c r="B240" s="21">
        <f t="shared" ca="1" si="2870"/>
        <v>2614278475.8542829</v>
      </c>
      <c r="C240" s="20">
        <f ca="1">E240+SUM(D$2:D240)</f>
        <v>4434008880</v>
      </c>
      <c r="D240" s="18"/>
      <c r="E240" s="20">
        <f t="shared" ca="1" si="2871"/>
        <v>2634008880</v>
      </c>
      <c r="F240" s="21">
        <f t="shared" ca="1" si="2872"/>
        <v>19730404.145717144</v>
      </c>
      <c r="G240" s="17">
        <f t="shared" ca="1" si="2873"/>
        <v>7.5471700233731703E-3</v>
      </c>
      <c r="H240" s="21">
        <f t="shared" ca="1" si="2874"/>
        <v>19730404.145717144</v>
      </c>
      <c r="I240" s="24">
        <f t="shared" ca="1" si="2875"/>
        <v>-124918608</v>
      </c>
      <c r="J240" s="39">
        <f t="shared" ca="1" si="2876"/>
        <v>-2.3766075338123718E-2</v>
      </c>
      <c r="K240" s="33">
        <f t="shared" ca="1" si="2877"/>
        <v>146175434</v>
      </c>
      <c r="L240" s="34">
        <f t="shared" ca="1" si="2878"/>
        <v>5.8756117390022421E-2</v>
      </c>
      <c r="M240" s="22">
        <f t="shared" ca="1" si="2879"/>
        <v>1901083377.6863179</v>
      </c>
      <c r="N240" s="23">
        <f t="shared" ca="1" si="2880"/>
        <v>0.57993746723934059</v>
      </c>
      <c r="O240" s="27">
        <f t="shared" ca="1" si="2881"/>
        <v>5124008880</v>
      </c>
      <c r="P240" s="29">
        <f t="shared" ca="1" si="2882"/>
        <v>3744008880</v>
      </c>
      <c r="Q240" s="30">
        <f t="shared" ca="1" si="2883"/>
        <v>2.7130499130434784</v>
      </c>
      <c r="R240" s="22">
        <f t="shared" ca="1" si="2884"/>
        <v>1164622199</v>
      </c>
    </row>
    <row r="241" spans="1:68" ht="15.75" thickBot="1" x14ac:dyDescent="0.3">
      <c r="A241" s="16"/>
      <c r="B241" s="21"/>
      <c r="C241" s="20"/>
      <c r="D241" s="18"/>
      <c r="E241" s="20"/>
      <c r="F241" s="21"/>
      <c r="G241" s="17"/>
      <c r="H241" s="21"/>
      <c r="I241" s="45"/>
      <c r="J241" s="45"/>
      <c r="K241" s="35"/>
      <c r="L241" s="36"/>
      <c r="M241" s="22"/>
      <c r="N241" s="23"/>
      <c r="O241" s="28"/>
      <c r="P241" s="31"/>
      <c r="Q241" s="32"/>
      <c r="R241" s="45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</row>
    <row r="242" spans="1:68" x14ac:dyDescent="0.25">
      <c r="A242" s="45" t="s">
        <v>389</v>
      </c>
      <c r="B242" s="45"/>
      <c r="C242" s="24"/>
      <c r="D242" s="25">
        <f>SUM(D2:D241)</f>
        <v>1800000000</v>
      </c>
      <c r="E242" s="45"/>
      <c r="F242" s="22">
        <f ca="1">SUM(F2:F241)</f>
        <v>1946175434</v>
      </c>
      <c r="G242" s="23">
        <f ca="1">F242/B2</f>
        <v>0.78227722082003071</v>
      </c>
      <c r="H242" s="22">
        <f ca="1">F242-D242</f>
        <v>146175434</v>
      </c>
      <c r="I242" s="45"/>
      <c r="J242" s="45"/>
      <c r="K242" s="22"/>
      <c r="L242" s="22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</row>
  </sheetData>
  <mergeCells count="5">
    <mergeCell ref="F1:G1"/>
    <mergeCell ref="K1:L1"/>
    <mergeCell ref="M1:N1"/>
    <mergeCell ref="I1:J1"/>
    <mergeCell ref="P1:Q1"/>
  </mergeCells>
  <phoneticPr fontId="6" type="noConversion"/>
  <conditionalFormatting sqref="F2:F241">
    <cfRule type="cellIs" dxfId="24" priority="17" operator="greaterThanOrEqual">
      <formula>50000000</formula>
    </cfRule>
    <cfRule type="cellIs" dxfId="23" priority="18" operator="between">
      <formula>0</formula>
      <formula>50000000</formula>
    </cfRule>
    <cfRule type="cellIs" dxfId="22" priority="19" operator="between">
      <formula>-50000000</formula>
      <formula>0</formula>
    </cfRule>
    <cfRule type="cellIs" dxfId="21" priority="20" operator="lessThanOrEqual">
      <formula>-50000000</formula>
    </cfRule>
  </conditionalFormatting>
  <conditionalFormatting sqref="H2:H241">
    <cfRule type="cellIs" dxfId="20" priority="13" operator="greaterThanOrEqual">
      <formula>50000000</formula>
    </cfRule>
    <cfRule type="cellIs" dxfId="19" priority="14" operator="between">
      <formula>0</formula>
      <formula>50000000</formula>
    </cfRule>
    <cfRule type="cellIs" dxfId="18" priority="15" operator="between">
      <formula>-50000000</formula>
      <formula>0</formula>
    </cfRule>
    <cfRule type="cellIs" dxfId="17" priority="16" operator="lessThanOrEqual">
      <formula>-50000000</formula>
    </cfRule>
  </conditionalFormatting>
  <conditionalFormatting sqref="G2:G241">
    <cfRule type="cellIs" dxfId="16" priority="9" operator="greaterThanOrEqual">
      <formula>0.025</formula>
    </cfRule>
    <cfRule type="cellIs" dxfId="15" priority="10" operator="between">
      <formula>0</formula>
      <formula>0.025</formula>
    </cfRule>
    <cfRule type="cellIs" dxfId="14" priority="11" operator="between">
      <formula>-0.025</formula>
      <formula>0</formula>
    </cfRule>
    <cfRule type="cellIs" dxfId="13" priority="12" operator="lessThanOrEqual">
      <formula>-0.025</formula>
    </cfRule>
  </conditionalFormatting>
  <conditionalFormatting sqref="E2:E241 C2:C241">
    <cfRule type="cellIs" dxfId="12" priority="8" operator="between">
      <formula>3600000000</formula>
      <formula>3900000000</formula>
    </cfRule>
    <cfRule type="cellIs" dxfId="11" priority="21" operator="between">
      <formula>3300000000</formula>
      <formula>3600000000</formula>
    </cfRule>
    <cfRule type="cellIs" dxfId="10" priority="22" operator="between">
      <formula>3000000000</formula>
      <formula>3300000000</formula>
    </cfRule>
    <cfRule type="cellIs" dxfId="9" priority="23" operator="between">
      <formula>2700000000</formula>
      <formula>3000000000</formula>
    </cfRule>
    <cfRule type="cellIs" dxfId="8" priority="24" operator="between">
      <formula>$B$2</formula>
      <formula>2700000000</formula>
    </cfRule>
    <cfRule type="cellIs" dxfId="7" priority="25" operator="lessThan">
      <formula>$B$2</formula>
    </cfRule>
  </conditionalFormatting>
  <conditionalFormatting sqref="C2:C241 E2:E241">
    <cfRule type="cellIs" dxfId="6" priority="1" operator="between">
      <formula>5700000000</formula>
      <formula>6000000000</formula>
    </cfRule>
    <cfRule type="cellIs" dxfId="5" priority="2" operator="between">
      <formula>5400000000</formula>
      <formula>5700000000</formula>
    </cfRule>
    <cfRule type="cellIs" dxfId="4" priority="3" operator="between">
      <formula>5100000000</formula>
      <formula>5400000000</formula>
    </cfRule>
    <cfRule type="cellIs" dxfId="3" priority="4" operator="between">
      <formula>4800000000</formula>
      <formula>5100000000</formula>
    </cfRule>
    <cfRule type="cellIs" dxfId="2" priority="5" operator="between">
      <formula>4500000000</formula>
      <formula>4800000000</formula>
    </cfRule>
    <cfRule type="cellIs" dxfId="1" priority="6" operator="between">
      <formula>4200000000</formula>
      <formula>4500000000</formula>
    </cfRule>
    <cfRule type="cellIs" dxfId="0" priority="7" operator="between">
      <formula>3900000000</formula>
      <formula>4200000000</formula>
    </cfRule>
  </conditionalFormatting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44"/>
  <sheetViews>
    <sheetView rightToLeft="1" topLeftCell="A8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8933</v>
      </c>
      <c r="F2" s="46">
        <v>8851</v>
      </c>
      <c r="G2" s="46">
        <v>369116512</v>
      </c>
      <c r="H2" s="46">
        <v>1682822928</v>
      </c>
      <c r="I2" s="46">
        <v>355.91</v>
      </c>
      <c r="J2" s="46">
        <v>1313706416</v>
      </c>
      <c r="K2" s="46">
        <v>35150128</v>
      </c>
      <c r="L2" s="46">
        <v>1355856544</v>
      </c>
    </row>
    <row r="3" spans="1:12" ht="18.75" x14ac:dyDescent="0.3">
      <c r="A3" s="46" t="s">
        <v>13</v>
      </c>
      <c r="B3" s="46">
        <v>115000</v>
      </c>
      <c r="C3" s="46">
        <v>1999</v>
      </c>
      <c r="D3" s="46">
        <v>2019</v>
      </c>
      <c r="E3" s="46">
        <v>4834</v>
      </c>
      <c r="F3" s="46">
        <v>4834</v>
      </c>
      <c r="G3" s="46">
        <v>229859216</v>
      </c>
      <c r="H3" s="46">
        <v>550489878</v>
      </c>
      <c r="I3" s="46">
        <v>139.49</v>
      </c>
      <c r="J3" s="46">
        <v>320630662</v>
      </c>
      <c r="K3" s="46">
        <v>101727520</v>
      </c>
      <c r="L3" s="46">
        <v>422358182</v>
      </c>
    </row>
    <row r="4" spans="1:12" ht="18.75" x14ac:dyDescent="0.3">
      <c r="A4" s="46" t="s">
        <v>15</v>
      </c>
      <c r="B4" s="46">
        <v>35000</v>
      </c>
      <c r="C4" s="46">
        <v>2528</v>
      </c>
      <c r="D4" s="46">
        <v>2553</v>
      </c>
      <c r="E4" s="46">
        <v>7726</v>
      </c>
      <c r="F4" s="46">
        <v>7726</v>
      </c>
      <c r="G4" s="46">
        <v>88495432</v>
      </c>
      <c r="H4" s="46">
        <v>267773503</v>
      </c>
      <c r="I4" s="46">
        <v>202.58</v>
      </c>
      <c r="J4" s="46">
        <v>179278071</v>
      </c>
      <c r="K4" s="46">
        <v>71343552</v>
      </c>
      <c r="L4" s="46">
        <v>250621623</v>
      </c>
    </row>
    <row r="5" spans="1:12" ht="18.75" x14ac:dyDescent="0.3">
      <c r="A5" s="46" t="s">
        <v>14</v>
      </c>
      <c r="B5" s="46">
        <v>10000</v>
      </c>
      <c r="C5" s="46">
        <v>19535</v>
      </c>
      <c r="D5" s="46">
        <v>19726</v>
      </c>
      <c r="E5" s="46">
        <v>26334</v>
      </c>
      <c r="F5" s="46">
        <v>26334</v>
      </c>
      <c r="G5" s="46">
        <v>195353872</v>
      </c>
      <c r="H5" s="46">
        <v>260772435</v>
      </c>
      <c r="I5" s="46">
        <v>33.49</v>
      </c>
      <c r="J5" s="46">
        <v>65418563</v>
      </c>
      <c r="K5" s="46">
        <v>0</v>
      </c>
      <c r="L5" s="46">
        <v>65418563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12915</v>
      </c>
      <c r="F6" s="46">
        <v>12914</v>
      </c>
      <c r="G6" s="46">
        <v>73976144</v>
      </c>
      <c r="H6" s="46">
        <v>115092797</v>
      </c>
      <c r="I6" s="46">
        <v>55.58</v>
      </c>
      <c r="J6" s="46">
        <v>41116653</v>
      </c>
      <c r="K6" s="46">
        <v>3002441</v>
      </c>
      <c r="L6" s="46">
        <v>44119094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33799</v>
      </c>
      <c r="F7" s="46">
        <v>33505</v>
      </c>
      <c r="G7" s="46">
        <v>76127056</v>
      </c>
      <c r="H7" s="46">
        <v>99534979</v>
      </c>
      <c r="I7" s="46">
        <v>30.75</v>
      </c>
      <c r="J7" s="46">
        <v>23407923</v>
      </c>
      <c r="K7" s="46">
        <v>0</v>
      </c>
      <c r="L7" s="46">
        <v>23407923</v>
      </c>
    </row>
    <row r="8" spans="1:12" ht="18.75" x14ac:dyDescent="0.3">
      <c r="A8" s="46" t="s">
        <v>22</v>
      </c>
      <c r="B8" s="46">
        <v>4000</v>
      </c>
      <c r="C8" s="46">
        <v>10199</v>
      </c>
      <c r="D8" s="46">
        <v>10299</v>
      </c>
      <c r="E8" s="46">
        <v>14389</v>
      </c>
      <c r="F8" s="46">
        <v>14167</v>
      </c>
      <c r="G8" s="46">
        <v>40797684</v>
      </c>
      <c r="H8" s="46">
        <v>56115487</v>
      </c>
      <c r="I8" s="46">
        <v>37.549999999999997</v>
      </c>
      <c r="J8" s="46">
        <v>15317803</v>
      </c>
      <c r="K8" s="46">
        <v>5650188</v>
      </c>
      <c r="L8" s="46">
        <v>20967991</v>
      </c>
    </row>
    <row r="9" spans="1:12" ht="18.75" x14ac:dyDescent="0.3">
      <c r="A9" s="46" t="s">
        <v>21</v>
      </c>
      <c r="B9" s="46">
        <v>2000</v>
      </c>
      <c r="C9" s="46">
        <v>16843</v>
      </c>
      <c r="D9" s="46">
        <v>17008</v>
      </c>
      <c r="E9" s="46">
        <v>27723</v>
      </c>
      <c r="F9" s="46">
        <v>27242</v>
      </c>
      <c r="G9" s="46">
        <v>33685576</v>
      </c>
      <c r="H9" s="46">
        <v>53952781</v>
      </c>
      <c r="I9" s="46">
        <v>60.17</v>
      </c>
      <c r="J9" s="46">
        <v>20267205</v>
      </c>
      <c r="K9" s="46">
        <v>160642</v>
      </c>
      <c r="L9" s="46">
        <v>20427847</v>
      </c>
    </row>
    <row r="10" spans="1:12" ht="18.75" x14ac:dyDescent="0.3">
      <c r="A10" s="46" t="s">
        <v>17</v>
      </c>
      <c r="B10" s="46">
        <v>8000</v>
      </c>
      <c r="C10" s="46">
        <v>2118</v>
      </c>
      <c r="D10" s="46">
        <v>2139</v>
      </c>
      <c r="E10" s="46">
        <v>6927</v>
      </c>
      <c r="F10" s="46">
        <v>6762</v>
      </c>
      <c r="G10" s="46">
        <v>16940042</v>
      </c>
      <c r="H10" s="46">
        <v>53568564</v>
      </c>
      <c r="I10" s="46">
        <v>216.22</v>
      </c>
      <c r="J10" s="46">
        <v>36628522</v>
      </c>
      <c r="K10" s="46">
        <v>54136744</v>
      </c>
      <c r="L10" s="46">
        <v>90765266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16</v>
      </c>
      <c r="B12" s="46">
        <v>6000</v>
      </c>
      <c r="C12" s="46">
        <v>2958</v>
      </c>
      <c r="D12" s="46">
        <v>2987</v>
      </c>
      <c r="E12" s="46">
        <v>8405</v>
      </c>
      <c r="F12" s="46">
        <v>8321</v>
      </c>
      <c r="G12" s="46">
        <v>17748974</v>
      </c>
      <c r="H12" s="46">
        <v>49439222</v>
      </c>
      <c r="I12" s="46">
        <v>178.55</v>
      </c>
      <c r="J12" s="46">
        <v>31690248</v>
      </c>
      <c r="K12" s="46">
        <v>25975220</v>
      </c>
      <c r="L12" s="46">
        <v>57665468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12045</v>
      </c>
      <c r="F13" s="46">
        <v>12045</v>
      </c>
      <c r="G13" s="46">
        <v>31414688</v>
      </c>
      <c r="H13" s="46">
        <v>43368613</v>
      </c>
      <c r="I13" s="46">
        <v>38.049999999999997</v>
      </c>
      <c r="J13" s="46">
        <v>11953925</v>
      </c>
      <c r="K13" s="46">
        <v>0</v>
      </c>
      <c r="L13" s="46">
        <v>11953925</v>
      </c>
    </row>
    <row r="14" spans="1:12" ht="18.75" x14ac:dyDescent="0.3">
      <c r="A14" s="46" t="s">
        <v>26</v>
      </c>
      <c r="B14" s="46">
        <v>7000</v>
      </c>
      <c r="C14" s="46">
        <v>2103</v>
      </c>
      <c r="D14" s="46">
        <v>2124</v>
      </c>
      <c r="E14" s="46">
        <v>3632</v>
      </c>
      <c r="F14" s="46">
        <v>3632</v>
      </c>
      <c r="G14" s="46">
        <v>14720662</v>
      </c>
      <c r="H14" s="46">
        <v>25176116</v>
      </c>
      <c r="I14" s="46">
        <v>71.03</v>
      </c>
      <c r="J14" s="46">
        <v>10455454</v>
      </c>
      <c r="K14" s="46">
        <v>94924224</v>
      </c>
      <c r="L14" s="46">
        <v>105379678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7760</v>
      </c>
      <c r="F15" s="46">
        <v>7622</v>
      </c>
      <c r="G15" s="46">
        <v>15091829</v>
      </c>
      <c r="H15" s="46">
        <v>22643057</v>
      </c>
      <c r="I15" s="46">
        <v>50.04</v>
      </c>
      <c r="J15" s="46">
        <v>7551228</v>
      </c>
      <c r="K15" s="46">
        <v>-7422173</v>
      </c>
      <c r="L15" s="46">
        <v>479055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2988</v>
      </c>
      <c r="F16" s="46">
        <v>2903</v>
      </c>
      <c r="G16" s="46">
        <v>16100578</v>
      </c>
      <c r="H16" s="46">
        <v>20122870</v>
      </c>
      <c r="I16" s="46">
        <v>24.98</v>
      </c>
      <c r="J16" s="46">
        <v>4022292</v>
      </c>
      <c r="K16" s="46">
        <v>3855220</v>
      </c>
      <c r="L16" s="46">
        <v>7877512</v>
      </c>
    </row>
    <row r="17" spans="1:12" ht="18.75" x14ac:dyDescent="0.3">
      <c r="A17" s="46" t="s">
        <v>77</v>
      </c>
      <c r="B17" s="46">
        <v>811</v>
      </c>
      <c r="C17" s="46">
        <v>12054</v>
      </c>
      <c r="D17" s="46">
        <v>12172</v>
      </c>
      <c r="E17" s="46">
        <v>23050</v>
      </c>
      <c r="F17" s="46">
        <v>23050</v>
      </c>
      <c r="G17" s="46">
        <v>9776181</v>
      </c>
      <c r="H17" s="46">
        <v>18511288</v>
      </c>
      <c r="I17" s="46">
        <v>89.35</v>
      </c>
      <c r="J17" s="46">
        <v>8735107</v>
      </c>
      <c r="K17" s="46">
        <v>0</v>
      </c>
      <c r="L17" s="46">
        <v>8735107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5849</v>
      </c>
      <c r="F18" s="46">
        <v>5847</v>
      </c>
      <c r="G18" s="46">
        <v>5202503</v>
      </c>
      <c r="H18" s="46">
        <v>11579984</v>
      </c>
      <c r="I18" s="46">
        <v>122.58</v>
      </c>
      <c r="J18" s="46">
        <v>6377481</v>
      </c>
      <c r="K18" s="46">
        <v>337142</v>
      </c>
      <c r="L18" s="46">
        <v>6714623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40499</v>
      </c>
      <c r="F19" s="46">
        <v>39181</v>
      </c>
      <c r="G19" s="46">
        <v>873445</v>
      </c>
      <c r="H19" s="46">
        <v>1435562</v>
      </c>
      <c r="I19" s="46">
        <v>64.36</v>
      </c>
      <c r="J19" s="46">
        <v>562117</v>
      </c>
      <c r="K19" s="46">
        <v>0</v>
      </c>
      <c r="L19" s="46">
        <v>562117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27835</v>
      </c>
      <c r="F20" s="46">
        <v>26713</v>
      </c>
      <c r="G20" s="46">
        <v>419795</v>
      </c>
      <c r="H20" s="46">
        <v>555504</v>
      </c>
      <c r="I20" s="46">
        <v>32.33</v>
      </c>
      <c r="J20" s="46">
        <v>135709</v>
      </c>
      <c r="K20" s="46">
        <v>0</v>
      </c>
      <c r="L20" s="46">
        <v>135709</v>
      </c>
    </row>
    <row r="21" spans="1:12" ht="18.75" x14ac:dyDescent="0.3">
      <c r="A21" s="46" t="s">
        <v>34</v>
      </c>
      <c r="B21" s="46">
        <v>19</v>
      </c>
      <c r="C21" s="46" t="s">
        <v>35</v>
      </c>
      <c r="D21" s="46" t="s">
        <v>120</v>
      </c>
      <c r="E21" s="46" t="s">
        <v>37</v>
      </c>
      <c r="F21" s="46" t="s">
        <v>121</v>
      </c>
      <c r="G21" s="46" t="s">
        <v>39</v>
      </c>
      <c r="H21" s="46">
        <f>SUM(H2:H20)</f>
        <v>3382468068</v>
      </c>
      <c r="I21" s="46" t="s">
        <v>40</v>
      </c>
      <c r="J21" s="46" t="s">
        <v>122</v>
      </c>
      <c r="K21" s="46"/>
      <c r="L21" s="46"/>
    </row>
    <row r="22" spans="1:12" hidden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H21+B41</f>
        <v>3654083659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271615591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B41+H21+D41+F41</f>
        <v>3757034719</v>
      </c>
      <c r="H41" s="11">
        <f>G41-B43</f>
        <v>1269201273</v>
      </c>
      <c r="I41" s="5">
        <f>H41/B43</f>
        <v>0.51016328084207285</v>
      </c>
      <c r="J41" s="13">
        <f>G41+J40</f>
        <v>3757034719</v>
      </c>
      <c r="K41" s="11">
        <f>H41+J40</f>
        <v>1269201273</v>
      </c>
      <c r="L41" s="5">
        <f>K41/B43</f>
        <v>0.51016328084207285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3817034719</v>
      </c>
      <c r="H42" s="12">
        <f>G42-B43</f>
        <v>1329201273</v>
      </c>
      <c r="I42" s="8">
        <f>H42/B43</f>
        <v>0.53428065095640653</v>
      </c>
      <c r="J42" s="13">
        <f>G42+J40</f>
        <v>3817034719</v>
      </c>
      <c r="K42" s="12">
        <f>H42+J40</f>
        <v>1329201273</v>
      </c>
      <c r="L42" s="8">
        <f>K42/B43</f>
        <v>0.53428065095640653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0.35592787035493456</v>
      </c>
      <c r="J43" s="6"/>
      <c r="K43" s="4" t="s">
        <v>50</v>
      </c>
      <c r="L43" s="5">
        <f ca="1">K41/VLOOKUP(MID(CELL("filename",A$1),FIND("]",CELL("filename",A$1))+1,255),Base!A:H,8,FALSE)*30</f>
        <v>0.35592787035493456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0.37275394252772548</v>
      </c>
      <c r="J44" s="6"/>
      <c r="K44" s="7"/>
      <c r="L44" s="8">
        <f ca="1">K42/VLOOKUP(MID(CELL("filename",A$1),FIND("]",CELL("filename",A$1))+1,255),Base!A:H,8,FALSE)*30</f>
        <v>0.37275394252772548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4"/>
  <sheetViews>
    <sheetView rightToLeft="1" topLeftCell="A4" workbookViewId="0">
      <selection activeCell="B41" sqref="B41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9293</v>
      </c>
      <c r="F2" s="46">
        <v>9293</v>
      </c>
      <c r="G2" s="46">
        <v>369116512</v>
      </c>
      <c r="H2" s="46">
        <v>1766859504</v>
      </c>
      <c r="I2" s="46">
        <v>378.67</v>
      </c>
      <c r="J2" s="46">
        <v>1397742992</v>
      </c>
      <c r="K2" s="46">
        <v>35150128</v>
      </c>
      <c r="L2" s="46">
        <v>1439893120</v>
      </c>
    </row>
    <row r="3" spans="1:12" ht="18.75" x14ac:dyDescent="0.3">
      <c r="A3" s="46" t="s">
        <v>13</v>
      </c>
      <c r="B3" s="46">
        <v>110000</v>
      </c>
      <c r="C3" s="46">
        <v>1999</v>
      </c>
      <c r="D3" s="46">
        <v>2019</v>
      </c>
      <c r="E3" s="46">
        <v>5075</v>
      </c>
      <c r="F3" s="46">
        <v>5045</v>
      </c>
      <c r="G3" s="46">
        <v>219865344</v>
      </c>
      <c r="H3" s="46">
        <v>549539238</v>
      </c>
      <c r="I3" s="46">
        <v>149.94</v>
      </c>
      <c r="J3" s="46">
        <v>329673894</v>
      </c>
      <c r="K3" s="46">
        <v>116861240</v>
      </c>
      <c r="L3" s="46">
        <v>446535134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27387</v>
      </c>
      <c r="F4" s="46">
        <v>27109</v>
      </c>
      <c r="G4" s="46">
        <v>195353872</v>
      </c>
      <c r="H4" s="46">
        <v>268446873</v>
      </c>
      <c r="I4" s="46">
        <v>37.42</v>
      </c>
      <c r="J4" s="46">
        <v>73093001</v>
      </c>
      <c r="K4" s="46">
        <v>0</v>
      </c>
      <c r="L4" s="46">
        <v>73093001</v>
      </c>
    </row>
    <row r="5" spans="1:12" ht="18.75" x14ac:dyDescent="0.3">
      <c r="A5" s="46" t="s">
        <v>15</v>
      </c>
      <c r="B5" s="46">
        <v>30000</v>
      </c>
      <c r="C5" s="46">
        <v>2528</v>
      </c>
      <c r="D5" s="46">
        <v>2553</v>
      </c>
      <c r="E5" s="46">
        <v>8112</v>
      </c>
      <c r="F5" s="46">
        <v>8112</v>
      </c>
      <c r="G5" s="46">
        <v>75853224</v>
      </c>
      <c r="H5" s="46">
        <v>240987240</v>
      </c>
      <c r="I5" s="46">
        <v>217.7</v>
      </c>
      <c r="J5" s="46">
        <v>165134016</v>
      </c>
      <c r="K5" s="46">
        <v>98865896</v>
      </c>
      <c r="L5" s="46">
        <v>263999912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13559</v>
      </c>
      <c r="F6" s="46">
        <v>13557</v>
      </c>
      <c r="G6" s="46">
        <v>73976144</v>
      </c>
      <c r="H6" s="46">
        <v>120823373</v>
      </c>
      <c r="I6" s="46">
        <v>63.33</v>
      </c>
      <c r="J6" s="46">
        <v>46847229</v>
      </c>
      <c r="K6" s="46">
        <v>3002441</v>
      </c>
      <c r="L6" s="46">
        <v>49849670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35181</v>
      </c>
      <c r="F7" s="46">
        <v>35129</v>
      </c>
      <c r="G7" s="46">
        <v>76127056</v>
      </c>
      <c r="H7" s="46">
        <v>104359477</v>
      </c>
      <c r="I7" s="46">
        <v>37.090000000000003</v>
      </c>
      <c r="J7" s="46">
        <v>28232421</v>
      </c>
      <c r="K7" s="46">
        <v>0</v>
      </c>
      <c r="L7" s="46">
        <v>28232421</v>
      </c>
    </row>
    <row r="8" spans="1:12" ht="18.75" x14ac:dyDescent="0.3">
      <c r="A8" s="46" t="s">
        <v>22</v>
      </c>
      <c r="B8" s="46">
        <v>4000</v>
      </c>
      <c r="C8" s="46">
        <v>10199</v>
      </c>
      <c r="D8" s="46">
        <v>10299</v>
      </c>
      <c r="E8" s="46">
        <v>14875</v>
      </c>
      <c r="F8" s="46">
        <v>14859</v>
      </c>
      <c r="G8" s="46">
        <v>40797684</v>
      </c>
      <c r="H8" s="46">
        <v>58856499</v>
      </c>
      <c r="I8" s="46">
        <v>44.26</v>
      </c>
      <c r="J8" s="46">
        <v>18058815</v>
      </c>
      <c r="K8" s="46">
        <v>5650188</v>
      </c>
      <c r="L8" s="46">
        <v>23709003</v>
      </c>
    </row>
    <row r="9" spans="1:12" ht="18.75" x14ac:dyDescent="0.3">
      <c r="A9" s="46" t="s">
        <v>21</v>
      </c>
      <c r="B9" s="46">
        <v>2000</v>
      </c>
      <c r="C9" s="46">
        <v>16843</v>
      </c>
      <c r="D9" s="46">
        <v>17008</v>
      </c>
      <c r="E9" s="46">
        <v>30034</v>
      </c>
      <c r="F9" s="46">
        <v>29311</v>
      </c>
      <c r="G9" s="46">
        <v>33685576</v>
      </c>
      <c r="H9" s="46">
        <v>58050436</v>
      </c>
      <c r="I9" s="46">
        <v>72.33</v>
      </c>
      <c r="J9" s="46">
        <v>24364860</v>
      </c>
      <c r="K9" s="46">
        <v>160642</v>
      </c>
      <c r="L9" s="46">
        <v>24525502</v>
      </c>
    </row>
    <row r="10" spans="1:12" ht="18.75" x14ac:dyDescent="0.3">
      <c r="A10" s="46" t="s">
        <v>17</v>
      </c>
      <c r="B10" s="46">
        <v>8000</v>
      </c>
      <c r="C10" s="46">
        <v>2118</v>
      </c>
      <c r="D10" s="46">
        <v>2139</v>
      </c>
      <c r="E10" s="46">
        <v>7100</v>
      </c>
      <c r="F10" s="46">
        <v>6931</v>
      </c>
      <c r="G10" s="46">
        <v>16940042</v>
      </c>
      <c r="H10" s="46">
        <v>54907382</v>
      </c>
      <c r="I10" s="46">
        <v>224.13</v>
      </c>
      <c r="J10" s="46">
        <v>37967340</v>
      </c>
      <c r="K10" s="46">
        <v>54136744</v>
      </c>
      <c r="L10" s="46">
        <v>92104084</v>
      </c>
    </row>
    <row r="11" spans="1:12" ht="18.75" x14ac:dyDescent="0.3">
      <c r="A11" s="46" t="s">
        <v>16</v>
      </c>
      <c r="B11" s="46">
        <v>6000</v>
      </c>
      <c r="C11" s="46">
        <v>2958</v>
      </c>
      <c r="D11" s="46">
        <v>2987</v>
      </c>
      <c r="E11" s="46">
        <v>8737</v>
      </c>
      <c r="F11" s="46">
        <v>8737</v>
      </c>
      <c r="G11" s="46">
        <v>17748974</v>
      </c>
      <c r="H11" s="46">
        <v>51910886</v>
      </c>
      <c r="I11" s="46">
        <v>192.47</v>
      </c>
      <c r="J11" s="46">
        <v>34161912</v>
      </c>
      <c r="K11" s="46">
        <v>25975220</v>
      </c>
      <c r="L11" s="46">
        <v>60137132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12636</v>
      </c>
      <c r="F13" s="46">
        <v>12636</v>
      </c>
      <c r="G13" s="46">
        <v>31414688</v>
      </c>
      <c r="H13" s="46">
        <v>45496537</v>
      </c>
      <c r="I13" s="46">
        <v>44.83</v>
      </c>
      <c r="J13" s="46">
        <v>14081849</v>
      </c>
      <c r="K13" s="46">
        <v>0</v>
      </c>
      <c r="L13" s="46">
        <v>14081849</v>
      </c>
    </row>
    <row r="14" spans="1:12" ht="18.75" x14ac:dyDescent="0.3">
      <c r="A14" s="46" t="s">
        <v>26</v>
      </c>
      <c r="B14" s="46">
        <v>7000</v>
      </c>
      <c r="C14" s="46">
        <v>2103</v>
      </c>
      <c r="D14" s="46">
        <v>2124</v>
      </c>
      <c r="E14" s="46">
        <v>3740</v>
      </c>
      <c r="F14" s="46">
        <v>3740</v>
      </c>
      <c r="G14" s="46">
        <v>14720662</v>
      </c>
      <c r="H14" s="46">
        <v>25924745</v>
      </c>
      <c r="I14" s="46">
        <v>76.11</v>
      </c>
      <c r="J14" s="46">
        <v>11204083</v>
      </c>
      <c r="K14" s="46">
        <v>94924224</v>
      </c>
      <c r="L14" s="46">
        <v>106128307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8003</v>
      </c>
      <c r="F15" s="46">
        <v>7813</v>
      </c>
      <c r="G15" s="46">
        <v>15091829</v>
      </c>
      <c r="H15" s="46">
        <v>23210470</v>
      </c>
      <c r="I15" s="46">
        <v>53.79</v>
      </c>
      <c r="J15" s="46">
        <v>8118641</v>
      </c>
      <c r="K15" s="46">
        <v>-7422173</v>
      </c>
      <c r="L15" s="46">
        <v>1046468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2961</v>
      </c>
      <c r="F16" s="46">
        <v>2922</v>
      </c>
      <c r="G16" s="46">
        <v>16100578</v>
      </c>
      <c r="H16" s="46">
        <v>20254574</v>
      </c>
      <c r="I16" s="46">
        <v>25.8</v>
      </c>
      <c r="J16" s="46">
        <v>4153996</v>
      </c>
      <c r="K16" s="46">
        <v>3855220</v>
      </c>
      <c r="L16" s="46">
        <v>8009216</v>
      </c>
    </row>
    <row r="17" spans="1:12" ht="18.75" x14ac:dyDescent="0.3">
      <c r="A17" s="46" t="s">
        <v>77</v>
      </c>
      <c r="B17" s="46">
        <v>811</v>
      </c>
      <c r="C17" s="46">
        <v>12054</v>
      </c>
      <c r="D17" s="46">
        <v>12172</v>
      </c>
      <c r="E17" s="46">
        <v>24202</v>
      </c>
      <c r="F17" s="46">
        <v>24202</v>
      </c>
      <c r="G17" s="46">
        <v>9776181</v>
      </c>
      <c r="H17" s="46">
        <v>19436451</v>
      </c>
      <c r="I17" s="46">
        <v>98.81</v>
      </c>
      <c r="J17" s="46">
        <v>9660270</v>
      </c>
      <c r="K17" s="46">
        <v>0</v>
      </c>
      <c r="L17" s="46">
        <v>9660270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6139</v>
      </c>
      <c r="F18" s="46">
        <v>6139</v>
      </c>
      <c r="G18" s="46">
        <v>5202503</v>
      </c>
      <c r="H18" s="46">
        <v>12158290</v>
      </c>
      <c r="I18" s="46">
        <v>133.69999999999999</v>
      </c>
      <c r="J18" s="46">
        <v>6955787</v>
      </c>
      <c r="K18" s="46">
        <v>337142</v>
      </c>
      <c r="L18" s="46">
        <v>7292929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41140</v>
      </c>
      <c r="F19" s="46">
        <v>40181</v>
      </c>
      <c r="G19" s="46">
        <v>873445</v>
      </c>
      <c r="H19" s="46">
        <v>1472202</v>
      </c>
      <c r="I19" s="46">
        <v>68.55</v>
      </c>
      <c r="J19" s="46">
        <v>598757</v>
      </c>
      <c r="K19" s="46">
        <v>0</v>
      </c>
      <c r="L19" s="46">
        <v>598757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28048</v>
      </c>
      <c r="F20" s="46">
        <v>26953</v>
      </c>
      <c r="G20" s="46">
        <v>419795</v>
      </c>
      <c r="H20" s="46">
        <v>560494</v>
      </c>
      <c r="I20" s="46">
        <v>33.520000000000003</v>
      </c>
      <c r="J20" s="46">
        <v>140699</v>
      </c>
      <c r="K20" s="46">
        <v>0</v>
      </c>
      <c r="L20" s="46">
        <v>140699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13132</v>
      </c>
      <c r="F21" s="46">
        <v>12522</v>
      </c>
      <c r="G21" s="46">
        <v>175892</v>
      </c>
      <c r="H21" s="46">
        <v>173599</v>
      </c>
      <c r="I21" s="46">
        <v>-1.3</v>
      </c>
      <c r="J21" s="46">
        <v>-2293</v>
      </c>
      <c r="K21" s="46">
        <v>0</v>
      </c>
      <c r="L21" s="46">
        <v>-2293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124</v>
      </c>
      <c r="E22" s="46" t="s">
        <v>37</v>
      </c>
      <c r="F22" s="46" t="s">
        <v>125</v>
      </c>
      <c r="G22" s="46" t="s">
        <v>39</v>
      </c>
      <c r="H22" s="46">
        <f>SUM(H2:H21)</f>
        <v>3472940770</v>
      </c>
      <c r="I22" s="46" t="s">
        <v>40</v>
      </c>
      <c r="J22" s="46" t="s">
        <v>126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3809672608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336731838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B41+H22+D41+F41</f>
        <v>3912623668</v>
      </c>
      <c r="H41" s="11">
        <f>G41-B43</f>
        <v>1424790222</v>
      </c>
      <c r="I41" s="5">
        <f>H41/B43</f>
        <v>0.57270321865429252</v>
      </c>
      <c r="J41" s="13">
        <f>G41+J40</f>
        <v>3912623668</v>
      </c>
      <c r="K41" s="11">
        <f>H41+J40</f>
        <v>1424790222</v>
      </c>
      <c r="L41" s="5">
        <f>K41/B43</f>
        <v>0.57270321865429252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3972623668</v>
      </c>
      <c r="H42" s="12">
        <f>G42-B43</f>
        <v>1484790222</v>
      </c>
      <c r="I42" s="8">
        <f>H42/B43</f>
        <v>0.59682058876862609</v>
      </c>
      <c r="J42" s="13">
        <f>G42+J40</f>
        <v>3972623668</v>
      </c>
      <c r="K42" s="12">
        <f>H42+J40</f>
        <v>1484790222</v>
      </c>
      <c r="L42" s="8">
        <f>K42/B43</f>
        <v>0.59682058876862609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0.37350209912236465</v>
      </c>
      <c r="J43" s="6"/>
      <c r="K43" s="4" t="s">
        <v>50</v>
      </c>
      <c r="L43" s="5">
        <f ca="1">K41/VLOOKUP(MID(CELL("filename",A$1),FIND("]",CELL("filename",A$1))+1,255),Base!A:H,8,FALSE)*30</f>
        <v>0.37350209912236465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0.38923081876214749</v>
      </c>
      <c r="J44" s="6"/>
      <c r="K44" s="7"/>
      <c r="L44" s="8">
        <f ca="1">K42/VLOOKUP(MID(CELL("filename",A$1),FIND("]",CELL("filename",A$1))+1,255),Base!A:H,8,FALSE)*30</f>
        <v>0.38923081876214749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9350</v>
      </c>
      <c r="F2" s="46">
        <v>9734</v>
      </c>
      <c r="G2" s="46">
        <v>369116512</v>
      </c>
      <c r="H2" s="46">
        <v>1850705952</v>
      </c>
      <c r="I2" s="46">
        <v>401.39</v>
      </c>
      <c r="J2" s="46">
        <v>1481589440</v>
      </c>
      <c r="K2" s="46">
        <v>35150128</v>
      </c>
      <c r="L2" s="46">
        <v>1523739568</v>
      </c>
    </row>
    <row r="3" spans="1:12" ht="18.75" x14ac:dyDescent="0.3">
      <c r="A3" s="46" t="s">
        <v>13</v>
      </c>
      <c r="B3" s="46">
        <v>110000</v>
      </c>
      <c r="C3" s="46">
        <v>1999</v>
      </c>
      <c r="D3" s="46">
        <v>2019</v>
      </c>
      <c r="E3" s="46">
        <v>5075</v>
      </c>
      <c r="F3" s="46">
        <v>5045</v>
      </c>
      <c r="G3" s="46">
        <v>219865344</v>
      </c>
      <c r="H3" s="46">
        <v>549539238</v>
      </c>
      <c r="I3" s="46">
        <v>149.94</v>
      </c>
      <c r="J3" s="46">
        <v>329673894</v>
      </c>
      <c r="K3" s="46">
        <v>116861240</v>
      </c>
      <c r="L3" s="46">
        <v>446535134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27647</v>
      </c>
      <c r="F4" s="46">
        <v>27650</v>
      </c>
      <c r="G4" s="46">
        <v>195353872</v>
      </c>
      <c r="H4" s="46">
        <v>273804125</v>
      </c>
      <c r="I4" s="46">
        <v>40.159999999999997</v>
      </c>
      <c r="J4" s="46">
        <v>78450253</v>
      </c>
      <c r="K4" s="46">
        <v>0</v>
      </c>
      <c r="L4" s="46">
        <v>78450253</v>
      </c>
    </row>
    <row r="5" spans="1:12" ht="18.75" x14ac:dyDescent="0.3">
      <c r="A5" s="46" t="s">
        <v>15</v>
      </c>
      <c r="B5" s="46">
        <v>25000</v>
      </c>
      <c r="C5" s="46">
        <v>2528</v>
      </c>
      <c r="D5" s="46">
        <v>2553</v>
      </c>
      <c r="E5" s="46">
        <v>8517</v>
      </c>
      <c r="F5" s="46">
        <v>8517</v>
      </c>
      <c r="G5" s="46">
        <v>63211020</v>
      </c>
      <c r="H5" s="46">
        <v>210848981</v>
      </c>
      <c r="I5" s="46">
        <v>233.56</v>
      </c>
      <c r="J5" s="46">
        <v>147637961</v>
      </c>
      <c r="K5" s="46">
        <v>128393488</v>
      </c>
      <c r="L5" s="46">
        <v>276031449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14234</v>
      </c>
      <c r="F6" s="46">
        <v>14234</v>
      </c>
      <c r="G6" s="46">
        <v>73976144</v>
      </c>
      <c r="H6" s="46">
        <v>126856967</v>
      </c>
      <c r="I6" s="46">
        <v>71.48</v>
      </c>
      <c r="J6" s="46">
        <v>52880823</v>
      </c>
      <c r="K6" s="46">
        <v>3002441</v>
      </c>
      <c r="L6" s="46">
        <v>55883264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36885</v>
      </c>
      <c r="F7" s="46">
        <v>36885</v>
      </c>
      <c r="G7" s="46">
        <v>76127056</v>
      </c>
      <c r="H7" s="46">
        <v>109576114</v>
      </c>
      <c r="I7" s="46">
        <v>43.94</v>
      </c>
      <c r="J7" s="46">
        <v>33449058</v>
      </c>
      <c r="K7" s="46">
        <v>0</v>
      </c>
      <c r="L7" s="46">
        <v>33449058</v>
      </c>
    </row>
    <row r="8" spans="1:12" ht="18.75" x14ac:dyDescent="0.3">
      <c r="A8" s="46" t="s">
        <v>17</v>
      </c>
      <c r="B8" s="46">
        <v>8000</v>
      </c>
      <c r="C8" s="46">
        <v>2118</v>
      </c>
      <c r="D8" s="46">
        <v>2139</v>
      </c>
      <c r="E8" s="46">
        <v>7277</v>
      </c>
      <c r="F8" s="46">
        <v>6993</v>
      </c>
      <c r="G8" s="46">
        <v>16940042</v>
      </c>
      <c r="H8" s="46">
        <v>55398546</v>
      </c>
      <c r="I8" s="46">
        <v>227.03</v>
      </c>
      <c r="J8" s="46">
        <v>38458504</v>
      </c>
      <c r="K8" s="46">
        <v>54136744</v>
      </c>
      <c r="L8" s="46">
        <v>92595248</v>
      </c>
    </row>
    <row r="9" spans="1:12" ht="18.75" x14ac:dyDescent="0.3">
      <c r="A9" s="46" t="s">
        <v>21</v>
      </c>
      <c r="B9" s="46">
        <v>1800</v>
      </c>
      <c r="C9" s="46">
        <v>16843</v>
      </c>
      <c r="D9" s="46">
        <v>17008</v>
      </c>
      <c r="E9" s="46">
        <v>30776</v>
      </c>
      <c r="F9" s="46">
        <v>30776</v>
      </c>
      <c r="G9" s="46">
        <v>30317020</v>
      </c>
      <c r="H9" s="46">
        <v>54856681</v>
      </c>
      <c r="I9" s="46">
        <v>80.94</v>
      </c>
      <c r="J9" s="46">
        <v>24539661</v>
      </c>
      <c r="K9" s="46">
        <v>2887274</v>
      </c>
      <c r="L9" s="46">
        <v>27426935</v>
      </c>
    </row>
    <row r="10" spans="1:12" ht="18.75" x14ac:dyDescent="0.3">
      <c r="A10" s="46" t="s">
        <v>22</v>
      </c>
      <c r="B10" s="46">
        <v>3500</v>
      </c>
      <c r="C10" s="46">
        <v>10199</v>
      </c>
      <c r="D10" s="46">
        <v>10299</v>
      </c>
      <c r="E10" s="46">
        <v>15601</v>
      </c>
      <c r="F10" s="46">
        <v>15601</v>
      </c>
      <c r="G10" s="46">
        <v>35697976</v>
      </c>
      <c r="H10" s="46">
        <v>54071116</v>
      </c>
      <c r="I10" s="46">
        <v>51.47</v>
      </c>
      <c r="J10" s="46">
        <v>18373140</v>
      </c>
      <c r="K10" s="46">
        <v>8274924</v>
      </c>
      <c r="L10" s="46">
        <v>26648064</v>
      </c>
    </row>
    <row r="11" spans="1:12" ht="18.75" x14ac:dyDescent="0.3">
      <c r="A11" s="46" t="s">
        <v>16</v>
      </c>
      <c r="B11" s="46">
        <v>5500</v>
      </c>
      <c r="C11" s="46">
        <v>2958</v>
      </c>
      <c r="D11" s="46">
        <v>2987</v>
      </c>
      <c r="E11" s="46">
        <v>9173</v>
      </c>
      <c r="F11" s="46">
        <v>9173</v>
      </c>
      <c r="G11" s="46">
        <v>16269893</v>
      </c>
      <c r="H11" s="46">
        <v>49959598</v>
      </c>
      <c r="I11" s="46">
        <v>207.07</v>
      </c>
      <c r="J11" s="46">
        <v>33689705</v>
      </c>
      <c r="K11" s="46">
        <v>29037924</v>
      </c>
      <c r="L11" s="46">
        <v>62727629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13267</v>
      </c>
      <c r="F13" s="46">
        <v>13267</v>
      </c>
      <c r="G13" s="46">
        <v>31414688</v>
      </c>
      <c r="H13" s="46">
        <v>47768484</v>
      </c>
      <c r="I13" s="46">
        <v>52.06</v>
      </c>
      <c r="J13" s="46">
        <v>16353796</v>
      </c>
      <c r="K13" s="46">
        <v>0</v>
      </c>
      <c r="L13" s="46">
        <v>16353796</v>
      </c>
    </row>
    <row r="14" spans="1:12" ht="18.75" x14ac:dyDescent="0.3">
      <c r="A14" s="46" t="s">
        <v>26</v>
      </c>
      <c r="B14" s="46">
        <v>7000</v>
      </c>
      <c r="C14" s="46">
        <v>2103</v>
      </c>
      <c r="D14" s="46">
        <v>2124</v>
      </c>
      <c r="E14" s="46">
        <v>3927</v>
      </c>
      <c r="F14" s="46">
        <v>3927</v>
      </c>
      <c r="G14" s="46">
        <v>14720662</v>
      </c>
      <c r="H14" s="46">
        <v>27220982</v>
      </c>
      <c r="I14" s="46">
        <v>84.92</v>
      </c>
      <c r="J14" s="46">
        <v>12500320</v>
      </c>
      <c r="K14" s="46">
        <v>94924224</v>
      </c>
      <c r="L14" s="46">
        <v>107424544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8203</v>
      </c>
      <c r="F15" s="46">
        <v>8056</v>
      </c>
      <c r="G15" s="46">
        <v>15091829</v>
      </c>
      <c r="H15" s="46">
        <v>23932362</v>
      </c>
      <c r="I15" s="46">
        <v>58.58</v>
      </c>
      <c r="J15" s="46">
        <v>8840533</v>
      </c>
      <c r="K15" s="46">
        <v>-7422173</v>
      </c>
      <c r="L15" s="46">
        <v>1768360</v>
      </c>
    </row>
    <row r="16" spans="1:12" ht="18.75" x14ac:dyDescent="0.3">
      <c r="A16" s="46" t="s">
        <v>77</v>
      </c>
      <c r="B16" s="46">
        <v>811</v>
      </c>
      <c r="C16" s="46">
        <v>12054</v>
      </c>
      <c r="D16" s="46">
        <v>12172</v>
      </c>
      <c r="E16" s="46">
        <v>25412</v>
      </c>
      <c r="F16" s="46">
        <v>25412</v>
      </c>
      <c r="G16" s="46">
        <v>9776181</v>
      </c>
      <c r="H16" s="46">
        <v>20408193</v>
      </c>
      <c r="I16" s="46">
        <v>108.75</v>
      </c>
      <c r="J16" s="46">
        <v>10632012</v>
      </c>
      <c r="K16" s="46">
        <v>0</v>
      </c>
      <c r="L16" s="46">
        <v>10632012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2980</v>
      </c>
      <c r="F17" s="46">
        <v>2936</v>
      </c>
      <c r="G17" s="46">
        <v>16100578</v>
      </c>
      <c r="H17" s="46">
        <v>20351618</v>
      </c>
      <c r="I17" s="46">
        <v>26.4</v>
      </c>
      <c r="J17" s="46">
        <v>4251040</v>
      </c>
      <c r="K17" s="46">
        <v>3855220</v>
      </c>
      <c r="L17" s="46">
        <v>8106260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6445</v>
      </c>
      <c r="F18" s="46">
        <v>6445</v>
      </c>
      <c r="G18" s="46">
        <v>5202503</v>
      </c>
      <c r="H18" s="46">
        <v>12764323</v>
      </c>
      <c r="I18" s="46">
        <v>145.35</v>
      </c>
      <c r="J18" s="46">
        <v>7561820</v>
      </c>
      <c r="K18" s="46">
        <v>337142</v>
      </c>
      <c r="L18" s="46">
        <v>7898962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42190</v>
      </c>
      <c r="F19" s="46">
        <v>41088</v>
      </c>
      <c r="G19" s="46">
        <v>873445</v>
      </c>
      <c r="H19" s="46">
        <v>1505434</v>
      </c>
      <c r="I19" s="46">
        <v>72.36</v>
      </c>
      <c r="J19" s="46">
        <v>631989</v>
      </c>
      <c r="K19" s="46">
        <v>0</v>
      </c>
      <c r="L19" s="46">
        <v>631989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28300</v>
      </c>
      <c r="F20" s="46">
        <v>27146</v>
      </c>
      <c r="G20" s="46">
        <v>419795</v>
      </c>
      <c r="H20" s="46">
        <v>564508</v>
      </c>
      <c r="I20" s="46">
        <v>34.47</v>
      </c>
      <c r="J20" s="46">
        <v>144713</v>
      </c>
      <c r="K20" s="46">
        <v>0</v>
      </c>
      <c r="L20" s="46">
        <v>144713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13148</v>
      </c>
      <c r="F21" s="46">
        <v>12663</v>
      </c>
      <c r="G21" s="46">
        <v>175892</v>
      </c>
      <c r="H21" s="46">
        <v>175554</v>
      </c>
      <c r="I21" s="46">
        <v>-0.19</v>
      </c>
      <c r="J21" s="46">
        <v>-338</v>
      </c>
      <c r="K21" s="46">
        <v>0</v>
      </c>
      <c r="L21" s="46">
        <v>-338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127</v>
      </c>
      <c r="E22" s="46" t="s">
        <v>37</v>
      </c>
      <c r="F22" s="46" t="s">
        <v>128</v>
      </c>
      <c r="G22" s="46" t="s">
        <v>39</v>
      </c>
      <c r="H22" s="46">
        <f>SUM(H2:H21)</f>
        <v>3539821276</v>
      </c>
      <c r="I22" s="46" t="s">
        <v>40</v>
      </c>
      <c r="J22" s="46" t="s">
        <v>129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3937084333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397263057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B41+H22+D41+F41</f>
        <v>4040035393</v>
      </c>
      <c r="H41" s="11">
        <f>G41-B43</f>
        <v>1552201947</v>
      </c>
      <c r="I41" s="5">
        <f>H41/B43</f>
        <v>0.62391714746647076</v>
      </c>
      <c r="J41" s="13">
        <f>G41+J40</f>
        <v>4040035393</v>
      </c>
      <c r="K41" s="11">
        <f>H41+J40</f>
        <v>1552201947</v>
      </c>
      <c r="L41" s="5">
        <f>K41/B43</f>
        <v>0.62391714746647076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4100035393</v>
      </c>
      <c r="H42" s="12">
        <f>G42-B43</f>
        <v>1612201947</v>
      </c>
      <c r="I42" s="8">
        <f>H42/B43</f>
        <v>0.64803451758080433</v>
      </c>
      <c r="J42" s="13">
        <f>G42+J40</f>
        <v>4100035393</v>
      </c>
      <c r="K42" s="12">
        <f>H42+J40</f>
        <v>1612201947</v>
      </c>
      <c r="L42" s="8">
        <f>K42/B43</f>
        <v>0.64803451758080433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0.3982449877445558</v>
      </c>
      <c r="J43" s="6"/>
      <c r="K43" s="4" t="s">
        <v>50</v>
      </c>
      <c r="L43" s="5">
        <f ca="1">K41/VLOOKUP(MID(CELL("filename",A$1),FIND("]",CELL("filename",A$1))+1,255),Base!A:H,8,FALSE)*30</f>
        <v>0.3982449877445558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0.4136390537749815</v>
      </c>
      <c r="J44" s="6"/>
      <c r="K44" s="7"/>
      <c r="L44" s="8">
        <f ca="1">K42/VLOOKUP(MID(CELL("filename",A$1),FIND("]",CELL("filename",A$1))+1,255),Base!A:H,8,FALSE)*30</f>
        <v>0.4136390537749815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9270</v>
      </c>
      <c r="F2" s="46">
        <v>9385</v>
      </c>
      <c r="G2" s="46">
        <v>369116512</v>
      </c>
      <c r="H2" s="46">
        <v>1784351280</v>
      </c>
      <c r="I2" s="46">
        <v>383.41</v>
      </c>
      <c r="J2" s="46">
        <v>1415234768</v>
      </c>
      <c r="K2" s="46">
        <v>35150128</v>
      </c>
      <c r="L2" s="46">
        <v>1457384896</v>
      </c>
    </row>
    <row r="3" spans="1:12" ht="18.75" x14ac:dyDescent="0.3">
      <c r="A3" s="46" t="s">
        <v>13</v>
      </c>
      <c r="B3" s="46">
        <v>110000</v>
      </c>
      <c r="C3" s="46">
        <v>1999</v>
      </c>
      <c r="D3" s="46">
        <v>2019</v>
      </c>
      <c r="E3" s="46">
        <v>5075</v>
      </c>
      <c r="F3" s="46">
        <v>5045</v>
      </c>
      <c r="G3" s="46">
        <v>219865344</v>
      </c>
      <c r="H3" s="46">
        <v>549539238</v>
      </c>
      <c r="I3" s="46">
        <v>149.94</v>
      </c>
      <c r="J3" s="46">
        <v>329673894</v>
      </c>
      <c r="K3" s="46">
        <v>116861240</v>
      </c>
      <c r="L3" s="46">
        <v>446535134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28203</v>
      </c>
      <c r="F4" s="46">
        <v>27720</v>
      </c>
      <c r="G4" s="46">
        <v>195353872</v>
      </c>
      <c r="H4" s="46">
        <v>274497300</v>
      </c>
      <c r="I4" s="46">
        <v>40.51</v>
      </c>
      <c r="J4" s="46">
        <v>79143428</v>
      </c>
      <c r="K4" s="46">
        <v>0</v>
      </c>
      <c r="L4" s="46">
        <v>79143428</v>
      </c>
    </row>
    <row r="5" spans="1:12" ht="18.75" x14ac:dyDescent="0.3">
      <c r="A5" s="46" t="s">
        <v>15</v>
      </c>
      <c r="B5" s="46">
        <v>25000</v>
      </c>
      <c r="C5" s="46">
        <v>2528</v>
      </c>
      <c r="D5" s="46">
        <v>2553</v>
      </c>
      <c r="E5" s="46">
        <v>8942</v>
      </c>
      <c r="F5" s="46">
        <v>8942</v>
      </c>
      <c r="G5" s="46">
        <v>63211020</v>
      </c>
      <c r="H5" s="46">
        <v>221370388</v>
      </c>
      <c r="I5" s="46">
        <v>250.21</v>
      </c>
      <c r="J5" s="46">
        <v>158159368</v>
      </c>
      <c r="K5" s="46">
        <v>128393488</v>
      </c>
      <c r="L5" s="46">
        <v>286552856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14945</v>
      </c>
      <c r="F6" s="46">
        <v>14854</v>
      </c>
      <c r="G6" s="46">
        <v>73976144</v>
      </c>
      <c r="H6" s="46">
        <v>132382562</v>
      </c>
      <c r="I6" s="46">
        <v>78.95</v>
      </c>
      <c r="J6" s="46">
        <v>58406418</v>
      </c>
      <c r="K6" s="46">
        <v>3002441</v>
      </c>
      <c r="L6" s="46">
        <v>61408859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35071</v>
      </c>
      <c r="F7" s="46">
        <v>35994</v>
      </c>
      <c r="G7" s="46">
        <v>76127056</v>
      </c>
      <c r="H7" s="46">
        <v>106929176</v>
      </c>
      <c r="I7" s="46">
        <v>40.46</v>
      </c>
      <c r="J7" s="46">
        <v>30802120</v>
      </c>
      <c r="K7" s="46">
        <v>0</v>
      </c>
      <c r="L7" s="46">
        <v>30802120</v>
      </c>
    </row>
    <row r="8" spans="1:12" ht="18.75" x14ac:dyDescent="0.3">
      <c r="A8" s="46" t="s">
        <v>21</v>
      </c>
      <c r="B8" s="46">
        <v>1800</v>
      </c>
      <c r="C8" s="46">
        <v>16843</v>
      </c>
      <c r="D8" s="46">
        <v>17008</v>
      </c>
      <c r="E8" s="46">
        <v>32260</v>
      </c>
      <c r="F8" s="46">
        <v>32103</v>
      </c>
      <c r="G8" s="46">
        <v>30317020</v>
      </c>
      <c r="H8" s="46">
        <v>57221992</v>
      </c>
      <c r="I8" s="46">
        <v>88.75</v>
      </c>
      <c r="J8" s="46">
        <v>26904972</v>
      </c>
      <c r="K8" s="46">
        <v>2887274</v>
      </c>
      <c r="L8" s="46">
        <v>29792246</v>
      </c>
    </row>
    <row r="9" spans="1:12" ht="18.75" x14ac:dyDescent="0.3">
      <c r="A9" s="46" t="s">
        <v>17</v>
      </c>
      <c r="B9" s="46">
        <v>8000</v>
      </c>
      <c r="C9" s="46">
        <v>2118</v>
      </c>
      <c r="D9" s="46">
        <v>2139</v>
      </c>
      <c r="E9" s="46">
        <v>7277</v>
      </c>
      <c r="F9" s="46">
        <v>6993</v>
      </c>
      <c r="G9" s="46">
        <v>16940042</v>
      </c>
      <c r="H9" s="46">
        <v>55398546</v>
      </c>
      <c r="I9" s="46">
        <v>227.03</v>
      </c>
      <c r="J9" s="46">
        <v>38458504</v>
      </c>
      <c r="K9" s="46">
        <v>54136744</v>
      </c>
      <c r="L9" s="46">
        <v>92595248</v>
      </c>
    </row>
    <row r="10" spans="1:12" ht="18.75" x14ac:dyDescent="0.3">
      <c r="A10" s="46" t="s">
        <v>22</v>
      </c>
      <c r="B10" s="46">
        <v>3500</v>
      </c>
      <c r="C10" s="46">
        <v>10199</v>
      </c>
      <c r="D10" s="46">
        <v>10299</v>
      </c>
      <c r="E10" s="46">
        <v>15330</v>
      </c>
      <c r="F10" s="46">
        <v>15422</v>
      </c>
      <c r="G10" s="46">
        <v>35697976</v>
      </c>
      <c r="H10" s="46">
        <v>53450724</v>
      </c>
      <c r="I10" s="46">
        <v>49.73</v>
      </c>
      <c r="J10" s="46">
        <v>17752748</v>
      </c>
      <c r="K10" s="46">
        <v>8274924</v>
      </c>
      <c r="L10" s="46">
        <v>26027672</v>
      </c>
    </row>
    <row r="11" spans="1:12" ht="18.75" x14ac:dyDescent="0.3">
      <c r="A11" s="46" t="s">
        <v>16</v>
      </c>
      <c r="B11" s="46">
        <v>5500</v>
      </c>
      <c r="C11" s="46">
        <v>2958</v>
      </c>
      <c r="D11" s="46">
        <v>2987</v>
      </c>
      <c r="E11" s="46">
        <v>9700</v>
      </c>
      <c r="F11" s="46">
        <v>9452</v>
      </c>
      <c r="G11" s="46">
        <v>16269893</v>
      </c>
      <c r="H11" s="46">
        <v>51479137</v>
      </c>
      <c r="I11" s="46">
        <v>216.41</v>
      </c>
      <c r="J11" s="46">
        <v>35209244</v>
      </c>
      <c r="K11" s="46">
        <v>29037924</v>
      </c>
      <c r="L11" s="46">
        <v>64247168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90</v>
      </c>
      <c r="B13" s="46">
        <v>3636</v>
      </c>
      <c r="C13" s="46">
        <v>8640</v>
      </c>
      <c r="D13" s="46">
        <v>8725</v>
      </c>
      <c r="E13" s="46">
        <v>13267</v>
      </c>
      <c r="F13" s="46">
        <v>13267</v>
      </c>
      <c r="G13" s="46">
        <v>31414688</v>
      </c>
      <c r="H13" s="46">
        <v>47768484</v>
      </c>
      <c r="I13" s="46">
        <v>52.06</v>
      </c>
      <c r="J13" s="46">
        <v>16353796</v>
      </c>
      <c r="K13" s="46">
        <v>0</v>
      </c>
      <c r="L13" s="46">
        <v>16353796</v>
      </c>
    </row>
    <row r="14" spans="1:12" ht="18.75" x14ac:dyDescent="0.3">
      <c r="A14" s="46" t="s">
        <v>26</v>
      </c>
      <c r="B14" s="46">
        <v>7000</v>
      </c>
      <c r="C14" s="46">
        <v>2103</v>
      </c>
      <c r="D14" s="46">
        <v>2124</v>
      </c>
      <c r="E14" s="46">
        <v>4044</v>
      </c>
      <c r="F14" s="46">
        <v>4044</v>
      </c>
      <c r="G14" s="46">
        <v>14720662</v>
      </c>
      <c r="H14" s="46">
        <v>28031997</v>
      </c>
      <c r="I14" s="46">
        <v>90.43</v>
      </c>
      <c r="J14" s="46">
        <v>13311335</v>
      </c>
      <c r="K14" s="46">
        <v>94924224</v>
      </c>
      <c r="L14" s="46">
        <v>108235559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8398</v>
      </c>
      <c r="F15" s="46">
        <v>8239</v>
      </c>
      <c r="G15" s="46">
        <v>15091829</v>
      </c>
      <c r="H15" s="46">
        <v>24476009</v>
      </c>
      <c r="I15" s="46">
        <v>62.18</v>
      </c>
      <c r="J15" s="46">
        <v>9384180</v>
      </c>
      <c r="K15" s="46">
        <v>-7422173</v>
      </c>
      <c r="L15" s="46">
        <v>2312007</v>
      </c>
    </row>
    <row r="16" spans="1:12" ht="18.75" x14ac:dyDescent="0.3">
      <c r="A16" s="46" t="s">
        <v>77</v>
      </c>
      <c r="B16" s="46">
        <v>811</v>
      </c>
      <c r="C16" s="46">
        <v>12054</v>
      </c>
      <c r="D16" s="46">
        <v>12172</v>
      </c>
      <c r="E16" s="46">
        <v>26682</v>
      </c>
      <c r="F16" s="46">
        <v>26682</v>
      </c>
      <c r="G16" s="46">
        <v>9776181</v>
      </c>
      <c r="H16" s="46">
        <v>21428121</v>
      </c>
      <c r="I16" s="46">
        <v>119.19</v>
      </c>
      <c r="J16" s="46">
        <v>11651940</v>
      </c>
      <c r="K16" s="46">
        <v>0</v>
      </c>
      <c r="L16" s="46">
        <v>11651940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2994</v>
      </c>
      <c r="F17" s="46">
        <v>2951</v>
      </c>
      <c r="G17" s="46">
        <v>16100578</v>
      </c>
      <c r="H17" s="46">
        <v>20455594</v>
      </c>
      <c r="I17" s="46">
        <v>27.05</v>
      </c>
      <c r="J17" s="46">
        <v>4355016</v>
      </c>
      <c r="K17" s="46">
        <v>3855220</v>
      </c>
      <c r="L17" s="46">
        <v>8210236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6445</v>
      </c>
      <c r="F18" s="46">
        <v>6445</v>
      </c>
      <c r="G18" s="46">
        <v>5202503</v>
      </c>
      <c r="H18" s="46">
        <v>12764323</v>
      </c>
      <c r="I18" s="46">
        <v>145.35</v>
      </c>
      <c r="J18" s="46">
        <v>7561820</v>
      </c>
      <c r="K18" s="46">
        <v>337142</v>
      </c>
      <c r="L18" s="46">
        <v>7898962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43142</v>
      </c>
      <c r="F19" s="46">
        <v>41947</v>
      </c>
      <c r="G19" s="46">
        <v>873445</v>
      </c>
      <c r="H19" s="46">
        <v>1536907</v>
      </c>
      <c r="I19" s="46">
        <v>75.959999999999994</v>
      </c>
      <c r="J19" s="46">
        <v>663462</v>
      </c>
      <c r="K19" s="46">
        <v>0</v>
      </c>
      <c r="L19" s="46">
        <v>663462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28503</v>
      </c>
      <c r="F20" s="46">
        <v>27347</v>
      </c>
      <c r="G20" s="46">
        <v>419795</v>
      </c>
      <c r="H20" s="46">
        <v>568688</v>
      </c>
      <c r="I20" s="46">
        <v>35.47</v>
      </c>
      <c r="J20" s="46">
        <v>148893</v>
      </c>
      <c r="K20" s="46">
        <v>0</v>
      </c>
      <c r="L20" s="46">
        <v>148893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13296</v>
      </c>
      <c r="F21" s="46">
        <v>12686</v>
      </c>
      <c r="G21" s="46">
        <v>175892</v>
      </c>
      <c r="H21" s="46">
        <v>175872</v>
      </c>
      <c r="I21" s="46">
        <v>-0.01</v>
      </c>
      <c r="J21" s="46">
        <v>-20</v>
      </c>
      <c r="K21" s="46">
        <v>0</v>
      </c>
      <c r="L21" s="46">
        <v>-20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130</v>
      </c>
      <c r="E22" s="46" t="s">
        <v>37</v>
      </c>
      <c r="F22" s="46" t="s">
        <v>131</v>
      </c>
      <c r="G22" s="46" t="s">
        <v>39</v>
      </c>
      <c r="H22" s="46">
        <f>SUM(H2:H21)</f>
        <v>3493338838</v>
      </c>
      <c r="I22" s="46" t="s">
        <v>40</v>
      </c>
      <c r="J22" s="46" t="s">
        <v>132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3890601897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397263059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B41+H22+D41+F41</f>
        <v>3993552957</v>
      </c>
      <c r="H41" s="11">
        <f>G41-B43</f>
        <v>1505719511</v>
      </c>
      <c r="I41" s="5">
        <f>H41/B43</f>
        <v>0.605233245586007</v>
      </c>
      <c r="J41" s="13">
        <f>G41+J40</f>
        <v>3993552957</v>
      </c>
      <c r="K41" s="11">
        <f>H41+J40</f>
        <v>1505719511</v>
      </c>
      <c r="L41" s="5">
        <f>K41/B43</f>
        <v>0.605233245586007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4053552957</v>
      </c>
      <c r="H42" s="12">
        <f>G42-B43</f>
        <v>1565719511</v>
      </c>
      <c r="I42" s="8">
        <f>H42/B43</f>
        <v>0.62935061570034057</v>
      </c>
      <c r="J42" s="13">
        <f>G42+J40</f>
        <v>4053552957</v>
      </c>
      <c r="K42" s="12">
        <f>H42+J40</f>
        <v>1565719511</v>
      </c>
      <c r="L42" s="8">
        <f>K42/B43</f>
        <v>0.62935061570034057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0.37827077849125434</v>
      </c>
      <c r="J43" s="6"/>
      <c r="K43" s="4" t="s">
        <v>50</v>
      </c>
      <c r="L43" s="5">
        <f ca="1">K41/VLOOKUP(MID(CELL("filename",A$1),FIND("]",CELL("filename",A$1))+1,255),Base!A:H,8,FALSE)*30</f>
        <v>0.37827077849125434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0.39334413481271285</v>
      </c>
      <c r="J44" s="6"/>
      <c r="K44" s="7"/>
      <c r="L44" s="8">
        <f ca="1">K42/VLOOKUP(MID(CELL("filename",A$1),FIND("]",CELL("filename",A$1))+1,255),Base!A:H,8,FALSE)*30</f>
        <v>0.39334413481271285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12.710937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8916</v>
      </c>
      <c r="F2" s="46">
        <v>9211</v>
      </c>
      <c r="G2" s="46">
        <v>369116512</v>
      </c>
      <c r="H2" s="46">
        <v>1751269008</v>
      </c>
      <c r="I2" s="46">
        <v>374.45</v>
      </c>
      <c r="J2" s="46">
        <v>1382152496</v>
      </c>
      <c r="K2" s="46">
        <v>35150128</v>
      </c>
      <c r="L2" s="46">
        <v>1424302624</v>
      </c>
    </row>
    <row r="3" spans="1:12" ht="18.75" x14ac:dyDescent="0.3">
      <c r="A3" s="46" t="s">
        <v>13</v>
      </c>
      <c r="B3" s="46">
        <v>110000</v>
      </c>
      <c r="C3" s="46">
        <v>1999</v>
      </c>
      <c r="D3" s="46">
        <v>2019</v>
      </c>
      <c r="E3" s="46">
        <v>4950</v>
      </c>
      <c r="F3" s="46">
        <v>4982</v>
      </c>
      <c r="G3" s="46">
        <v>219865344</v>
      </c>
      <c r="H3" s="46">
        <v>542676805</v>
      </c>
      <c r="I3" s="46">
        <v>146.82</v>
      </c>
      <c r="J3" s="46">
        <v>322811461</v>
      </c>
      <c r="K3" s="46">
        <v>116861240</v>
      </c>
      <c r="L3" s="46">
        <v>439672701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27166</v>
      </c>
      <c r="F4" s="46">
        <v>27678</v>
      </c>
      <c r="G4" s="46">
        <v>195353872</v>
      </c>
      <c r="H4" s="46">
        <v>274081395</v>
      </c>
      <c r="I4" s="46">
        <v>40.299999999999997</v>
      </c>
      <c r="J4" s="46">
        <v>78727523</v>
      </c>
      <c r="K4" s="46">
        <v>0</v>
      </c>
      <c r="L4" s="46">
        <v>78727523</v>
      </c>
    </row>
    <row r="5" spans="1:12" ht="18.75" x14ac:dyDescent="0.3">
      <c r="A5" s="46" t="s">
        <v>15</v>
      </c>
      <c r="B5" s="46">
        <v>25000</v>
      </c>
      <c r="C5" s="46">
        <v>2528</v>
      </c>
      <c r="D5" s="46">
        <v>2553</v>
      </c>
      <c r="E5" s="46">
        <v>9000</v>
      </c>
      <c r="F5" s="46">
        <v>9254</v>
      </c>
      <c r="G5" s="46">
        <v>63211020</v>
      </c>
      <c r="H5" s="46">
        <v>229094338</v>
      </c>
      <c r="I5" s="46">
        <v>262.43</v>
      </c>
      <c r="J5" s="46">
        <v>165883318</v>
      </c>
      <c r="K5" s="46">
        <v>128393488</v>
      </c>
      <c r="L5" s="46">
        <v>294276806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14112</v>
      </c>
      <c r="F6" s="46">
        <v>14113</v>
      </c>
      <c r="G6" s="46">
        <v>73976144</v>
      </c>
      <c r="H6" s="46">
        <v>125778584</v>
      </c>
      <c r="I6" s="46">
        <v>70.03</v>
      </c>
      <c r="J6" s="46">
        <v>51802440</v>
      </c>
      <c r="K6" s="46">
        <v>3002441</v>
      </c>
      <c r="L6" s="46">
        <v>54804881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34195</v>
      </c>
      <c r="F7" s="46">
        <v>34638</v>
      </c>
      <c r="G7" s="46">
        <v>76127056</v>
      </c>
      <c r="H7" s="46">
        <v>102900839</v>
      </c>
      <c r="I7" s="46">
        <v>35.17</v>
      </c>
      <c r="J7" s="46">
        <v>26773783</v>
      </c>
      <c r="K7" s="46">
        <v>0</v>
      </c>
      <c r="L7" s="46">
        <v>26773783</v>
      </c>
    </row>
    <row r="8" spans="1:12" ht="18.75" x14ac:dyDescent="0.3">
      <c r="A8" s="46" t="s">
        <v>21</v>
      </c>
      <c r="B8" s="46">
        <v>1800</v>
      </c>
      <c r="C8" s="46">
        <v>16843</v>
      </c>
      <c r="D8" s="46">
        <v>17008</v>
      </c>
      <c r="E8" s="46">
        <v>30498</v>
      </c>
      <c r="F8" s="46">
        <v>31155</v>
      </c>
      <c r="G8" s="46">
        <v>30317020</v>
      </c>
      <c r="H8" s="46">
        <v>55532230</v>
      </c>
      <c r="I8" s="46">
        <v>83.17</v>
      </c>
      <c r="J8" s="46">
        <v>25215210</v>
      </c>
      <c r="K8" s="46">
        <v>2887274</v>
      </c>
      <c r="L8" s="46">
        <v>28102484</v>
      </c>
    </row>
    <row r="9" spans="1:12" ht="18.75" x14ac:dyDescent="0.3">
      <c r="A9" s="46" t="s">
        <v>17</v>
      </c>
      <c r="B9" s="46">
        <v>8000</v>
      </c>
      <c r="C9" s="46">
        <v>2118</v>
      </c>
      <c r="D9" s="46">
        <v>2139</v>
      </c>
      <c r="E9" s="46">
        <v>7277</v>
      </c>
      <c r="F9" s="46">
        <v>6993</v>
      </c>
      <c r="G9" s="46">
        <v>16940042</v>
      </c>
      <c r="H9" s="46">
        <v>55398546</v>
      </c>
      <c r="I9" s="46">
        <v>227.03</v>
      </c>
      <c r="J9" s="46">
        <v>38458504</v>
      </c>
      <c r="K9" s="46">
        <v>54136744</v>
      </c>
      <c r="L9" s="46">
        <v>92595248</v>
      </c>
    </row>
    <row r="10" spans="1:12" ht="18.75" x14ac:dyDescent="0.3">
      <c r="A10" s="46" t="s">
        <v>90</v>
      </c>
      <c r="B10" s="46">
        <v>3636</v>
      </c>
      <c r="C10" s="46">
        <v>8640</v>
      </c>
      <c r="D10" s="46">
        <v>8725</v>
      </c>
      <c r="E10" s="46">
        <v>14626</v>
      </c>
      <c r="F10" s="46">
        <v>14465</v>
      </c>
      <c r="G10" s="46">
        <v>31414688</v>
      </c>
      <c r="H10" s="46">
        <v>52081941</v>
      </c>
      <c r="I10" s="46">
        <v>65.790000000000006</v>
      </c>
      <c r="J10" s="46">
        <v>20667253</v>
      </c>
      <c r="K10" s="46">
        <v>0</v>
      </c>
      <c r="L10" s="46">
        <v>20667253</v>
      </c>
    </row>
    <row r="11" spans="1:12" ht="18.75" x14ac:dyDescent="0.3">
      <c r="A11" s="46" t="s">
        <v>22</v>
      </c>
      <c r="B11" s="46">
        <v>3500</v>
      </c>
      <c r="C11" s="46">
        <v>10199</v>
      </c>
      <c r="D11" s="46">
        <v>10299</v>
      </c>
      <c r="E11" s="46">
        <v>14651</v>
      </c>
      <c r="F11" s="46">
        <v>14918</v>
      </c>
      <c r="G11" s="46">
        <v>35697976</v>
      </c>
      <c r="H11" s="46">
        <v>51703923</v>
      </c>
      <c r="I11" s="46">
        <v>44.84</v>
      </c>
      <c r="J11" s="46">
        <v>16005947</v>
      </c>
      <c r="K11" s="46">
        <v>8274924</v>
      </c>
      <c r="L11" s="46">
        <v>24280871</v>
      </c>
    </row>
    <row r="12" spans="1:12" ht="18.75" x14ac:dyDescent="0.3">
      <c r="A12" s="46" t="s">
        <v>16</v>
      </c>
      <c r="B12" s="46">
        <v>5500</v>
      </c>
      <c r="C12" s="46">
        <v>2958</v>
      </c>
      <c r="D12" s="46">
        <v>2987</v>
      </c>
      <c r="E12" s="46">
        <v>8980</v>
      </c>
      <c r="F12" s="46">
        <v>9252</v>
      </c>
      <c r="G12" s="46">
        <v>16269893</v>
      </c>
      <c r="H12" s="46">
        <v>50389862</v>
      </c>
      <c r="I12" s="46">
        <v>209.71</v>
      </c>
      <c r="J12" s="46">
        <v>34119969</v>
      </c>
      <c r="K12" s="46">
        <v>29037924</v>
      </c>
      <c r="L12" s="46">
        <v>63157893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25348</v>
      </c>
      <c r="F14" s="46">
        <v>26231</v>
      </c>
      <c r="G14" s="46">
        <v>27320240</v>
      </c>
      <c r="H14" s="46">
        <v>38962872</v>
      </c>
      <c r="I14" s="46">
        <v>42.62</v>
      </c>
      <c r="J14" s="46">
        <v>11642632</v>
      </c>
      <c r="K14" s="46">
        <v>0</v>
      </c>
      <c r="L14" s="46">
        <v>11642632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4111</v>
      </c>
      <c r="F15" s="46">
        <v>4122</v>
      </c>
      <c r="G15" s="46">
        <v>14720662</v>
      </c>
      <c r="H15" s="46">
        <v>28572674</v>
      </c>
      <c r="I15" s="46">
        <v>94.1</v>
      </c>
      <c r="J15" s="46">
        <v>13852012</v>
      </c>
      <c r="K15" s="46">
        <v>94924224</v>
      </c>
      <c r="L15" s="46">
        <v>108776236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8398</v>
      </c>
      <c r="F16" s="46">
        <v>8239</v>
      </c>
      <c r="G16" s="46">
        <v>15091829</v>
      </c>
      <c r="H16" s="46">
        <v>24476009</v>
      </c>
      <c r="I16" s="46">
        <v>62.18</v>
      </c>
      <c r="J16" s="46">
        <v>9384180</v>
      </c>
      <c r="K16" s="46">
        <v>-7422173</v>
      </c>
      <c r="L16" s="46">
        <v>2312007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3069</v>
      </c>
      <c r="F17" s="46">
        <v>3069</v>
      </c>
      <c r="G17" s="46">
        <v>16100578</v>
      </c>
      <c r="H17" s="46">
        <v>21273541</v>
      </c>
      <c r="I17" s="46">
        <v>32.130000000000003</v>
      </c>
      <c r="J17" s="46">
        <v>5172963</v>
      </c>
      <c r="K17" s="46">
        <v>3855220</v>
      </c>
      <c r="L17" s="46">
        <v>9028183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6445</v>
      </c>
      <c r="F18" s="46">
        <v>6445</v>
      </c>
      <c r="G18" s="46">
        <v>5202503</v>
      </c>
      <c r="H18" s="46">
        <v>12764323</v>
      </c>
      <c r="I18" s="46">
        <v>145.35</v>
      </c>
      <c r="J18" s="46">
        <v>7561820</v>
      </c>
      <c r="K18" s="46">
        <v>337142</v>
      </c>
      <c r="L18" s="46">
        <v>7898962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44044</v>
      </c>
      <c r="F19" s="46">
        <v>43884</v>
      </c>
      <c r="G19" s="46">
        <v>873445</v>
      </c>
      <c r="H19" s="46">
        <v>1607877</v>
      </c>
      <c r="I19" s="46">
        <v>84.08</v>
      </c>
      <c r="J19" s="46">
        <v>734432</v>
      </c>
      <c r="K19" s="46">
        <v>0</v>
      </c>
      <c r="L19" s="46">
        <v>734432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28714</v>
      </c>
      <c r="F20" s="46">
        <v>27526</v>
      </c>
      <c r="G20" s="46">
        <v>419795</v>
      </c>
      <c r="H20" s="46">
        <v>572410</v>
      </c>
      <c r="I20" s="46">
        <v>36.35</v>
      </c>
      <c r="J20" s="46">
        <v>152615</v>
      </c>
      <c r="K20" s="46">
        <v>0</v>
      </c>
      <c r="L20" s="46">
        <v>152615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13320</v>
      </c>
      <c r="F21" s="46">
        <v>12712</v>
      </c>
      <c r="G21" s="46">
        <v>175892</v>
      </c>
      <c r="H21" s="46">
        <v>176233</v>
      </c>
      <c r="I21" s="46">
        <v>0.19</v>
      </c>
      <c r="J21" s="46">
        <v>341</v>
      </c>
      <c r="K21" s="46">
        <v>0</v>
      </c>
      <c r="L21" s="46">
        <v>341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51</v>
      </c>
      <c r="E22" s="46" t="s">
        <v>37</v>
      </c>
      <c r="F22" s="46" t="s">
        <v>133</v>
      </c>
      <c r="G22" s="46" t="s">
        <v>39</v>
      </c>
      <c r="H22" s="46">
        <f>SUM(H2:H21)</f>
        <v>3468825910</v>
      </c>
      <c r="I22" s="46" t="s">
        <v>40</v>
      </c>
      <c r="J22" s="46" t="s">
        <v>134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3848544910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379719000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B41+H22+D41+F41</f>
        <v>3951495970</v>
      </c>
      <c r="H41" s="11">
        <f>G41-B43</f>
        <v>1463662524</v>
      </c>
      <c r="I41" s="5">
        <f>H41/B43</f>
        <v>0.58832818022979505</v>
      </c>
      <c r="J41" s="13">
        <f>G41+J40</f>
        <v>3951495970</v>
      </c>
      <c r="K41" s="11">
        <f>H41+J40</f>
        <v>1463662524</v>
      </c>
      <c r="L41" s="5">
        <f>K41/B43</f>
        <v>0.58832818022979505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4011495970</v>
      </c>
      <c r="H42" s="12">
        <f>G42-B43</f>
        <v>1523662524</v>
      </c>
      <c r="I42" s="8">
        <f>H42/B43</f>
        <v>0.61244555034412862</v>
      </c>
      <c r="J42" s="13">
        <f>G42+J40</f>
        <v>4011495970</v>
      </c>
      <c r="K42" s="12">
        <f>H42+J40</f>
        <v>1523662524</v>
      </c>
      <c r="L42" s="8">
        <f>K42/B43</f>
        <v>0.61244555034412862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0.3602009266713031</v>
      </c>
      <c r="J43" s="6"/>
      <c r="K43" s="4" t="s">
        <v>50</v>
      </c>
      <c r="L43" s="5">
        <f ca="1">K41/VLOOKUP(MID(CELL("filename",A$1),FIND("]",CELL("filename",A$1))+1,255),Base!A:H,8,FALSE)*30</f>
        <v>0.3602009266713031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0.37496666347599711</v>
      </c>
      <c r="J44" s="6"/>
      <c r="K44" s="7"/>
      <c r="L44" s="8">
        <f ca="1">K42/VLOOKUP(MID(CELL("filename",A$1),FIND("]",CELL("filename",A$1))+1,255),Base!A:H,8,FALSE)*30</f>
        <v>0.37496666347599711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rightToLeft="1" topLeftCell="C15" zoomScaleNormal="100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10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4.2851562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191251</v>
      </c>
      <c r="C2" s="46">
        <v>1897</v>
      </c>
      <c r="D2" s="46">
        <v>1916</v>
      </c>
      <c r="E2" s="46">
        <v>6873</v>
      </c>
      <c r="F2" s="46">
        <v>6859</v>
      </c>
      <c r="G2" s="46">
        <v>362795616</v>
      </c>
      <c r="H2" s="46">
        <v>1299000651</v>
      </c>
      <c r="I2" s="46">
        <v>258.05</v>
      </c>
      <c r="J2" s="46">
        <v>936205035</v>
      </c>
      <c r="K2" s="46">
        <v>35150128</v>
      </c>
      <c r="L2" s="46">
        <v>978355163</v>
      </c>
    </row>
    <row r="3" spans="1:12" ht="18.75" x14ac:dyDescent="0.3">
      <c r="A3" s="46" t="s">
        <v>13</v>
      </c>
      <c r="B3" s="46">
        <v>170000</v>
      </c>
      <c r="C3" s="46">
        <v>1999</v>
      </c>
      <c r="D3" s="46">
        <v>2019</v>
      </c>
      <c r="E3" s="46">
        <v>2799</v>
      </c>
      <c r="F3" s="46">
        <v>2755</v>
      </c>
      <c r="G3" s="46">
        <v>339791904</v>
      </c>
      <c r="H3" s="46">
        <v>463783588</v>
      </c>
      <c r="I3" s="46">
        <v>36.49</v>
      </c>
      <c r="J3" s="46">
        <v>123991684</v>
      </c>
      <c r="K3" s="46">
        <v>27760854</v>
      </c>
      <c r="L3" s="46">
        <v>151752538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19052</v>
      </c>
      <c r="F4" s="46">
        <v>18967</v>
      </c>
      <c r="G4" s="46">
        <v>195353872</v>
      </c>
      <c r="H4" s="46">
        <v>187820718</v>
      </c>
      <c r="I4" s="46">
        <v>-3.86</v>
      </c>
      <c r="J4" s="46">
        <v>-7533154</v>
      </c>
      <c r="K4" s="46">
        <v>0</v>
      </c>
      <c r="L4" s="46">
        <v>-7533154</v>
      </c>
    </row>
    <row r="5" spans="1:12" ht="18.75" x14ac:dyDescent="0.3">
      <c r="A5" s="46" t="s">
        <v>15</v>
      </c>
      <c r="B5" s="46">
        <v>45000</v>
      </c>
      <c r="C5" s="46">
        <v>2528</v>
      </c>
      <c r="D5" s="46">
        <v>2553</v>
      </c>
      <c r="E5" s="46">
        <v>3977</v>
      </c>
      <c r="F5" s="46">
        <v>3977</v>
      </c>
      <c r="G5" s="46">
        <v>113779840</v>
      </c>
      <c r="H5" s="46">
        <v>177220091</v>
      </c>
      <c r="I5" s="46">
        <v>55.76</v>
      </c>
      <c r="J5" s="46">
        <v>63440251</v>
      </c>
      <c r="K5" s="46">
        <v>46070744</v>
      </c>
      <c r="L5" s="46">
        <v>109510995</v>
      </c>
    </row>
    <row r="6" spans="1:12" ht="18.75" x14ac:dyDescent="0.3">
      <c r="A6" s="46" t="s">
        <v>16</v>
      </c>
      <c r="B6" s="46">
        <v>20000</v>
      </c>
      <c r="C6" s="46">
        <v>2958</v>
      </c>
      <c r="D6" s="46">
        <v>2987</v>
      </c>
      <c r="E6" s="46">
        <v>4070</v>
      </c>
      <c r="F6" s="46">
        <v>4017</v>
      </c>
      <c r="G6" s="46">
        <v>59163248</v>
      </c>
      <c r="H6" s="46">
        <v>79556685</v>
      </c>
      <c r="I6" s="46">
        <v>34.47</v>
      </c>
      <c r="J6" s="46">
        <v>20393437</v>
      </c>
      <c r="K6" s="46">
        <v>0</v>
      </c>
      <c r="L6" s="46">
        <v>20393437</v>
      </c>
    </row>
    <row r="7" spans="1:12" ht="18.75" x14ac:dyDescent="0.3">
      <c r="A7" s="46" t="s">
        <v>17</v>
      </c>
      <c r="B7" s="46">
        <v>20000</v>
      </c>
      <c r="C7" s="46">
        <v>2118</v>
      </c>
      <c r="D7" s="46">
        <v>2139</v>
      </c>
      <c r="E7" s="46">
        <v>3664</v>
      </c>
      <c r="F7" s="46">
        <v>3571</v>
      </c>
      <c r="G7" s="46">
        <v>42350104</v>
      </c>
      <c r="H7" s="46">
        <v>70723655</v>
      </c>
      <c r="I7" s="46">
        <v>67</v>
      </c>
      <c r="J7" s="46">
        <v>28373551</v>
      </c>
      <c r="K7" s="46">
        <v>24265088</v>
      </c>
      <c r="L7" s="46">
        <v>52638639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20</v>
      </c>
      <c r="B9" s="46">
        <v>900</v>
      </c>
      <c r="C9" s="46">
        <v>30819</v>
      </c>
      <c r="D9" s="46">
        <v>31120</v>
      </c>
      <c r="E9" s="46">
        <v>43943</v>
      </c>
      <c r="F9" s="46">
        <v>43400</v>
      </c>
      <c r="G9" s="46">
        <v>27737408</v>
      </c>
      <c r="H9" s="46">
        <v>38679165</v>
      </c>
      <c r="I9" s="46">
        <v>39.450000000000003</v>
      </c>
      <c r="J9" s="46">
        <v>10941757</v>
      </c>
      <c r="K9" s="46">
        <v>4147672</v>
      </c>
      <c r="L9" s="46">
        <v>15089429</v>
      </c>
    </row>
    <row r="10" spans="1:12" ht="18.75" x14ac:dyDescent="0.3">
      <c r="A10" s="46" t="s">
        <v>21</v>
      </c>
      <c r="B10" s="46">
        <v>2000</v>
      </c>
      <c r="C10" s="46">
        <v>16843</v>
      </c>
      <c r="D10" s="46">
        <v>17008</v>
      </c>
      <c r="E10" s="46">
        <v>17920</v>
      </c>
      <c r="F10" s="46">
        <v>17758</v>
      </c>
      <c r="G10" s="46">
        <v>33685576</v>
      </c>
      <c r="H10" s="46">
        <v>35169719</v>
      </c>
      <c r="I10" s="46">
        <v>4.41</v>
      </c>
      <c r="J10" s="46">
        <v>1484143</v>
      </c>
      <c r="K10" s="46">
        <v>160642</v>
      </c>
      <c r="L10" s="46">
        <v>1644785</v>
      </c>
    </row>
    <row r="11" spans="1:12" ht="18.75" x14ac:dyDescent="0.3">
      <c r="A11" s="46" t="s">
        <v>19</v>
      </c>
      <c r="B11" s="46">
        <v>1000</v>
      </c>
      <c r="C11" s="46">
        <v>13810</v>
      </c>
      <c r="D11" s="46">
        <v>13945</v>
      </c>
      <c r="E11" s="46">
        <v>34279</v>
      </c>
      <c r="F11" s="46">
        <v>34279</v>
      </c>
      <c r="G11" s="46">
        <v>13810222</v>
      </c>
      <c r="H11" s="46">
        <v>33944780</v>
      </c>
      <c r="I11" s="46">
        <v>145.79</v>
      </c>
      <c r="J11" s="46">
        <v>20134558</v>
      </c>
      <c r="K11" s="46">
        <v>21250666</v>
      </c>
      <c r="L11" s="46">
        <v>41385224</v>
      </c>
    </row>
    <row r="12" spans="1:12" ht="18.75" x14ac:dyDescent="0.3">
      <c r="A12" s="46" t="s">
        <v>22</v>
      </c>
      <c r="B12" s="46">
        <v>3000</v>
      </c>
      <c r="C12" s="46">
        <v>9961</v>
      </c>
      <c r="D12" s="46">
        <v>10059</v>
      </c>
      <c r="E12" s="46">
        <v>11382</v>
      </c>
      <c r="F12" s="46">
        <v>11381</v>
      </c>
      <c r="G12" s="46">
        <v>29883022</v>
      </c>
      <c r="H12" s="46">
        <v>33810106</v>
      </c>
      <c r="I12" s="46">
        <v>13.14</v>
      </c>
      <c r="J12" s="46">
        <v>3927084</v>
      </c>
      <c r="K12" s="46">
        <v>0</v>
      </c>
      <c r="L12" s="46">
        <v>3927084</v>
      </c>
    </row>
    <row r="13" spans="1:12" ht="18.75" x14ac:dyDescent="0.3">
      <c r="A13" s="46" t="s">
        <v>23</v>
      </c>
      <c r="B13" s="46">
        <v>3000</v>
      </c>
      <c r="C13" s="46">
        <v>7540</v>
      </c>
      <c r="D13" s="46">
        <v>7614</v>
      </c>
      <c r="E13" s="46">
        <v>10066</v>
      </c>
      <c r="F13" s="46">
        <v>9786</v>
      </c>
      <c r="G13" s="46">
        <v>22619686</v>
      </c>
      <c r="H13" s="46">
        <v>29071760</v>
      </c>
      <c r="I13" s="46">
        <v>28.52</v>
      </c>
      <c r="J13" s="46">
        <v>6452074</v>
      </c>
      <c r="K13" s="46">
        <v>3536738</v>
      </c>
      <c r="L13" s="46">
        <v>9988812</v>
      </c>
    </row>
    <row r="14" spans="1:12" ht="18.75" x14ac:dyDescent="0.3">
      <c r="A14" s="46" t="s">
        <v>24</v>
      </c>
      <c r="B14" s="46">
        <v>5000</v>
      </c>
      <c r="C14" s="46">
        <v>5071</v>
      </c>
      <c r="D14" s="46">
        <v>5121</v>
      </c>
      <c r="E14" s="46">
        <v>5127</v>
      </c>
      <c r="F14" s="46">
        <v>4975</v>
      </c>
      <c r="G14" s="46">
        <v>25356960</v>
      </c>
      <c r="H14" s="46">
        <v>24632469</v>
      </c>
      <c r="I14" s="46">
        <v>-2.86</v>
      </c>
      <c r="J14" s="46">
        <v>-724491</v>
      </c>
      <c r="K14" s="46">
        <v>-8077123</v>
      </c>
      <c r="L14" s="46">
        <v>-8451614</v>
      </c>
    </row>
    <row r="15" spans="1:12" ht="18.75" x14ac:dyDescent="0.3">
      <c r="A15" s="46" t="s">
        <v>25</v>
      </c>
      <c r="B15" s="46">
        <v>500</v>
      </c>
      <c r="C15" s="46">
        <v>23400</v>
      </c>
      <c r="D15" s="46">
        <v>23629</v>
      </c>
      <c r="E15" s="46">
        <v>41111</v>
      </c>
      <c r="F15" s="46">
        <v>40761</v>
      </c>
      <c r="G15" s="46">
        <v>11700197</v>
      </c>
      <c r="H15" s="46">
        <v>20181790</v>
      </c>
      <c r="I15" s="46">
        <v>72.489999999999995</v>
      </c>
      <c r="J15" s="46">
        <v>8481593</v>
      </c>
      <c r="K15" s="46">
        <v>27531980</v>
      </c>
      <c r="L15" s="46">
        <v>36013573</v>
      </c>
    </row>
    <row r="16" spans="1:12" ht="18.75" x14ac:dyDescent="0.3">
      <c r="A16" s="46" t="s">
        <v>26</v>
      </c>
      <c r="B16" s="46">
        <v>4000</v>
      </c>
      <c r="C16" s="46">
        <v>916</v>
      </c>
      <c r="D16" s="46">
        <v>925</v>
      </c>
      <c r="E16" s="46">
        <v>3196</v>
      </c>
      <c r="F16" s="46">
        <v>3196</v>
      </c>
      <c r="G16" s="46">
        <v>3662064</v>
      </c>
      <c r="H16" s="46">
        <v>12659356</v>
      </c>
      <c r="I16" s="46">
        <v>245.69</v>
      </c>
      <c r="J16" s="46">
        <v>8997292</v>
      </c>
      <c r="K16" s="46">
        <v>92707576</v>
      </c>
      <c r="L16" s="46">
        <v>101704868</v>
      </c>
    </row>
    <row r="17" spans="1:12" ht="18.75" x14ac:dyDescent="0.3">
      <c r="A17" s="46" t="s">
        <v>27</v>
      </c>
      <c r="B17" s="46">
        <v>1337</v>
      </c>
      <c r="C17" s="46">
        <v>4400</v>
      </c>
      <c r="D17" s="46">
        <v>4443</v>
      </c>
      <c r="E17" s="46">
        <v>5901</v>
      </c>
      <c r="F17" s="46">
        <v>5776</v>
      </c>
      <c r="G17" s="46">
        <v>5882644</v>
      </c>
      <c r="H17" s="46">
        <v>7647218</v>
      </c>
      <c r="I17" s="46">
        <v>30</v>
      </c>
      <c r="J17" s="46">
        <v>1764574</v>
      </c>
      <c r="K17" s="46">
        <v>0</v>
      </c>
      <c r="L17" s="46">
        <v>1764574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3643</v>
      </c>
      <c r="F18" s="46">
        <v>3627</v>
      </c>
      <c r="G18" s="46">
        <v>5202503</v>
      </c>
      <c r="H18" s="46">
        <v>7183274</v>
      </c>
      <c r="I18" s="46">
        <v>38.07</v>
      </c>
      <c r="J18" s="46">
        <v>1980771</v>
      </c>
      <c r="K18" s="46">
        <v>337142</v>
      </c>
      <c r="L18" s="46">
        <v>2317913</v>
      </c>
    </row>
    <row r="19" spans="1:12" ht="18.75" x14ac:dyDescent="0.3">
      <c r="A19" s="46" t="s">
        <v>29</v>
      </c>
      <c r="B19" s="46">
        <v>200</v>
      </c>
      <c r="C19" s="46">
        <v>13181</v>
      </c>
      <c r="D19" s="46">
        <v>13310</v>
      </c>
      <c r="E19" s="46">
        <v>18892</v>
      </c>
      <c r="F19" s="46">
        <v>18892</v>
      </c>
      <c r="G19" s="46">
        <v>2636173</v>
      </c>
      <c r="H19" s="46">
        <v>3741561</v>
      </c>
      <c r="I19" s="46">
        <v>41.93</v>
      </c>
      <c r="J19" s="46">
        <v>1105388</v>
      </c>
      <c r="K19" s="46">
        <v>0</v>
      </c>
      <c r="L19" s="46">
        <v>1105388</v>
      </c>
    </row>
    <row r="20" spans="1:12" ht="18.75" x14ac:dyDescent="0.3">
      <c r="A20" s="46" t="s">
        <v>30</v>
      </c>
      <c r="B20" s="46">
        <v>67</v>
      </c>
      <c r="C20" s="46">
        <v>17079</v>
      </c>
      <c r="D20" s="46">
        <v>17246</v>
      </c>
      <c r="E20" s="46">
        <v>44644</v>
      </c>
      <c r="F20" s="46">
        <v>44644</v>
      </c>
      <c r="G20" s="46">
        <v>1144282</v>
      </c>
      <c r="H20" s="46">
        <v>2961984</v>
      </c>
      <c r="I20" s="46">
        <v>158.85</v>
      </c>
      <c r="J20" s="46">
        <v>1817702</v>
      </c>
      <c r="K20" s="46">
        <v>0</v>
      </c>
      <c r="L20" s="46">
        <v>1817702</v>
      </c>
    </row>
    <row r="21" spans="1:12" ht="18.75" x14ac:dyDescent="0.3">
      <c r="A21" s="46" t="s">
        <v>31</v>
      </c>
      <c r="B21" s="46">
        <v>1000</v>
      </c>
      <c r="C21" s="46">
        <v>1012</v>
      </c>
      <c r="D21" s="46">
        <v>1022</v>
      </c>
      <c r="E21" s="46">
        <v>2372</v>
      </c>
      <c r="F21" s="46">
        <v>2355</v>
      </c>
      <c r="G21" s="46">
        <v>1012388</v>
      </c>
      <c r="H21" s="46">
        <v>2332039</v>
      </c>
      <c r="I21" s="46">
        <v>130.35</v>
      </c>
      <c r="J21" s="46">
        <v>1319651</v>
      </c>
      <c r="K21" s="46">
        <v>3855220</v>
      </c>
      <c r="L21" s="46">
        <v>5174871</v>
      </c>
    </row>
    <row r="22" spans="1:12" ht="18.75" x14ac:dyDescent="0.3">
      <c r="A22" s="46" t="s">
        <v>32</v>
      </c>
      <c r="B22" s="46">
        <v>37</v>
      </c>
      <c r="C22" s="46">
        <v>23607</v>
      </c>
      <c r="D22" s="46">
        <v>23838</v>
      </c>
      <c r="E22" s="46">
        <v>26777</v>
      </c>
      <c r="F22" s="46">
        <v>25800</v>
      </c>
      <c r="G22" s="46">
        <v>873445</v>
      </c>
      <c r="H22" s="46">
        <v>945293</v>
      </c>
      <c r="I22" s="46">
        <v>8.23</v>
      </c>
      <c r="J22" s="46">
        <v>71848</v>
      </c>
      <c r="K22" s="46">
        <v>0</v>
      </c>
      <c r="L22" s="46">
        <v>71848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22370</v>
      </c>
      <c r="F23" s="46">
        <v>21425</v>
      </c>
      <c r="G23" s="46">
        <v>419795</v>
      </c>
      <c r="H23" s="46">
        <v>445538</v>
      </c>
      <c r="I23" s="46">
        <v>6.13</v>
      </c>
      <c r="J23" s="46">
        <v>25743</v>
      </c>
      <c r="K23" s="46">
        <v>0</v>
      </c>
      <c r="L23" s="46">
        <v>25743</v>
      </c>
    </row>
    <row r="24" spans="1:12" ht="18.75" x14ac:dyDescent="0.3">
      <c r="A24" s="46" t="s">
        <v>34</v>
      </c>
      <c r="B24" s="46">
        <v>22</v>
      </c>
      <c r="C24" s="46" t="s">
        <v>35</v>
      </c>
      <c r="D24" s="46" t="s">
        <v>51</v>
      </c>
      <c r="E24" s="46" t="s">
        <v>37</v>
      </c>
      <c r="F24" s="46" t="s">
        <v>54</v>
      </c>
      <c r="G24" s="46" t="s">
        <v>39</v>
      </c>
      <c r="H24" s="46">
        <f>SUM(H2:H23)</f>
        <v>2581023940</v>
      </c>
      <c r="I24" s="46" t="s">
        <v>40</v>
      </c>
      <c r="J24" s="46" t="s">
        <v>55</v>
      </c>
      <c r="K24" s="46"/>
      <c r="L24" s="46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H24+B41</f>
        <v>2679420911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98396971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B41+H24+D41+F41</f>
        <v>2712371971</v>
      </c>
      <c r="H41" s="11">
        <f>G41-B43</f>
        <v>224538525</v>
      </c>
      <c r="I41" s="5">
        <f>H41/B43</f>
        <v>9.0254645205859171E-2</v>
      </c>
      <c r="J41" s="13">
        <f>G41+J40</f>
        <v>2712371971</v>
      </c>
      <c r="K41" s="11">
        <f>H41+J40</f>
        <v>224538525</v>
      </c>
      <c r="L41" s="5">
        <f>K41/B43</f>
        <v>9.0254645205859171E-2</v>
      </c>
    </row>
    <row r="42" spans="1:12" ht="19.5" thickBot="1" x14ac:dyDescent="0.35">
      <c r="A42" s="1" t="s">
        <v>48</v>
      </c>
      <c r="B42" s="9">
        <v>0</v>
      </c>
      <c r="C42" s="1"/>
      <c r="D42" s="1"/>
      <c r="E42" s="1"/>
      <c r="F42" s="1"/>
      <c r="G42" s="10">
        <f>G41+B42</f>
        <v>2712371971</v>
      </c>
      <c r="H42" s="12">
        <f>G42-B43</f>
        <v>224538525</v>
      </c>
      <c r="I42" s="8">
        <f>H42/B43</f>
        <v>9.0254645205859171E-2</v>
      </c>
      <c r="J42" s="13">
        <f>G42+J40</f>
        <v>2712371971</v>
      </c>
      <c r="K42" s="12">
        <f>H42+J40</f>
        <v>224538525</v>
      </c>
      <c r="L42" s="8">
        <f>K42/B43</f>
        <v>9.0254645205859171E-2</v>
      </c>
    </row>
    <row r="43" spans="1:12" ht="18.75" x14ac:dyDescent="0.3">
      <c r="A43" s="1" t="s">
        <v>49</v>
      </c>
      <c r="B43" s="9">
        <f>Base!E2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0.24614903237961594</v>
      </c>
      <c r="J43" s="6"/>
      <c r="K43" s="4" t="s">
        <v>50</v>
      </c>
      <c r="L43" s="5">
        <f ca="1">K41/VLOOKUP(MID(CELL("filename",A$1),FIND("]",CELL("filename",A$1))+1,255),Base!A:H,8,FALSE)*30</f>
        <v>0.24614903237961594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0.24614903237961594</v>
      </c>
      <c r="J44" s="6"/>
      <c r="K44" s="7"/>
      <c r="L44" s="8">
        <f ca="1">K42/VLOOKUP(MID(CELL("filename",A$1),FIND("]",CELL("filename",A$1))+1,255),Base!A:H,8,FALSE)*30</f>
        <v>0.24614903237961594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12.710937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9390</v>
      </c>
      <c r="F2" s="46">
        <v>9173</v>
      </c>
      <c r="G2" s="46">
        <v>369116512</v>
      </c>
      <c r="H2" s="46">
        <v>1744044144</v>
      </c>
      <c r="I2" s="46">
        <v>372.49</v>
      </c>
      <c r="J2" s="46">
        <v>1374927632</v>
      </c>
      <c r="K2" s="46">
        <v>35150128</v>
      </c>
      <c r="L2" s="46">
        <v>1417077760</v>
      </c>
    </row>
    <row r="3" spans="1:12" ht="18.75" x14ac:dyDescent="0.3">
      <c r="A3" s="46" t="s">
        <v>13</v>
      </c>
      <c r="B3" s="46">
        <v>110000</v>
      </c>
      <c r="C3" s="46">
        <v>1999</v>
      </c>
      <c r="D3" s="46">
        <v>2019</v>
      </c>
      <c r="E3" s="46">
        <v>5231</v>
      </c>
      <c r="F3" s="46">
        <v>5202</v>
      </c>
      <c r="G3" s="46">
        <v>219865344</v>
      </c>
      <c r="H3" s="46">
        <v>566640855</v>
      </c>
      <c r="I3" s="46">
        <v>157.72</v>
      </c>
      <c r="J3" s="46">
        <v>346775511</v>
      </c>
      <c r="K3" s="46">
        <v>116861240</v>
      </c>
      <c r="L3" s="46">
        <v>463636751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28231</v>
      </c>
      <c r="F4" s="46">
        <v>27711</v>
      </c>
      <c r="G4" s="46">
        <v>195353872</v>
      </c>
      <c r="H4" s="46">
        <v>274408178</v>
      </c>
      <c r="I4" s="46">
        <v>40.47</v>
      </c>
      <c r="J4" s="46">
        <v>79054306</v>
      </c>
      <c r="K4" s="46">
        <v>0</v>
      </c>
      <c r="L4" s="46">
        <v>79054306</v>
      </c>
    </row>
    <row r="5" spans="1:12" ht="18.75" x14ac:dyDescent="0.3">
      <c r="A5" s="46" t="s">
        <v>15</v>
      </c>
      <c r="B5" s="46">
        <v>25000</v>
      </c>
      <c r="C5" s="46">
        <v>2528</v>
      </c>
      <c r="D5" s="46">
        <v>2553</v>
      </c>
      <c r="E5" s="46">
        <v>9716</v>
      </c>
      <c r="F5" s="46">
        <v>9531</v>
      </c>
      <c r="G5" s="46">
        <v>63211020</v>
      </c>
      <c r="H5" s="46">
        <v>235951819</v>
      </c>
      <c r="I5" s="46">
        <v>273.27999999999997</v>
      </c>
      <c r="J5" s="46">
        <v>172740799</v>
      </c>
      <c r="K5" s="46">
        <v>128393488</v>
      </c>
      <c r="L5" s="46">
        <v>301134287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13408</v>
      </c>
      <c r="F6" s="46">
        <v>13512</v>
      </c>
      <c r="G6" s="46">
        <v>73976144</v>
      </c>
      <c r="H6" s="46">
        <v>120422322</v>
      </c>
      <c r="I6" s="46">
        <v>62.79</v>
      </c>
      <c r="J6" s="46">
        <v>46446178</v>
      </c>
      <c r="K6" s="46">
        <v>3002441</v>
      </c>
      <c r="L6" s="46">
        <v>49448619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32907</v>
      </c>
      <c r="F7" s="46">
        <v>32973</v>
      </c>
      <c r="G7" s="46">
        <v>76127056</v>
      </c>
      <c r="H7" s="46">
        <v>97954540</v>
      </c>
      <c r="I7" s="46">
        <v>28.67</v>
      </c>
      <c r="J7" s="46">
        <v>21827484</v>
      </c>
      <c r="K7" s="46">
        <v>0</v>
      </c>
      <c r="L7" s="46">
        <v>21827484</v>
      </c>
    </row>
    <row r="8" spans="1:12" ht="18.75" x14ac:dyDescent="0.3">
      <c r="A8" s="46" t="s">
        <v>17</v>
      </c>
      <c r="B8" s="46">
        <v>8000</v>
      </c>
      <c r="C8" s="46">
        <v>2118</v>
      </c>
      <c r="D8" s="46">
        <v>2139</v>
      </c>
      <c r="E8" s="46">
        <v>7709</v>
      </c>
      <c r="F8" s="46">
        <v>7615</v>
      </c>
      <c r="G8" s="46">
        <v>16940042</v>
      </c>
      <c r="H8" s="46">
        <v>60326030</v>
      </c>
      <c r="I8" s="46">
        <v>256.11</v>
      </c>
      <c r="J8" s="46">
        <v>43385988</v>
      </c>
      <c r="K8" s="46">
        <v>54136744</v>
      </c>
      <c r="L8" s="46">
        <v>97522732</v>
      </c>
    </row>
    <row r="9" spans="1:12" ht="18.75" x14ac:dyDescent="0.3">
      <c r="A9" s="46" t="s">
        <v>21</v>
      </c>
      <c r="B9" s="46">
        <v>1800</v>
      </c>
      <c r="C9" s="46">
        <v>16843</v>
      </c>
      <c r="D9" s="46">
        <v>17008</v>
      </c>
      <c r="E9" s="46">
        <v>29905</v>
      </c>
      <c r="F9" s="46">
        <v>30125</v>
      </c>
      <c r="G9" s="46">
        <v>30317020</v>
      </c>
      <c r="H9" s="46">
        <v>53696306</v>
      </c>
      <c r="I9" s="46">
        <v>77.12</v>
      </c>
      <c r="J9" s="46">
        <v>23379286</v>
      </c>
      <c r="K9" s="46">
        <v>2887274</v>
      </c>
      <c r="L9" s="46">
        <v>26266560</v>
      </c>
    </row>
    <row r="10" spans="1:12" ht="18.75" x14ac:dyDescent="0.3">
      <c r="A10" s="46" t="s">
        <v>90</v>
      </c>
      <c r="B10" s="46">
        <v>3636</v>
      </c>
      <c r="C10" s="46">
        <v>8640</v>
      </c>
      <c r="D10" s="46">
        <v>8725</v>
      </c>
      <c r="E10" s="46">
        <v>14626</v>
      </c>
      <c r="F10" s="46">
        <v>14465</v>
      </c>
      <c r="G10" s="46">
        <v>31414688</v>
      </c>
      <c r="H10" s="46">
        <v>52081941</v>
      </c>
      <c r="I10" s="46">
        <v>65.790000000000006</v>
      </c>
      <c r="J10" s="46">
        <v>20667253</v>
      </c>
      <c r="K10" s="46">
        <v>0</v>
      </c>
      <c r="L10" s="46">
        <v>20667253</v>
      </c>
    </row>
    <row r="11" spans="1:12" ht="18.75" x14ac:dyDescent="0.3">
      <c r="A11" s="46" t="s">
        <v>22</v>
      </c>
      <c r="B11" s="46">
        <v>3500</v>
      </c>
      <c r="C11" s="46">
        <v>10199</v>
      </c>
      <c r="D11" s="46">
        <v>10299</v>
      </c>
      <c r="E11" s="46">
        <v>14173</v>
      </c>
      <c r="F11" s="46">
        <v>14286</v>
      </c>
      <c r="G11" s="46">
        <v>35697976</v>
      </c>
      <c r="H11" s="46">
        <v>49513490</v>
      </c>
      <c r="I11" s="46">
        <v>38.700000000000003</v>
      </c>
      <c r="J11" s="46">
        <v>13815514</v>
      </c>
      <c r="K11" s="46">
        <v>8274924</v>
      </c>
      <c r="L11" s="46">
        <v>22090438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16</v>
      </c>
      <c r="B13" s="46">
        <v>5500</v>
      </c>
      <c r="C13" s="46">
        <v>2958</v>
      </c>
      <c r="D13" s="46">
        <v>2987</v>
      </c>
      <c r="E13" s="46">
        <v>8929</v>
      </c>
      <c r="F13" s="46">
        <v>8915</v>
      </c>
      <c r="G13" s="46">
        <v>16269893</v>
      </c>
      <c r="H13" s="46">
        <v>48554433</v>
      </c>
      <c r="I13" s="46">
        <v>198.43</v>
      </c>
      <c r="J13" s="46">
        <v>32284540</v>
      </c>
      <c r="K13" s="46">
        <v>29037924</v>
      </c>
      <c r="L13" s="46">
        <v>61322464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26200</v>
      </c>
      <c r="F14" s="46">
        <v>26391</v>
      </c>
      <c r="G14" s="46">
        <v>27320240</v>
      </c>
      <c r="H14" s="46">
        <v>39200532</v>
      </c>
      <c r="I14" s="46">
        <v>43.49</v>
      </c>
      <c r="J14" s="46">
        <v>11880292</v>
      </c>
      <c r="K14" s="46">
        <v>0</v>
      </c>
      <c r="L14" s="46">
        <v>11880292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4245</v>
      </c>
      <c r="F15" s="46">
        <v>4187</v>
      </c>
      <c r="G15" s="46">
        <v>14720662</v>
      </c>
      <c r="H15" s="46">
        <v>29023237</v>
      </c>
      <c r="I15" s="46">
        <v>97.16</v>
      </c>
      <c r="J15" s="46">
        <v>14302575</v>
      </c>
      <c r="K15" s="46">
        <v>94924224</v>
      </c>
      <c r="L15" s="46">
        <v>109226799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8398</v>
      </c>
      <c r="F16" s="46">
        <v>8239</v>
      </c>
      <c r="G16" s="46">
        <v>15091829</v>
      </c>
      <c r="H16" s="46">
        <v>24476009</v>
      </c>
      <c r="I16" s="46">
        <v>62.18</v>
      </c>
      <c r="J16" s="46">
        <v>9384180</v>
      </c>
      <c r="K16" s="46">
        <v>-7422173</v>
      </c>
      <c r="L16" s="46">
        <v>2312007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3130</v>
      </c>
      <c r="F17" s="46">
        <v>3130</v>
      </c>
      <c r="G17" s="46">
        <v>16100578</v>
      </c>
      <c r="H17" s="46">
        <v>21696378</v>
      </c>
      <c r="I17" s="46">
        <v>34.76</v>
      </c>
      <c r="J17" s="46">
        <v>5595800</v>
      </c>
      <c r="K17" s="46">
        <v>3855220</v>
      </c>
      <c r="L17" s="46">
        <v>9451020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6679</v>
      </c>
      <c r="F18" s="46">
        <v>6773</v>
      </c>
      <c r="G18" s="46">
        <v>5202503</v>
      </c>
      <c r="H18" s="46">
        <v>13413927</v>
      </c>
      <c r="I18" s="46">
        <v>157.84</v>
      </c>
      <c r="J18" s="46">
        <v>8211424</v>
      </c>
      <c r="K18" s="46">
        <v>337142</v>
      </c>
      <c r="L18" s="46">
        <v>8548566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44044</v>
      </c>
      <c r="F19" s="46">
        <v>43884</v>
      </c>
      <c r="G19" s="46">
        <v>873445</v>
      </c>
      <c r="H19" s="46">
        <v>1607877</v>
      </c>
      <c r="I19" s="46">
        <v>84.08</v>
      </c>
      <c r="J19" s="46">
        <v>734432</v>
      </c>
      <c r="K19" s="46">
        <v>0</v>
      </c>
      <c r="L19" s="46">
        <v>734432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28902</v>
      </c>
      <c r="F20" s="46">
        <v>27676</v>
      </c>
      <c r="G20" s="46">
        <v>419795</v>
      </c>
      <c r="H20" s="46">
        <v>575529</v>
      </c>
      <c r="I20" s="46">
        <v>37.1</v>
      </c>
      <c r="J20" s="46">
        <v>155734</v>
      </c>
      <c r="K20" s="46">
        <v>0</v>
      </c>
      <c r="L20" s="46">
        <v>155734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13347</v>
      </c>
      <c r="F21" s="46">
        <v>12746</v>
      </c>
      <c r="G21" s="46">
        <v>175892</v>
      </c>
      <c r="H21" s="46">
        <v>176704</v>
      </c>
      <c r="I21" s="46">
        <v>0.46</v>
      </c>
      <c r="J21" s="46">
        <v>812</v>
      </c>
      <c r="K21" s="46">
        <v>0</v>
      </c>
      <c r="L21" s="46">
        <v>812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51</v>
      </c>
      <c r="E22" s="46" t="s">
        <v>37</v>
      </c>
      <c r="F22" s="46" t="s">
        <v>135</v>
      </c>
      <c r="G22" s="46" t="s">
        <v>39</v>
      </c>
      <c r="H22" s="46">
        <f>SUM(H2:H21)</f>
        <v>3483276751</v>
      </c>
      <c r="I22" s="46" t="s">
        <v>40</v>
      </c>
      <c r="J22" s="46" t="s">
        <v>136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3862995751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379719000</v>
      </c>
      <c r="C41" s="1" t="s">
        <v>46</v>
      </c>
      <c r="D41" s="1">
        <v>70000000</v>
      </c>
      <c r="E41" s="1" t="s">
        <v>47</v>
      </c>
      <c r="F41" s="9">
        <v>32951060</v>
      </c>
      <c r="G41" s="10">
        <f>B41+H22+D41+F41</f>
        <v>3965946811</v>
      </c>
      <c r="H41" s="11">
        <f>G41-B43</f>
        <v>1478113365</v>
      </c>
      <c r="I41" s="5">
        <f>H41/B43</f>
        <v>0.59413678491080146</v>
      </c>
      <c r="J41" s="13">
        <f>G41+J40</f>
        <v>3965946811</v>
      </c>
      <c r="K41" s="11">
        <f>H41+J40</f>
        <v>1478113365</v>
      </c>
      <c r="L41" s="5">
        <f>K41/B43</f>
        <v>0.59413678491080146</v>
      </c>
    </row>
    <row r="42" spans="1:12" ht="19.5" thickBot="1" x14ac:dyDescent="0.35">
      <c r="A42" s="1" t="s">
        <v>48</v>
      </c>
      <c r="B42" s="9">
        <v>60000000</v>
      </c>
      <c r="C42" s="1"/>
      <c r="D42" s="1"/>
      <c r="E42" s="1"/>
      <c r="F42" s="1"/>
      <c r="G42" s="10">
        <f>G41+B42</f>
        <v>4025946811</v>
      </c>
      <c r="H42" s="12">
        <f>G42-B43</f>
        <v>1538113365</v>
      </c>
      <c r="I42" s="8">
        <f>H42/B43</f>
        <v>0.61825415502513503</v>
      </c>
      <c r="J42" s="13">
        <f>G42+J40</f>
        <v>4025946811</v>
      </c>
      <c r="K42" s="12">
        <f>H42+J40</f>
        <v>1538113365</v>
      </c>
      <c r="L42" s="8">
        <f>K42/B43</f>
        <v>0.61825415502513503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0.35648207094648088</v>
      </c>
      <c r="J43" s="6"/>
      <c r="K43" s="4" t="s">
        <v>50</v>
      </c>
      <c r="L43" s="5">
        <f ca="1">K41/VLOOKUP(MID(CELL("filename",A$1),FIND("]",CELL("filename",A$1))+1,255),Base!A:H,8,FALSE)*30</f>
        <v>0.35648207094648088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0.37095249301508104</v>
      </c>
      <c r="J44" s="6"/>
      <c r="K44" s="7"/>
      <c r="L44" s="8">
        <f ca="1">K42/VLOOKUP(MID(CELL("filename",A$1),FIND("]",CELL("filename",A$1))+1,255),Base!A:H,8,FALSE)*30</f>
        <v>0.37095249301508104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9631</v>
      </c>
      <c r="F2" s="46">
        <v>9589</v>
      </c>
      <c r="G2" s="46">
        <v>369116512</v>
      </c>
      <c r="H2" s="46">
        <v>1823137392</v>
      </c>
      <c r="I2" s="46">
        <v>393.92</v>
      </c>
      <c r="J2" s="46">
        <v>1454020880</v>
      </c>
      <c r="K2" s="46">
        <v>35150128</v>
      </c>
      <c r="L2" s="46">
        <v>1496171008</v>
      </c>
    </row>
    <row r="3" spans="1:12" ht="18.75" x14ac:dyDescent="0.3">
      <c r="A3" s="46" t="s">
        <v>13</v>
      </c>
      <c r="B3" s="46">
        <v>110000</v>
      </c>
      <c r="C3" s="46">
        <v>1999</v>
      </c>
      <c r="D3" s="46">
        <v>2019</v>
      </c>
      <c r="E3" s="46">
        <v>5462</v>
      </c>
      <c r="F3" s="46">
        <v>5422</v>
      </c>
      <c r="G3" s="46">
        <v>219865344</v>
      </c>
      <c r="H3" s="46">
        <v>590604905</v>
      </c>
      <c r="I3" s="46">
        <v>168.62</v>
      </c>
      <c r="J3" s="46">
        <v>370739561</v>
      </c>
      <c r="K3" s="46">
        <v>116861240</v>
      </c>
      <c r="L3" s="46">
        <v>487600801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28265</v>
      </c>
      <c r="F4" s="46">
        <v>28265</v>
      </c>
      <c r="G4" s="46">
        <v>195353872</v>
      </c>
      <c r="H4" s="46">
        <v>279894163</v>
      </c>
      <c r="I4" s="46">
        <v>43.28</v>
      </c>
      <c r="J4" s="46">
        <v>84540291</v>
      </c>
      <c r="K4" s="46">
        <v>0</v>
      </c>
      <c r="L4" s="46">
        <v>84540291</v>
      </c>
    </row>
    <row r="5" spans="1:12" ht="18.75" x14ac:dyDescent="0.3">
      <c r="A5" s="46" t="s">
        <v>15</v>
      </c>
      <c r="B5" s="46">
        <v>25000</v>
      </c>
      <c r="C5" s="46">
        <v>2528</v>
      </c>
      <c r="D5" s="46">
        <v>2553</v>
      </c>
      <c r="E5" s="46">
        <v>10007</v>
      </c>
      <c r="F5" s="46">
        <v>10007</v>
      </c>
      <c r="G5" s="46">
        <v>63211020</v>
      </c>
      <c r="H5" s="46">
        <v>247735794</v>
      </c>
      <c r="I5" s="46">
        <v>291.92</v>
      </c>
      <c r="J5" s="46">
        <v>184524774</v>
      </c>
      <c r="K5" s="46">
        <v>128393488</v>
      </c>
      <c r="L5" s="46">
        <v>312918262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14006</v>
      </c>
      <c r="F6" s="46">
        <v>14106</v>
      </c>
      <c r="G6" s="46">
        <v>73976144</v>
      </c>
      <c r="H6" s="46">
        <v>125716199</v>
      </c>
      <c r="I6" s="46">
        <v>69.94</v>
      </c>
      <c r="J6" s="46">
        <v>51740055</v>
      </c>
      <c r="K6" s="46">
        <v>3002441</v>
      </c>
      <c r="L6" s="46">
        <v>54742496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32400</v>
      </c>
      <c r="F7" s="46">
        <v>33351</v>
      </c>
      <c r="G7" s="46">
        <v>76127056</v>
      </c>
      <c r="H7" s="46">
        <v>99077483</v>
      </c>
      <c r="I7" s="46">
        <v>30.15</v>
      </c>
      <c r="J7" s="46">
        <v>22950427</v>
      </c>
      <c r="K7" s="46">
        <v>0</v>
      </c>
      <c r="L7" s="46">
        <v>22950427</v>
      </c>
    </row>
    <row r="8" spans="1:12" ht="18.75" x14ac:dyDescent="0.3">
      <c r="A8" s="46" t="s">
        <v>17</v>
      </c>
      <c r="B8" s="46">
        <v>8000</v>
      </c>
      <c r="C8" s="46">
        <v>2118</v>
      </c>
      <c r="D8" s="46">
        <v>2139</v>
      </c>
      <c r="E8" s="46">
        <v>7995</v>
      </c>
      <c r="F8" s="46">
        <v>7878</v>
      </c>
      <c r="G8" s="46">
        <v>16940042</v>
      </c>
      <c r="H8" s="46">
        <v>62409516</v>
      </c>
      <c r="I8" s="46">
        <v>268.41000000000003</v>
      </c>
      <c r="J8" s="46">
        <v>45469474</v>
      </c>
      <c r="K8" s="46">
        <v>54136744</v>
      </c>
      <c r="L8" s="46">
        <v>99606218</v>
      </c>
    </row>
    <row r="9" spans="1:12" ht="18.75" x14ac:dyDescent="0.3">
      <c r="A9" s="46" t="s">
        <v>21</v>
      </c>
      <c r="B9" s="46">
        <v>1800</v>
      </c>
      <c r="C9" s="46">
        <v>16843</v>
      </c>
      <c r="D9" s="46">
        <v>17008</v>
      </c>
      <c r="E9" s="46">
        <v>31288</v>
      </c>
      <c r="F9" s="46">
        <v>31317</v>
      </c>
      <c r="G9" s="46">
        <v>30317020</v>
      </c>
      <c r="H9" s="46">
        <v>55820987</v>
      </c>
      <c r="I9" s="46">
        <v>84.12</v>
      </c>
      <c r="J9" s="46">
        <v>25503967</v>
      </c>
      <c r="K9" s="46">
        <v>2887274</v>
      </c>
      <c r="L9" s="46">
        <v>28391241</v>
      </c>
    </row>
    <row r="10" spans="1:12" ht="18.75" x14ac:dyDescent="0.3">
      <c r="A10" s="46" t="s">
        <v>90</v>
      </c>
      <c r="B10" s="46">
        <v>3636</v>
      </c>
      <c r="C10" s="46">
        <v>8640</v>
      </c>
      <c r="D10" s="46">
        <v>8725</v>
      </c>
      <c r="E10" s="46">
        <v>14626</v>
      </c>
      <c r="F10" s="46">
        <v>14465</v>
      </c>
      <c r="G10" s="46">
        <v>31414688</v>
      </c>
      <c r="H10" s="46">
        <v>52081941</v>
      </c>
      <c r="I10" s="46">
        <v>65.790000000000006</v>
      </c>
      <c r="J10" s="46">
        <v>20667253</v>
      </c>
      <c r="K10" s="46">
        <v>0</v>
      </c>
      <c r="L10" s="46">
        <v>20667253</v>
      </c>
    </row>
    <row r="11" spans="1:12" ht="18.75" x14ac:dyDescent="0.3">
      <c r="A11" s="46" t="s">
        <v>22</v>
      </c>
      <c r="B11" s="46">
        <v>3500</v>
      </c>
      <c r="C11" s="46">
        <v>10199</v>
      </c>
      <c r="D11" s="46">
        <v>10299</v>
      </c>
      <c r="E11" s="46">
        <v>15000</v>
      </c>
      <c r="F11" s="46">
        <v>14968</v>
      </c>
      <c r="G11" s="46">
        <v>35697976</v>
      </c>
      <c r="H11" s="46">
        <v>51877217</v>
      </c>
      <c r="I11" s="46">
        <v>45.32</v>
      </c>
      <c r="J11" s="46">
        <v>16179241</v>
      </c>
      <c r="K11" s="46">
        <v>8274924</v>
      </c>
      <c r="L11" s="46">
        <v>24454165</v>
      </c>
    </row>
    <row r="12" spans="1:12" ht="18.75" x14ac:dyDescent="0.3">
      <c r="A12" s="46" t="s">
        <v>16</v>
      </c>
      <c r="B12" s="46">
        <v>5500</v>
      </c>
      <c r="C12" s="46">
        <v>2958</v>
      </c>
      <c r="D12" s="46">
        <v>2987</v>
      </c>
      <c r="E12" s="46">
        <v>9360</v>
      </c>
      <c r="F12" s="46">
        <v>9345</v>
      </c>
      <c r="G12" s="46">
        <v>16269893</v>
      </c>
      <c r="H12" s="46">
        <v>50896374</v>
      </c>
      <c r="I12" s="46">
        <v>212.83</v>
      </c>
      <c r="J12" s="46">
        <v>34626481</v>
      </c>
      <c r="K12" s="46">
        <v>29037924</v>
      </c>
      <c r="L12" s="46">
        <v>63664405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28220</v>
      </c>
      <c r="F14" s="46">
        <v>28379</v>
      </c>
      <c r="G14" s="46">
        <v>27320240</v>
      </c>
      <c r="H14" s="46">
        <v>42153457</v>
      </c>
      <c r="I14" s="46">
        <v>54.29</v>
      </c>
      <c r="J14" s="46">
        <v>14833217</v>
      </c>
      <c r="K14" s="46">
        <v>0</v>
      </c>
      <c r="L14" s="46">
        <v>14833217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4312</v>
      </c>
      <c r="F15" s="46">
        <v>4312</v>
      </c>
      <c r="G15" s="46">
        <v>14720662</v>
      </c>
      <c r="H15" s="46">
        <v>29889706</v>
      </c>
      <c r="I15" s="46">
        <v>103.05</v>
      </c>
      <c r="J15" s="46">
        <v>15169044</v>
      </c>
      <c r="K15" s="46">
        <v>94924224</v>
      </c>
      <c r="L15" s="46">
        <v>110093268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9082</v>
      </c>
      <c r="F16" s="46">
        <v>8986</v>
      </c>
      <c r="G16" s="46">
        <v>15091829</v>
      </c>
      <c r="H16" s="46">
        <v>26695160</v>
      </c>
      <c r="I16" s="46">
        <v>76.88</v>
      </c>
      <c r="J16" s="46">
        <v>11603331</v>
      </c>
      <c r="K16" s="46">
        <v>-7422173</v>
      </c>
      <c r="L16" s="46">
        <v>4531158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3192</v>
      </c>
      <c r="F17" s="46">
        <v>3153</v>
      </c>
      <c r="G17" s="46">
        <v>16100578</v>
      </c>
      <c r="H17" s="46">
        <v>21855808</v>
      </c>
      <c r="I17" s="46">
        <v>35.75</v>
      </c>
      <c r="J17" s="46">
        <v>5755230</v>
      </c>
      <c r="K17" s="46">
        <v>3855220</v>
      </c>
      <c r="L17" s="46">
        <v>9610450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6601</v>
      </c>
      <c r="F18" s="46">
        <v>6790</v>
      </c>
      <c r="G18" s="46">
        <v>5202503</v>
      </c>
      <c r="H18" s="46">
        <v>13447595</v>
      </c>
      <c r="I18" s="46">
        <v>158.47999999999999</v>
      </c>
      <c r="J18" s="46">
        <v>8245092</v>
      </c>
      <c r="K18" s="46">
        <v>337142</v>
      </c>
      <c r="L18" s="46">
        <v>8582234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44044</v>
      </c>
      <c r="F19" s="46">
        <v>43884</v>
      </c>
      <c r="G19" s="46">
        <v>873445</v>
      </c>
      <c r="H19" s="46">
        <v>1607877</v>
      </c>
      <c r="I19" s="46">
        <v>84.08</v>
      </c>
      <c r="J19" s="46">
        <v>734432</v>
      </c>
      <c r="K19" s="46">
        <v>0</v>
      </c>
      <c r="L19" s="46">
        <v>734432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29059</v>
      </c>
      <c r="F20" s="46">
        <v>27926</v>
      </c>
      <c r="G20" s="46">
        <v>419795</v>
      </c>
      <c r="H20" s="46">
        <v>580728</v>
      </c>
      <c r="I20" s="46">
        <v>38.340000000000003</v>
      </c>
      <c r="J20" s="46">
        <v>160933</v>
      </c>
      <c r="K20" s="46">
        <v>0</v>
      </c>
      <c r="L20" s="46">
        <v>160933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13383</v>
      </c>
      <c r="F21" s="46">
        <v>12786</v>
      </c>
      <c r="G21" s="46">
        <v>175892</v>
      </c>
      <c r="H21" s="46">
        <v>177259</v>
      </c>
      <c r="I21" s="46">
        <v>0.78</v>
      </c>
      <c r="J21" s="46">
        <v>1367</v>
      </c>
      <c r="K21" s="46">
        <v>0</v>
      </c>
      <c r="L21" s="46">
        <v>1367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137</v>
      </c>
      <c r="E22" s="46" t="s">
        <v>37</v>
      </c>
      <c r="F22" s="46" t="s">
        <v>138</v>
      </c>
      <c r="G22" s="46" t="s">
        <v>39</v>
      </c>
      <c r="H22" s="46">
        <f>SUM(H2:H21)</f>
        <v>3625172061</v>
      </c>
      <c r="I22" s="46" t="s">
        <v>40</v>
      </c>
      <c r="J22" s="46" t="s">
        <v>139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4004891061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379719000</v>
      </c>
      <c r="C41" s="1" t="s">
        <v>46</v>
      </c>
      <c r="D41" s="1">
        <v>10000000</v>
      </c>
      <c r="E41" s="1" t="s">
        <v>47</v>
      </c>
      <c r="F41" s="9">
        <v>32951060</v>
      </c>
      <c r="G41" s="10">
        <f>B41+H22+D41+F41</f>
        <v>4047842121</v>
      </c>
      <c r="H41" s="11">
        <f>G41-B43</f>
        <v>1560008675</v>
      </c>
      <c r="I41" s="5">
        <f>H41/B43</f>
        <v>0.62705510994243618</v>
      </c>
      <c r="J41" s="13">
        <f>G41+J40</f>
        <v>4047842121</v>
      </c>
      <c r="K41" s="11">
        <f>H41+J40</f>
        <v>1560008675</v>
      </c>
      <c r="L41" s="5">
        <f>K41/B43</f>
        <v>0.62705510994243618</v>
      </c>
    </row>
    <row r="42" spans="1:12" ht="19.5" thickBot="1" x14ac:dyDescent="0.35">
      <c r="A42" s="1" t="s">
        <v>48</v>
      </c>
      <c r="B42" s="9">
        <v>120000000</v>
      </c>
      <c r="C42" s="1"/>
      <c r="D42" s="1"/>
      <c r="E42" s="1"/>
      <c r="F42" s="1"/>
      <c r="G42" s="10">
        <f>G41+B42</f>
        <v>4167842121</v>
      </c>
      <c r="H42" s="12">
        <f>G42-B43</f>
        <v>1680008675</v>
      </c>
      <c r="I42" s="8">
        <f>H42/B43</f>
        <v>0.67528985017110343</v>
      </c>
      <c r="J42" s="13">
        <f>G42+J40</f>
        <v>4167842121</v>
      </c>
      <c r="K42" s="12">
        <f>H42+J40</f>
        <v>1680008675</v>
      </c>
      <c r="L42" s="8">
        <f>K42/B43</f>
        <v>0.67528985017110343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0.3549368546843979</v>
      </c>
      <c r="J43" s="6"/>
      <c r="K43" s="4" t="s">
        <v>50</v>
      </c>
      <c r="L43" s="5">
        <f ca="1">K41/VLOOKUP(MID(CELL("filename",A$1),FIND("]",CELL("filename",A$1))+1,255),Base!A:H,8,FALSE)*30</f>
        <v>0.3549368546843979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0.38223953783270004</v>
      </c>
      <c r="J44" s="6"/>
      <c r="K44" s="7"/>
      <c r="L44" s="8">
        <f ca="1">K42/VLOOKUP(MID(CELL("filename",A$1),FIND("]",CELL("filename",A$1))+1,255),Base!A:H,8,FALSE)*30</f>
        <v>0.38223953783270004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4"/>
  <sheetViews>
    <sheetView rightToLeft="1" topLeftCell="A3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192000</v>
      </c>
      <c r="C2" s="46">
        <v>1922</v>
      </c>
      <c r="D2" s="46">
        <v>1941</v>
      </c>
      <c r="E2" s="46">
        <v>9110</v>
      </c>
      <c r="F2" s="46">
        <v>9299</v>
      </c>
      <c r="G2" s="46">
        <v>369116512</v>
      </c>
      <c r="H2" s="46">
        <v>1768000272</v>
      </c>
      <c r="I2" s="46">
        <v>378.98</v>
      </c>
      <c r="J2" s="46">
        <v>1398883760</v>
      </c>
      <c r="K2" s="46">
        <v>35150128</v>
      </c>
      <c r="L2" s="46">
        <v>1441033888</v>
      </c>
    </row>
    <row r="3" spans="1:12" ht="18.75" x14ac:dyDescent="0.3">
      <c r="A3" s="46" t="s">
        <v>13</v>
      </c>
      <c r="B3" s="46">
        <v>100000</v>
      </c>
      <c r="C3" s="46">
        <v>1999</v>
      </c>
      <c r="D3" s="46">
        <v>2019</v>
      </c>
      <c r="E3" s="46">
        <v>5693</v>
      </c>
      <c r="F3" s="46">
        <v>5693</v>
      </c>
      <c r="G3" s="46">
        <v>199877584</v>
      </c>
      <c r="H3" s="46">
        <v>563749325</v>
      </c>
      <c r="I3" s="46">
        <v>182.05</v>
      </c>
      <c r="J3" s="46">
        <v>363871741</v>
      </c>
      <c r="K3" s="46">
        <v>153248416</v>
      </c>
      <c r="L3" s="46">
        <v>517120157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28830</v>
      </c>
      <c r="F4" s="46">
        <v>28830</v>
      </c>
      <c r="G4" s="46">
        <v>195353872</v>
      </c>
      <c r="H4" s="46">
        <v>285489075</v>
      </c>
      <c r="I4" s="46">
        <v>46.14</v>
      </c>
      <c r="J4" s="46">
        <v>90135203</v>
      </c>
      <c r="K4" s="46">
        <v>0</v>
      </c>
      <c r="L4" s="46">
        <v>90135203</v>
      </c>
    </row>
    <row r="5" spans="1:12" ht="18.75" x14ac:dyDescent="0.3">
      <c r="A5" s="46" t="s">
        <v>15</v>
      </c>
      <c r="B5" s="46">
        <v>20000</v>
      </c>
      <c r="C5" s="46">
        <v>2528</v>
      </c>
      <c r="D5" s="46">
        <v>2553</v>
      </c>
      <c r="E5" s="46">
        <v>10507</v>
      </c>
      <c r="F5" s="46">
        <v>10507</v>
      </c>
      <c r="G5" s="46">
        <v>50568816</v>
      </c>
      <c r="H5" s="46">
        <v>208091135</v>
      </c>
      <c r="I5" s="46">
        <v>311.5</v>
      </c>
      <c r="J5" s="46">
        <v>157522319</v>
      </c>
      <c r="K5" s="46">
        <v>167774064</v>
      </c>
      <c r="L5" s="46">
        <v>325296383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13402</v>
      </c>
      <c r="F6" s="46">
        <v>13744</v>
      </c>
      <c r="G6" s="46">
        <v>73976144</v>
      </c>
      <c r="H6" s="46">
        <v>122489964</v>
      </c>
      <c r="I6" s="46">
        <v>65.58</v>
      </c>
      <c r="J6" s="46">
        <v>48513820</v>
      </c>
      <c r="K6" s="46">
        <v>3002441</v>
      </c>
      <c r="L6" s="46">
        <v>51516261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31684</v>
      </c>
      <c r="F7" s="46">
        <v>32066</v>
      </c>
      <c r="G7" s="46">
        <v>76127056</v>
      </c>
      <c r="H7" s="46">
        <v>95260070</v>
      </c>
      <c r="I7" s="46">
        <v>25.13</v>
      </c>
      <c r="J7" s="46">
        <v>19133014</v>
      </c>
      <c r="K7" s="46">
        <v>0</v>
      </c>
      <c r="L7" s="46">
        <v>19133014</v>
      </c>
    </row>
    <row r="8" spans="1:12" ht="18.75" x14ac:dyDescent="0.3">
      <c r="A8" s="46" t="s">
        <v>17</v>
      </c>
      <c r="B8" s="46">
        <v>8000</v>
      </c>
      <c r="C8" s="46">
        <v>2118</v>
      </c>
      <c r="D8" s="46">
        <v>2139</v>
      </c>
      <c r="E8" s="46">
        <v>8271</v>
      </c>
      <c r="F8" s="46">
        <v>8129</v>
      </c>
      <c r="G8" s="46">
        <v>16940042</v>
      </c>
      <c r="H8" s="46">
        <v>64397938</v>
      </c>
      <c r="I8" s="46">
        <v>280.14999999999998</v>
      </c>
      <c r="J8" s="46">
        <v>47457896</v>
      </c>
      <c r="K8" s="46">
        <v>54136744</v>
      </c>
      <c r="L8" s="46">
        <v>101594640</v>
      </c>
    </row>
    <row r="9" spans="1:12" ht="18.75" x14ac:dyDescent="0.3">
      <c r="A9" s="46" t="s">
        <v>90</v>
      </c>
      <c r="B9" s="46">
        <v>3636</v>
      </c>
      <c r="C9" s="46">
        <v>8640</v>
      </c>
      <c r="D9" s="46">
        <v>8725</v>
      </c>
      <c r="E9" s="46">
        <v>15188</v>
      </c>
      <c r="F9" s="46">
        <v>15188</v>
      </c>
      <c r="G9" s="46">
        <v>31414688</v>
      </c>
      <c r="H9" s="46">
        <v>54685138</v>
      </c>
      <c r="I9" s="46">
        <v>74.08</v>
      </c>
      <c r="J9" s="46">
        <v>23270450</v>
      </c>
      <c r="K9" s="46">
        <v>0</v>
      </c>
      <c r="L9" s="46">
        <v>23270450</v>
      </c>
    </row>
    <row r="10" spans="1:12" ht="18.75" x14ac:dyDescent="0.3">
      <c r="A10" s="46" t="s">
        <v>21</v>
      </c>
      <c r="B10" s="46">
        <v>1800</v>
      </c>
      <c r="C10" s="46">
        <v>16843</v>
      </c>
      <c r="D10" s="46">
        <v>17008</v>
      </c>
      <c r="E10" s="46">
        <v>30000</v>
      </c>
      <c r="F10" s="46">
        <v>30623</v>
      </c>
      <c r="G10" s="46">
        <v>30317020</v>
      </c>
      <c r="H10" s="46">
        <v>54583966</v>
      </c>
      <c r="I10" s="46">
        <v>80.040000000000006</v>
      </c>
      <c r="J10" s="46">
        <v>24266946</v>
      </c>
      <c r="K10" s="46">
        <v>2887274</v>
      </c>
      <c r="L10" s="46">
        <v>27154220</v>
      </c>
    </row>
    <row r="11" spans="1:12" ht="18.75" x14ac:dyDescent="0.3">
      <c r="A11" s="46" t="s">
        <v>16</v>
      </c>
      <c r="B11" s="46">
        <v>5500</v>
      </c>
      <c r="C11" s="46">
        <v>2958</v>
      </c>
      <c r="D11" s="46">
        <v>2987</v>
      </c>
      <c r="E11" s="46">
        <v>9812</v>
      </c>
      <c r="F11" s="46">
        <v>9812</v>
      </c>
      <c r="G11" s="46">
        <v>16269893</v>
      </c>
      <c r="H11" s="46">
        <v>53439832</v>
      </c>
      <c r="I11" s="46">
        <v>228.46</v>
      </c>
      <c r="J11" s="46">
        <v>37169939</v>
      </c>
      <c r="K11" s="46">
        <v>29037924</v>
      </c>
      <c r="L11" s="46">
        <v>66207863</v>
      </c>
    </row>
    <row r="12" spans="1:12" ht="18.75" x14ac:dyDescent="0.3">
      <c r="A12" s="46" t="s">
        <v>22</v>
      </c>
      <c r="B12" s="46">
        <v>3500</v>
      </c>
      <c r="C12" s="46">
        <v>10199</v>
      </c>
      <c r="D12" s="46">
        <v>10299</v>
      </c>
      <c r="E12" s="46">
        <v>14518</v>
      </c>
      <c r="F12" s="46">
        <v>14750</v>
      </c>
      <c r="G12" s="46">
        <v>35697976</v>
      </c>
      <c r="H12" s="46">
        <v>51121656</v>
      </c>
      <c r="I12" s="46">
        <v>43.21</v>
      </c>
      <c r="J12" s="46">
        <v>15423680</v>
      </c>
      <c r="K12" s="46">
        <v>8274924</v>
      </c>
      <c r="L12" s="46">
        <v>23698604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26961</v>
      </c>
      <c r="F14" s="46">
        <v>27985</v>
      </c>
      <c r="G14" s="46">
        <v>27320240</v>
      </c>
      <c r="H14" s="46">
        <v>41568219</v>
      </c>
      <c r="I14" s="46">
        <v>52.15</v>
      </c>
      <c r="J14" s="46">
        <v>14247979</v>
      </c>
      <c r="K14" s="46">
        <v>0</v>
      </c>
      <c r="L14" s="46">
        <v>14247979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4441</v>
      </c>
      <c r="F15" s="46">
        <v>4429</v>
      </c>
      <c r="G15" s="46">
        <v>14720662</v>
      </c>
      <c r="H15" s="46">
        <v>30700721</v>
      </c>
      <c r="I15" s="46">
        <v>108.56</v>
      </c>
      <c r="J15" s="46">
        <v>15980059</v>
      </c>
      <c r="K15" s="46">
        <v>94924224</v>
      </c>
      <c r="L15" s="46">
        <v>110904283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8619</v>
      </c>
      <c r="F16" s="46">
        <v>8749</v>
      </c>
      <c r="G16" s="46">
        <v>15091829</v>
      </c>
      <c r="H16" s="46">
        <v>25991092</v>
      </c>
      <c r="I16" s="46">
        <v>72.22</v>
      </c>
      <c r="J16" s="46">
        <v>10899263</v>
      </c>
      <c r="K16" s="46">
        <v>-7422173</v>
      </c>
      <c r="L16" s="46">
        <v>3827090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3216</v>
      </c>
      <c r="F17" s="46">
        <v>3184</v>
      </c>
      <c r="G17" s="46">
        <v>16100578</v>
      </c>
      <c r="H17" s="46">
        <v>22070692</v>
      </c>
      <c r="I17" s="46">
        <v>37.08</v>
      </c>
      <c r="J17" s="46">
        <v>5970114</v>
      </c>
      <c r="K17" s="46">
        <v>3855220</v>
      </c>
      <c r="L17" s="46">
        <v>9825334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7129</v>
      </c>
      <c r="F18" s="46">
        <v>6984</v>
      </c>
      <c r="G18" s="46">
        <v>5202503</v>
      </c>
      <c r="H18" s="46">
        <v>13831812</v>
      </c>
      <c r="I18" s="46">
        <v>165.87</v>
      </c>
      <c r="J18" s="46">
        <v>8629309</v>
      </c>
      <c r="K18" s="46">
        <v>337142</v>
      </c>
      <c r="L18" s="46">
        <v>8966451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44044</v>
      </c>
      <c r="F19" s="46">
        <v>43884</v>
      </c>
      <c r="G19" s="46">
        <v>873445</v>
      </c>
      <c r="H19" s="46">
        <v>1607877</v>
      </c>
      <c r="I19" s="46">
        <v>84.08</v>
      </c>
      <c r="J19" s="46">
        <v>734432</v>
      </c>
      <c r="K19" s="46">
        <v>0</v>
      </c>
      <c r="L19" s="46">
        <v>734432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29322</v>
      </c>
      <c r="F20" s="46">
        <v>28110</v>
      </c>
      <c r="G20" s="46">
        <v>419795</v>
      </c>
      <c r="H20" s="46">
        <v>584554</v>
      </c>
      <c r="I20" s="46">
        <v>39.25</v>
      </c>
      <c r="J20" s="46">
        <v>164759</v>
      </c>
      <c r="K20" s="46">
        <v>0</v>
      </c>
      <c r="L20" s="46">
        <v>164759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13425</v>
      </c>
      <c r="F21" s="46">
        <v>12843</v>
      </c>
      <c r="G21" s="46">
        <v>175892</v>
      </c>
      <c r="H21" s="46">
        <v>178049</v>
      </c>
      <c r="I21" s="46">
        <v>1.23</v>
      </c>
      <c r="J21" s="46">
        <v>2157</v>
      </c>
      <c r="K21" s="46">
        <v>0</v>
      </c>
      <c r="L21" s="46">
        <v>2157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140</v>
      </c>
      <c r="E22" s="46" t="s">
        <v>37</v>
      </c>
      <c r="F22" s="46" t="s">
        <v>141</v>
      </c>
      <c r="G22" s="46" t="s">
        <v>39</v>
      </c>
      <c r="H22" s="46">
        <f>SUM(H2:H21)</f>
        <v>3507353887</v>
      </c>
      <c r="I22" s="46" t="s">
        <v>40</v>
      </c>
      <c r="J22" s="46" t="s">
        <v>142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3995470606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488116719</v>
      </c>
      <c r="C41" s="1" t="s">
        <v>46</v>
      </c>
      <c r="D41" s="1">
        <v>10000000</v>
      </c>
      <c r="E41" s="1" t="s">
        <v>47</v>
      </c>
      <c r="F41" s="9">
        <v>32951060</v>
      </c>
      <c r="G41" s="10">
        <f>B41+H22+D41+F41</f>
        <v>4038421666</v>
      </c>
      <c r="H41" s="11">
        <f>G41-B43</f>
        <v>1550588220</v>
      </c>
      <c r="I41" s="5">
        <f>H41/B43</f>
        <v>0.62326849994442912</v>
      </c>
      <c r="J41" s="13">
        <f>G41+J40</f>
        <v>4038421666</v>
      </c>
      <c r="K41" s="11">
        <f>H41+J40</f>
        <v>1550588220</v>
      </c>
      <c r="L41" s="5">
        <f>K41/B43</f>
        <v>0.62326849994442912</v>
      </c>
    </row>
    <row r="42" spans="1:12" ht="19.5" thickBot="1" x14ac:dyDescent="0.35">
      <c r="A42" s="1" t="s">
        <v>48</v>
      </c>
      <c r="B42" s="9">
        <v>120000000</v>
      </c>
      <c r="C42" s="1"/>
      <c r="D42" s="1"/>
      <c r="E42" s="1"/>
      <c r="F42" s="1"/>
      <c r="G42" s="10">
        <f>G41+B42</f>
        <v>4158421666</v>
      </c>
      <c r="H42" s="12">
        <f>G42-B43</f>
        <v>1670588220</v>
      </c>
      <c r="I42" s="8">
        <f>H42/B43</f>
        <v>0.67150324017309637</v>
      </c>
      <c r="J42" s="13">
        <f>G42+J40</f>
        <v>4158421666</v>
      </c>
      <c r="K42" s="12">
        <f>H42+J40</f>
        <v>1670588220</v>
      </c>
      <c r="L42" s="8">
        <f>K42/B43</f>
        <v>0.67150324017309637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0.34626027774690504</v>
      </c>
      <c r="J43" s="6"/>
      <c r="K43" s="4" t="s">
        <v>50</v>
      </c>
      <c r="L43" s="5">
        <f ca="1">K41/VLOOKUP(MID(CELL("filename",A$1),FIND("]",CELL("filename",A$1))+1,255),Base!A:H,8,FALSE)*30</f>
        <v>0.34626027774690504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0.37305735565172021</v>
      </c>
      <c r="J44" s="6"/>
      <c r="K44" s="7"/>
      <c r="L44" s="8">
        <f ca="1">K42/VLOOKUP(MID(CELL("filename",A$1),FIND("]",CELL("filename",A$1))+1,255),Base!A:H,8,FALSE)*30</f>
        <v>0.37305735565172021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180000</v>
      </c>
      <c r="C2" s="46">
        <v>1922</v>
      </c>
      <c r="D2" s="46">
        <v>1941</v>
      </c>
      <c r="E2" s="46">
        <v>8835</v>
      </c>
      <c r="F2" s="46">
        <v>8868</v>
      </c>
      <c r="G2" s="46">
        <v>346046720</v>
      </c>
      <c r="H2" s="46">
        <v>1580676660</v>
      </c>
      <c r="I2" s="46">
        <v>356.78</v>
      </c>
      <c r="J2" s="46">
        <v>1234629940</v>
      </c>
      <c r="K2" s="46">
        <v>117287496</v>
      </c>
      <c r="L2" s="46">
        <v>1358917436</v>
      </c>
    </row>
    <row r="3" spans="1:12" ht="18.75" x14ac:dyDescent="0.3">
      <c r="A3" s="46" t="s">
        <v>13</v>
      </c>
      <c r="B3" s="46">
        <v>100000</v>
      </c>
      <c r="C3" s="46">
        <v>1999</v>
      </c>
      <c r="D3" s="46">
        <v>2019</v>
      </c>
      <c r="E3" s="46">
        <v>5977</v>
      </c>
      <c r="F3" s="46">
        <v>5977</v>
      </c>
      <c r="G3" s="46">
        <v>199877584</v>
      </c>
      <c r="H3" s="46">
        <v>591872425</v>
      </c>
      <c r="I3" s="46">
        <v>196.12</v>
      </c>
      <c r="J3" s="46">
        <v>391994841</v>
      </c>
      <c r="K3" s="46">
        <v>153248416</v>
      </c>
      <c r="L3" s="46">
        <v>545243257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29983</v>
      </c>
      <c r="F4" s="46">
        <v>29983</v>
      </c>
      <c r="G4" s="46">
        <v>195353872</v>
      </c>
      <c r="H4" s="46">
        <v>296906658</v>
      </c>
      <c r="I4" s="46">
        <v>51.98</v>
      </c>
      <c r="J4" s="46">
        <v>101552786</v>
      </c>
      <c r="K4" s="46">
        <v>0</v>
      </c>
      <c r="L4" s="46">
        <v>101552786</v>
      </c>
    </row>
    <row r="5" spans="1:12" ht="18.75" x14ac:dyDescent="0.3">
      <c r="A5" s="46" t="s">
        <v>15</v>
      </c>
      <c r="B5" s="46">
        <v>20000</v>
      </c>
      <c r="C5" s="46">
        <v>2528</v>
      </c>
      <c r="D5" s="46">
        <v>2553</v>
      </c>
      <c r="E5" s="46">
        <v>11032</v>
      </c>
      <c r="F5" s="46">
        <v>10749</v>
      </c>
      <c r="G5" s="46">
        <v>50568816</v>
      </c>
      <c r="H5" s="46">
        <v>212883945</v>
      </c>
      <c r="I5" s="46">
        <v>320.98</v>
      </c>
      <c r="J5" s="46">
        <v>162315129</v>
      </c>
      <c r="K5" s="46">
        <v>167774064</v>
      </c>
      <c r="L5" s="46">
        <v>330089193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13057</v>
      </c>
      <c r="F6" s="46">
        <v>13057</v>
      </c>
      <c r="G6" s="46">
        <v>73976144</v>
      </c>
      <c r="H6" s="46">
        <v>116367248</v>
      </c>
      <c r="I6" s="46">
        <v>57.3</v>
      </c>
      <c r="J6" s="46">
        <v>42391104</v>
      </c>
      <c r="K6" s="46">
        <v>3002441</v>
      </c>
      <c r="L6" s="46">
        <v>45393545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30463</v>
      </c>
      <c r="F7" s="46">
        <v>30702</v>
      </c>
      <c r="G7" s="46">
        <v>76127056</v>
      </c>
      <c r="H7" s="46">
        <v>91207967</v>
      </c>
      <c r="I7" s="46">
        <v>19.809999999999999</v>
      </c>
      <c r="J7" s="46">
        <v>15080911</v>
      </c>
      <c r="K7" s="46">
        <v>0</v>
      </c>
      <c r="L7" s="46">
        <v>15080911</v>
      </c>
    </row>
    <row r="8" spans="1:12" ht="18.75" x14ac:dyDescent="0.3">
      <c r="A8" s="46" t="s">
        <v>17</v>
      </c>
      <c r="B8" s="46">
        <v>8000</v>
      </c>
      <c r="C8" s="46">
        <v>2118</v>
      </c>
      <c r="D8" s="46">
        <v>2139</v>
      </c>
      <c r="E8" s="46">
        <v>8535</v>
      </c>
      <c r="F8" s="46">
        <v>8487</v>
      </c>
      <c r="G8" s="46">
        <v>16940042</v>
      </c>
      <c r="H8" s="46">
        <v>67234014</v>
      </c>
      <c r="I8" s="46">
        <v>296.89</v>
      </c>
      <c r="J8" s="46">
        <v>50293972</v>
      </c>
      <c r="K8" s="46">
        <v>54136744</v>
      </c>
      <c r="L8" s="46">
        <v>104430716</v>
      </c>
    </row>
    <row r="9" spans="1:12" ht="18.75" x14ac:dyDescent="0.3">
      <c r="A9" s="46" t="s">
        <v>90</v>
      </c>
      <c r="B9" s="46">
        <v>3636</v>
      </c>
      <c r="C9" s="46">
        <v>8640</v>
      </c>
      <c r="D9" s="46">
        <v>8725</v>
      </c>
      <c r="E9" s="46">
        <v>15947</v>
      </c>
      <c r="F9" s="46">
        <v>15947</v>
      </c>
      <c r="G9" s="46">
        <v>31414688</v>
      </c>
      <c r="H9" s="46">
        <v>57417955</v>
      </c>
      <c r="I9" s="46">
        <v>82.77</v>
      </c>
      <c r="J9" s="46">
        <v>26003267</v>
      </c>
      <c r="K9" s="46">
        <v>0</v>
      </c>
      <c r="L9" s="46">
        <v>26003267</v>
      </c>
    </row>
    <row r="10" spans="1:12" ht="18.75" x14ac:dyDescent="0.3">
      <c r="A10" s="46" t="s">
        <v>16</v>
      </c>
      <c r="B10" s="46">
        <v>5500</v>
      </c>
      <c r="C10" s="46">
        <v>2958</v>
      </c>
      <c r="D10" s="46">
        <v>2987</v>
      </c>
      <c r="E10" s="46">
        <v>10302</v>
      </c>
      <c r="F10" s="46">
        <v>10289</v>
      </c>
      <c r="G10" s="46">
        <v>16269893</v>
      </c>
      <c r="H10" s="46">
        <v>56037752</v>
      </c>
      <c r="I10" s="46">
        <v>244.43</v>
      </c>
      <c r="J10" s="46">
        <v>39767859</v>
      </c>
      <c r="K10" s="46">
        <v>29037924</v>
      </c>
      <c r="L10" s="46">
        <v>68805783</v>
      </c>
    </row>
    <row r="11" spans="1:12" ht="18.75" x14ac:dyDescent="0.3">
      <c r="A11" s="46" t="s">
        <v>21</v>
      </c>
      <c r="B11" s="46">
        <v>1800</v>
      </c>
      <c r="C11" s="46">
        <v>16843</v>
      </c>
      <c r="D11" s="46">
        <v>17008</v>
      </c>
      <c r="E11" s="46">
        <v>29096</v>
      </c>
      <c r="F11" s="46">
        <v>29160</v>
      </c>
      <c r="G11" s="46">
        <v>30317020</v>
      </c>
      <c r="H11" s="46">
        <v>51976242</v>
      </c>
      <c r="I11" s="46">
        <v>71.44</v>
      </c>
      <c r="J11" s="46">
        <v>21659222</v>
      </c>
      <c r="K11" s="46">
        <v>2887274</v>
      </c>
      <c r="L11" s="46">
        <v>24546496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14013</v>
      </c>
      <c r="F13" s="46">
        <v>14090</v>
      </c>
      <c r="G13" s="46">
        <v>35697976</v>
      </c>
      <c r="H13" s="46">
        <v>48834179</v>
      </c>
      <c r="I13" s="46">
        <v>36.799999999999997</v>
      </c>
      <c r="J13" s="46">
        <v>13136203</v>
      </c>
      <c r="K13" s="46">
        <v>8274924</v>
      </c>
      <c r="L13" s="46">
        <v>21411127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26586</v>
      </c>
      <c r="F14" s="46">
        <v>26586</v>
      </c>
      <c r="G14" s="46">
        <v>27320240</v>
      </c>
      <c r="H14" s="46">
        <v>39490180</v>
      </c>
      <c r="I14" s="46">
        <v>44.55</v>
      </c>
      <c r="J14" s="46">
        <v>12169940</v>
      </c>
      <c r="K14" s="46">
        <v>0</v>
      </c>
      <c r="L14" s="46">
        <v>12169940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4297</v>
      </c>
      <c r="F15" s="46">
        <v>4310</v>
      </c>
      <c r="G15" s="46">
        <v>14720662</v>
      </c>
      <c r="H15" s="46">
        <v>29875843</v>
      </c>
      <c r="I15" s="46">
        <v>102.95</v>
      </c>
      <c r="J15" s="46">
        <v>15155181</v>
      </c>
      <c r="K15" s="46">
        <v>94924224</v>
      </c>
      <c r="L15" s="46">
        <v>110079405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8312</v>
      </c>
      <c r="F16" s="46">
        <v>8317</v>
      </c>
      <c r="G16" s="46">
        <v>15091829</v>
      </c>
      <c r="H16" s="46">
        <v>24707728</v>
      </c>
      <c r="I16" s="46">
        <v>63.72</v>
      </c>
      <c r="J16" s="46">
        <v>9615899</v>
      </c>
      <c r="K16" s="46">
        <v>-7422173</v>
      </c>
      <c r="L16" s="46">
        <v>2543726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3311</v>
      </c>
      <c r="F17" s="46">
        <v>3221</v>
      </c>
      <c r="G17" s="46">
        <v>16100578</v>
      </c>
      <c r="H17" s="46">
        <v>22327167</v>
      </c>
      <c r="I17" s="46">
        <v>38.67</v>
      </c>
      <c r="J17" s="46">
        <v>6226589</v>
      </c>
      <c r="K17" s="46">
        <v>3855220</v>
      </c>
      <c r="L17" s="46">
        <v>10081809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7333</v>
      </c>
      <c r="F18" s="46">
        <v>7332</v>
      </c>
      <c r="G18" s="46">
        <v>5202503</v>
      </c>
      <c r="H18" s="46">
        <v>14521026</v>
      </c>
      <c r="I18" s="46">
        <v>179.12</v>
      </c>
      <c r="J18" s="46">
        <v>9318523</v>
      </c>
      <c r="K18" s="46">
        <v>337142</v>
      </c>
      <c r="L18" s="46">
        <v>9655665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44044</v>
      </c>
      <c r="F19" s="46">
        <v>43884</v>
      </c>
      <c r="G19" s="46">
        <v>873445</v>
      </c>
      <c r="H19" s="46">
        <v>1607877</v>
      </c>
      <c r="I19" s="46">
        <v>84.08</v>
      </c>
      <c r="J19" s="46">
        <v>734432</v>
      </c>
      <c r="K19" s="46">
        <v>0</v>
      </c>
      <c r="L19" s="46">
        <v>734432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29515</v>
      </c>
      <c r="F20" s="46">
        <v>28301</v>
      </c>
      <c r="G20" s="46">
        <v>419795</v>
      </c>
      <c r="H20" s="46">
        <v>588526</v>
      </c>
      <c r="I20" s="46">
        <v>40.19</v>
      </c>
      <c r="J20" s="46">
        <v>168731</v>
      </c>
      <c r="K20" s="46">
        <v>0</v>
      </c>
      <c r="L20" s="46">
        <v>168731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13485</v>
      </c>
      <c r="F21" s="46">
        <v>12873</v>
      </c>
      <c r="G21" s="46">
        <v>175892</v>
      </c>
      <c r="H21" s="46">
        <v>178465</v>
      </c>
      <c r="I21" s="46">
        <v>1.46</v>
      </c>
      <c r="J21" s="46">
        <v>2573</v>
      </c>
      <c r="K21" s="46">
        <v>0</v>
      </c>
      <c r="L21" s="46">
        <v>2573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143</v>
      </c>
      <c r="E22" s="46" t="s">
        <v>37</v>
      </c>
      <c r="F22" s="46" t="s">
        <v>144</v>
      </c>
      <c r="G22" s="46" t="s">
        <v>39</v>
      </c>
      <c r="H22" s="46">
        <f>SUM(H2:H21)</f>
        <v>3354224357</v>
      </c>
      <c r="I22" s="46" t="s">
        <v>40</v>
      </c>
      <c r="J22" s="46" t="s">
        <v>145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3947548227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593323870</v>
      </c>
      <c r="C41" s="1" t="s">
        <v>46</v>
      </c>
      <c r="D41" s="1">
        <v>10000000</v>
      </c>
      <c r="E41" s="1" t="s">
        <v>47</v>
      </c>
      <c r="F41" s="9">
        <v>32951060</v>
      </c>
      <c r="G41" s="10">
        <f>B41+H22+D41+F41</f>
        <v>3990499287</v>
      </c>
      <c r="H41" s="11">
        <f>G41-B43</f>
        <v>1502665841</v>
      </c>
      <c r="I41" s="5">
        <f>H41/B43</f>
        <v>0.60400580409272298</v>
      </c>
      <c r="J41" s="13">
        <f>G41+J40</f>
        <v>3990499287</v>
      </c>
      <c r="K41" s="11">
        <f>H41+J40</f>
        <v>1502665841</v>
      </c>
      <c r="L41" s="5">
        <f>K41/B43</f>
        <v>0.60400580409272298</v>
      </c>
    </row>
    <row r="42" spans="1:12" ht="19.5" thickBot="1" x14ac:dyDescent="0.35">
      <c r="A42" s="1" t="s">
        <v>48</v>
      </c>
      <c r="B42" s="9">
        <v>120000000</v>
      </c>
      <c r="C42" s="1"/>
      <c r="D42" s="1"/>
      <c r="E42" s="1"/>
      <c r="F42" s="1"/>
      <c r="G42" s="10">
        <f>G41+B42</f>
        <v>4110499287</v>
      </c>
      <c r="H42" s="12">
        <f>G42-B43</f>
        <v>1622665841</v>
      </c>
      <c r="I42" s="8">
        <f>H42/B43</f>
        <v>0.65224054432139023</v>
      </c>
      <c r="J42" s="13">
        <f>G42+J40</f>
        <v>4110499287</v>
      </c>
      <c r="K42" s="12">
        <f>H42+J40</f>
        <v>1622665841</v>
      </c>
      <c r="L42" s="8">
        <f>K42/B43</f>
        <v>0.65224054432139023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0.32945771132330348</v>
      </c>
      <c r="J43" s="6"/>
      <c r="K43" s="4" t="s">
        <v>50</v>
      </c>
      <c r="L43" s="5">
        <f ca="1">K41/VLOOKUP(MID(CELL("filename",A$1),FIND("]",CELL("filename",A$1))+1,255),Base!A:H,8,FALSE)*30</f>
        <v>0.32945771132330348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0.35576756962984923</v>
      </c>
      <c r="J44" s="6"/>
      <c r="K44" s="7"/>
      <c r="L44" s="8">
        <f ca="1">K42/VLOOKUP(MID(CELL("filename",A$1),FIND("]",CELL("filename",A$1))+1,255),Base!A:H,8,FALSE)*30</f>
        <v>0.35576756962984923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180000</v>
      </c>
      <c r="C2" s="46">
        <v>1922</v>
      </c>
      <c r="D2" s="46">
        <v>1941</v>
      </c>
      <c r="E2" s="46">
        <v>8835</v>
      </c>
      <c r="F2" s="46">
        <v>8868</v>
      </c>
      <c r="G2" s="46">
        <v>346046720</v>
      </c>
      <c r="H2" s="46">
        <v>1580676660</v>
      </c>
      <c r="I2" s="46">
        <v>356.78</v>
      </c>
      <c r="J2" s="46">
        <v>1234629940</v>
      </c>
      <c r="K2" s="46">
        <v>117287496</v>
      </c>
      <c r="L2" s="46">
        <v>1358917436</v>
      </c>
    </row>
    <row r="3" spans="1:12" ht="18.75" x14ac:dyDescent="0.3">
      <c r="A3" s="46" t="s">
        <v>13</v>
      </c>
      <c r="B3" s="46">
        <v>100000</v>
      </c>
      <c r="C3" s="46">
        <v>1999</v>
      </c>
      <c r="D3" s="46">
        <v>2019</v>
      </c>
      <c r="E3" s="46">
        <v>5900</v>
      </c>
      <c r="F3" s="46">
        <v>5905</v>
      </c>
      <c r="G3" s="46">
        <v>199877584</v>
      </c>
      <c r="H3" s="46">
        <v>584742625</v>
      </c>
      <c r="I3" s="46">
        <v>192.55</v>
      </c>
      <c r="J3" s="46">
        <v>384865041</v>
      </c>
      <c r="K3" s="46">
        <v>153248416</v>
      </c>
      <c r="L3" s="46">
        <v>538113457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30582</v>
      </c>
      <c r="F4" s="46">
        <v>30582</v>
      </c>
      <c r="G4" s="46">
        <v>195353872</v>
      </c>
      <c r="H4" s="46">
        <v>302838255</v>
      </c>
      <c r="I4" s="46">
        <v>55.02</v>
      </c>
      <c r="J4" s="46">
        <v>107484383</v>
      </c>
      <c r="K4" s="46">
        <v>0</v>
      </c>
      <c r="L4" s="46">
        <v>107484383</v>
      </c>
    </row>
    <row r="5" spans="1:12" ht="18.75" x14ac:dyDescent="0.3">
      <c r="A5" s="46" t="s">
        <v>15</v>
      </c>
      <c r="B5" s="46">
        <v>20000</v>
      </c>
      <c r="C5" s="46">
        <v>2528</v>
      </c>
      <c r="D5" s="46">
        <v>2553</v>
      </c>
      <c r="E5" s="46">
        <v>11032</v>
      </c>
      <c r="F5" s="46">
        <v>10749</v>
      </c>
      <c r="G5" s="46">
        <v>50568816</v>
      </c>
      <c r="H5" s="46">
        <v>212883945</v>
      </c>
      <c r="I5" s="46">
        <v>320.98</v>
      </c>
      <c r="J5" s="46">
        <v>162315129</v>
      </c>
      <c r="K5" s="46">
        <v>167774064</v>
      </c>
      <c r="L5" s="46">
        <v>330089193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12405</v>
      </c>
      <c r="F6" s="46">
        <v>12511</v>
      </c>
      <c r="G6" s="46">
        <v>73976144</v>
      </c>
      <c r="H6" s="46">
        <v>111501160</v>
      </c>
      <c r="I6" s="46">
        <v>50.73</v>
      </c>
      <c r="J6" s="46">
        <v>37525016</v>
      </c>
      <c r="K6" s="46">
        <v>3002441</v>
      </c>
      <c r="L6" s="46">
        <v>40527457</v>
      </c>
    </row>
    <row r="7" spans="1:12" ht="18.75" x14ac:dyDescent="0.3">
      <c r="A7" s="46" t="s">
        <v>29</v>
      </c>
      <c r="B7" s="46">
        <v>3000</v>
      </c>
      <c r="C7" s="46">
        <v>25376</v>
      </c>
      <c r="D7" s="46">
        <v>25624</v>
      </c>
      <c r="E7" s="46">
        <v>29167</v>
      </c>
      <c r="F7" s="46">
        <v>29791</v>
      </c>
      <c r="G7" s="46">
        <v>76127056</v>
      </c>
      <c r="H7" s="46">
        <v>88501613</v>
      </c>
      <c r="I7" s="46">
        <v>16.260000000000002</v>
      </c>
      <c r="J7" s="46">
        <v>12374557</v>
      </c>
      <c r="K7" s="46">
        <v>0</v>
      </c>
      <c r="L7" s="46">
        <v>12374557</v>
      </c>
    </row>
    <row r="8" spans="1:12" ht="18.75" x14ac:dyDescent="0.3">
      <c r="A8" s="46" t="s">
        <v>17</v>
      </c>
      <c r="B8" s="46">
        <v>8000</v>
      </c>
      <c r="C8" s="46">
        <v>2118</v>
      </c>
      <c r="D8" s="46">
        <v>2139</v>
      </c>
      <c r="E8" s="46">
        <v>8911</v>
      </c>
      <c r="F8" s="46">
        <v>8842</v>
      </c>
      <c r="G8" s="46">
        <v>16940042</v>
      </c>
      <c r="H8" s="46">
        <v>70046324</v>
      </c>
      <c r="I8" s="46">
        <v>313.5</v>
      </c>
      <c r="J8" s="46">
        <v>53106282</v>
      </c>
      <c r="K8" s="46">
        <v>54136744</v>
      </c>
      <c r="L8" s="46">
        <v>107243026</v>
      </c>
    </row>
    <row r="9" spans="1:12" ht="18.75" x14ac:dyDescent="0.3">
      <c r="A9" s="46" t="s">
        <v>90</v>
      </c>
      <c r="B9" s="46">
        <v>3636</v>
      </c>
      <c r="C9" s="46">
        <v>8640</v>
      </c>
      <c r="D9" s="46">
        <v>8725</v>
      </c>
      <c r="E9" s="46">
        <v>15600</v>
      </c>
      <c r="F9" s="46">
        <v>16324</v>
      </c>
      <c r="G9" s="46">
        <v>31414688</v>
      </c>
      <c r="H9" s="46">
        <v>58775362</v>
      </c>
      <c r="I9" s="46">
        <v>87.1</v>
      </c>
      <c r="J9" s="46">
        <v>27360674</v>
      </c>
      <c r="K9" s="46">
        <v>0</v>
      </c>
      <c r="L9" s="46">
        <v>27360674</v>
      </c>
    </row>
    <row r="10" spans="1:12" ht="18.75" x14ac:dyDescent="0.3">
      <c r="A10" s="46" t="s">
        <v>16</v>
      </c>
      <c r="B10" s="46">
        <v>5500</v>
      </c>
      <c r="C10" s="46">
        <v>2958</v>
      </c>
      <c r="D10" s="46">
        <v>2987</v>
      </c>
      <c r="E10" s="46">
        <v>9775</v>
      </c>
      <c r="F10" s="46">
        <v>9909</v>
      </c>
      <c r="G10" s="46">
        <v>16269893</v>
      </c>
      <c r="H10" s="46">
        <v>53968130</v>
      </c>
      <c r="I10" s="46">
        <v>231.71</v>
      </c>
      <c r="J10" s="46">
        <v>37698237</v>
      </c>
      <c r="K10" s="46">
        <v>29037924</v>
      </c>
      <c r="L10" s="46">
        <v>66736161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21</v>
      </c>
      <c r="B12" s="46">
        <v>1800</v>
      </c>
      <c r="C12" s="46">
        <v>16843</v>
      </c>
      <c r="D12" s="46">
        <v>17008</v>
      </c>
      <c r="E12" s="46">
        <v>27702</v>
      </c>
      <c r="F12" s="46">
        <v>27705</v>
      </c>
      <c r="G12" s="46">
        <v>30317020</v>
      </c>
      <c r="H12" s="46">
        <v>49382777</v>
      </c>
      <c r="I12" s="46">
        <v>62.89</v>
      </c>
      <c r="J12" s="46">
        <v>19065757</v>
      </c>
      <c r="K12" s="46">
        <v>2887274</v>
      </c>
      <c r="L12" s="46">
        <v>21953031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13386</v>
      </c>
      <c r="F13" s="46">
        <v>13424</v>
      </c>
      <c r="G13" s="46">
        <v>35697976</v>
      </c>
      <c r="H13" s="46">
        <v>46525906</v>
      </c>
      <c r="I13" s="46">
        <v>30.33</v>
      </c>
      <c r="J13" s="46">
        <v>10827930</v>
      </c>
      <c r="K13" s="46">
        <v>8274924</v>
      </c>
      <c r="L13" s="46">
        <v>19102854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25257</v>
      </c>
      <c r="F14" s="46">
        <v>25257</v>
      </c>
      <c r="G14" s="46">
        <v>27320240</v>
      </c>
      <c r="H14" s="46">
        <v>37516116</v>
      </c>
      <c r="I14" s="46">
        <v>37.32</v>
      </c>
      <c r="J14" s="46">
        <v>10195876</v>
      </c>
      <c r="K14" s="46">
        <v>0</v>
      </c>
      <c r="L14" s="46">
        <v>10195876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4181</v>
      </c>
      <c r="F15" s="46">
        <v>4181</v>
      </c>
      <c r="G15" s="46">
        <v>14720662</v>
      </c>
      <c r="H15" s="46">
        <v>28981647</v>
      </c>
      <c r="I15" s="46">
        <v>96.88</v>
      </c>
      <c r="J15" s="46">
        <v>14260985</v>
      </c>
      <c r="K15" s="46">
        <v>94924224</v>
      </c>
      <c r="L15" s="46">
        <v>109185209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7902</v>
      </c>
      <c r="F16" s="46">
        <v>8104</v>
      </c>
      <c r="G16" s="46">
        <v>15091829</v>
      </c>
      <c r="H16" s="46">
        <v>24074958</v>
      </c>
      <c r="I16" s="46">
        <v>59.52</v>
      </c>
      <c r="J16" s="46">
        <v>8983129</v>
      </c>
      <c r="K16" s="46">
        <v>-7422173</v>
      </c>
      <c r="L16" s="46">
        <v>1910956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3285</v>
      </c>
      <c r="F17" s="46">
        <v>3264</v>
      </c>
      <c r="G17" s="46">
        <v>16100578</v>
      </c>
      <c r="H17" s="46">
        <v>22625232</v>
      </c>
      <c r="I17" s="46">
        <v>40.520000000000003</v>
      </c>
      <c r="J17" s="46">
        <v>6524654</v>
      </c>
      <c r="K17" s="46">
        <v>3855220</v>
      </c>
      <c r="L17" s="46">
        <v>10379874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6966</v>
      </c>
      <c r="F18" s="46">
        <v>7207</v>
      </c>
      <c r="G18" s="46">
        <v>5202503</v>
      </c>
      <c r="H18" s="46">
        <v>14273464</v>
      </c>
      <c r="I18" s="46">
        <v>174.36</v>
      </c>
      <c r="J18" s="46">
        <v>9070961</v>
      </c>
      <c r="K18" s="46">
        <v>337142</v>
      </c>
      <c r="L18" s="46">
        <v>9408103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44044</v>
      </c>
      <c r="F19" s="46">
        <v>43884</v>
      </c>
      <c r="G19" s="46">
        <v>873445</v>
      </c>
      <c r="H19" s="46">
        <v>1607877</v>
      </c>
      <c r="I19" s="46">
        <v>84.08</v>
      </c>
      <c r="J19" s="46">
        <v>734432</v>
      </c>
      <c r="K19" s="46">
        <v>0</v>
      </c>
      <c r="L19" s="46">
        <v>734432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29716</v>
      </c>
      <c r="F20" s="46">
        <v>28526</v>
      </c>
      <c r="G20" s="46">
        <v>419795</v>
      </c>
      <c r="H20" s="46">
        <v>593205</v>
      </c>
      <c r="I20" s="46">
        <v>41.31</v>
      </c>
      <c r="J20" s="46">
        <v>173410</v>
      </c>
      <c r="K20" s="46">
        <v>0</v>
      </c>
      <c r="L20" s="46">
        <v>173410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13516</v>
      </c>
      <c r="F21" s="46">
        <v>12915</v>
      </c>
      <c r="G21" s="46">
        <v>175892</v>
      </c>
      <c r="H21" s="46">
        <v>179047</v>
      </c>
      <c r="I21" s="46">
        <v>1.79</v>
      </c>
      <c r="J21" s="46">
        <v>3155</v>
      </c>
      <c r="K21" s="46">
        <v>0</v>
      </c>
      <c r="L21" s="46">
        <v>3155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146</v>
      </c>
      <c r="E22" s="46" t="s">
        <v>37</v>
      </c>
      <c r="F22" s="46" t="s">
        <v>147</v>
      </c>
      <c r="G22" s="46" t="s">
        <v>39</v>
      </c>
      <c r="H22" s="46">
        <f>SUM(H2:H21)</f>
        <v>3339206803</v>
      </c>
      <c r="I22" s="46" t="s">
        <v>40</v>
      </c>
      <c r="J22" s="46" t="s">
        <v>148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3932530674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593323871</v>
      </c>
      <c r="C41" s="1" t="s">
        <v>46</v>
      </c>
      <c r="D41" s="1">
        <v>10000000</v>
      </c>
      <c r="E41" s="1" t="s">
        <v>47</v>
      </c>
      <c r="F41" s="9">
        <v>32951060</v>
      </c>
      <c r="G41" s="10">
        <f>B41+H22+D41+F41</f>
        <v>3975481734</v>
      </c>
      <c r="H41" s="11">
        <f>G41-B43</f>
        <v>1487648288</v>
      </c>
      <c r="I41" s="5">
        <f>H41/B43</f>
        <v>0.5979694060275127</v>
      </c>
      <c r="J41" s="13">
        <f>G41+J40</f>
        <v>3975481734</v>
      </c>
      <c r="K41" s="11">
        <f>H41+J40</f>
        <v>1487648288</v>
      </c>
      <c r="L41" s="5">
        <f>K41/B43</f>
        <v>0.5979694060275127</v>
      </c>
    </row>
    <row r="42" spans="1:12" ht="19.5" thickBot="1" x14ac:dyDescent="0.35">
      <c r="A42" s="1" t="s">
        <v>48</v>
      </c>
      <c r="B42" s="9">
        <v>120000000</v>
      </c>
      <c r="C42" s="1"/>
      <c r="D42" s="1"/>
      <c r="E42" s="1"/>
      <c r="F42" s="1"/>
      <c r="G42" s="10">
        <f>G41+B42</f>
        <v>4095481734</v>
      </c>
      <c r="H42" s="12">
        <f>G42-B43</f>
        <v>1607648288</v>
      </c>
      <c r="I42" s="8">
        <f>H42/B43</f>
        <v>0.64620414625617983</v>
      </c>
      <c r="J42" s="13">
        <f>G42+J40</f>
        <v>4095481734</v>
      </c>
      <c r="K42" s="12">
        <f>H42+J40</f>
        <v>1607648288</v>
      </c>
      <c r="L42" s="8">
        <f>K42/B43</f>
        <v>0.64620414625617983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0.32034075322902461</v>
      </c>
      <c r="J43" s="6"/>
      <c r="K43" s="4" t="s">
        <v>50</v>
      </c>
      <c r="L43" s="5">
        <f ca="1">K41/VLOOKUP(MID(CELL("filename",A$1),FIND("]",CELL("filename",A$1))+1,255),Base!A:H,8,FALSE)*30</f>
        <v>0.32034075322902461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0.34618079263723922</v>
      </c>
      <c r="J44" s="6"/>
      <c r="K44" s="7"/>
      <c r="L44" s="8">
        <f ca="1">K42/VLOOKUP(MID(CELL("filename",A$1),FIND("]",CELL("filename",A$1))+1,255),Base!A:H,8,FALSE)*30</f>
        <v>0.34618079263723922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44"/>
  <sheetViews>
    <sheetView rightToLeft="1" workbookViewId="0">
      <selection activeCell="H2" sqref="H2:H21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180000</v>
      </c>
      <c r="C2" s="46">
        <v>1922</v>
      </c>
      <c r="D2" s="46">
        <v>1941</v>
      </c>
      <c r="E2" s="46">
        <v>8835</v>
      </c>
      <c r="F2" s="46">
        <v>8868</v>
      </c>
      <c r="G2" s="46">
        <v>346046720</v>
      </c>
      <c r="H2" s="46">
        <v>1580676660</v>
      </c>
      <c r="I2" s="46">
        <v>356.78</v>
      </c>
      <c r="J2" s="46">
        <v>1234629940</v>
      </c>
      <c r="K2" s="46">
        <v>117287496</v>
      </c>
      <c r="L2" s="46">
        <v>1358917436</v>
      </c>
    </row>
    <row r="3" spans="1:12" ht="18.75" x14ac:dyDescent="0.3">
      <c r="A3" s="46" t="s">
        <v>13</v>
      </c>
      <c r="B3" s="46">
        <v>90000</v>
      </c>
      <c r="C3" s="46">
        <v>1999</v>
      </c>
      <c r="D3" s="46">
        <v>2019</v>
      </c>
      <c r="E3" s="46">
        <v>6100</v>
      </c>
      <c r="F3" s="46">
        <v>6136</v>
      </c>
      <c r="G3" s="46">
        <v>179889824</v>
      </c>
      <c r="H3" s="46">
        <v>546855660</v>
      </c>
      <c r="I3" s="46">
        <v>203.99</v>
      </c>
      <c r="J3" s="46">
        <v>366965836</v>
      </c>
      <c r="K3" s="46">
        <v>194656160</v>
      </c>
      <c r="L3" s="46">
        <v>561621996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31193</v>
      </c>
      <c r="F4" s="46">
        <v>31193</v>
      </c>
      <c r="G4" s="46">
        <v>195353872</v>
      </c>
      <c r="H4" s="46">
        <v>308888683</v>
      </c>
      <c r="I4" s="46">
        <v>58.12</v>
      </c>
      <c r="J4" s="46">
        <v>113534811</v>
      </c>
      <c r="K4" s="46">
        <v>0</v>
      </c>
      <c r="L4" s="46">
        <v>113534811</v>
      </c>
    </row>
    <row r="5" spans="1:12" ht="18.75" x14ac:dyDescent="0.3">
      <c r="A5" s="46" t="s">
        <v>15</v>
      </c>
      <c r="B5" s="46">
        <v>20000</v>
      </c>
      <c r="C5" s="46">
        <v>2528</v>
      </c>
      <c r="D5" s="46">
        <v>2553</v>
      </c>
      <c r="E5" s="46">
        <v>10500</v>
      </c>
      <c r="F5" s="46">
        <v>10265</v>
      </c>
      <c r="G5" s="46">
        <v>50568816</v>
      </c>
      <c r="H5" s="46">
        <v>203298325</v>
      </c>
      <c r="I5" s="46">
        <v>302.02</v>
      </c>
      <c r="J5" s="46">
        <v>152729509</v>
      </c>
      <c r="K5" s="46">
        <v>167774064</v>
      </c>
      <c r="L5" s="46">
        <v>320503573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11886</v>
      </c>
      <c r="F6" s="46">
        <v>11886</v>
      </c>
      <c r="G6" s="46">
        <v>73976144</v>
      </c>
      <c r="H6" s="46">
        <v>105931004</v>
      </c>
      <c r="I6" s="46">
        <v>43.2</v>
      </c>
      <c r="J6" s="46">
        <v>31954860</v>
      </c>
      <c r="K6" s="46">
        <v>3002441</v>
      </c>
      <c r="L6" s="46">
        <v>34957301</v>
      </c>
    </row>
    <row r="7" spans="1:12" ht="18.75" x14ac:dyDescent="0.3">
      <c r="A7" s="46" t="s">
        <v>29</v>
      </c>
      <c r="B7" s="46">
        <v>2700</v>
      </c>
      <c r="C7" s="46">
        <v>25376</v>
      </c>
      <c r="D7" s="46">
        <v>25624</v>
      </c>
      <c r="E7" s="46">
        <v>29450</v>
      </c>
      <c r="F7" s="46">
        <v>30238</v>
      </c>
      <c r="G7" s="46">
        <v>68514352</v>
      </c>
      <c r="H7" s="46">
        <v>80846585</v>
      </c>
      <c r="I7" s="46">
        <v>18</v>
      </c>
      <c r="J7" s="46">
        <v>12332233</v>
      </c>
      <c r="K7" s="46">
        <v>1537503</v>
      </c>
      <c r="L7" s="46">
        <v>13869736</v>
      </c>
    </row>
    <row r="8" spans="1:12" ht="18.75" x14ac:dyDescent="0.3">
      <c r="A8" s="46" t="s">
        <v>17</v>
      </c>
      <c r="B8" s="46">
        <v>8000</v>
      </c>
      <c r="C8" s="46">
        <v>2118</v>
      </c>
      <c r="D8" s="46">
        <v>2139</v>
      </c>
      <c r="E8" s="46">
        <v>9284</v>
      </c>
      <c r="F8" s="46">
        <v>9284</v>
      </c>
      <c r="G8" s="46">
        <v>16940042</v>
      </c>
      <c r="H8" s="46">
        <v>73547848</v>
      </c>
      <c r="I8" s="46">
        <v>334.17</v>
      </c>
      <c r="J8" s="46">
        <v>56607806</v>
      </c>
      <c r="K8" s="46">
        <v>54136744</v>
      </c>
      <c r="L8" s="46">
        <v>110744550</v>
      </c>
    </row>
    <row r="9" spans="1:12" ht="18.75" x14ac:dyDescent="0.3">
      <c r="A9" s="46" t="s">
        <v>90</v>
      </c>
      <c r="B9" s="46">
        <v>3636</v>
      </c>
      <c r="C9" s="46">
        <v>8640</v>
      </c>
      <c r="D9" s="46">
        <v>8725</v>
      </c>
      <c r="E9" s="46">
        <v>15550</v>
      </c>
      <c r="F9" s="46">
        <v>15548</v>
      </c>
      <c r="G9" s="46">
        <v>31414688</v>
      </c>
      <c r="H9" s="46">
        <v>55981336</v>
      </c>
      <c r="I9" s="46">
        <v>78.2</v>
      </c>
      <c r="J9" s="46">
        <v>24566648</v>
      </c>
      <c r="K9" s="46">
        <v>0</v>
      </c>
      <c r="L9" s="46">
        <v>24566648</v>
      </c>
    </row>
    <row r="10" spans="1:12" ht="18.75" x14ac:dyDescent="0.3">
      <c r="A10" s="46" t="s">
        <v>16</v>
      </c>
      <c r="B10" s="46">
        <v>5500</v>
      </c>
      <c r="C10" s="46">
        <v>2958</v>
      </c>
      <c r="D10" s="46">
        <v>2987</v>
      </c>
      <c r="E10" s="46">
        <v>9414</v>
      </c>
      <c r="F10" s="46">
        <v>9749</v>
      </c>
      <c r="G10" s="46">
        <v>16269893</v>
      </c>
      <c r="H10" s="46">
        <v>53096710</v>
      </c>
      <c r="I10" s="46">
        <v>226.35</v>
      </c>
      <c r="J10" s="46">
        <v>36826817</v>
      </c>
      <c r="K10" s="46">
        <v>29037924</v>
      </c>
      <c r="L10" s="46">
        <v>65864741</v>
      </c>
    </row>
    <row r="11" spans="1:12" ht="18.75" x14ac:dyDescent="0.3">
      <c r="A11" s="46" t="s">
        <v>21</v>
      </c>
      <c r="B11" s="46">
        <v>1800</v>
      </c>
      <c r="C11" s="46">
        <v>16843</v>
      </c>
      <c r="D11" s="46">
        <v>17008</v>
      </c>
      <c r="E11" s="46">
        <v>28482</v>
      </c>
      <c r="F11" s="46">
        <v>28653</v>
      </c>
      <c r="G11" s="46">
        <v>30317020</v>
      </c>
      <c r="H11" s="46">
        <v>51072540</v>
      </c>
      <c r="I11" s="46">
        <v>68.459999999999994</v>
      </c>
      <c r="J11" s="46">
        <v>20755520</v>
      </c>
      <c r="K11" s="46">
        <v>2887274</v>
      </c>
      <c r="L11" s="46">
        <v>23642794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12910</v>
      </c>
      <c r="F13" s="46">
        <v>13259</v>
      </c>
      <c r="G13" s="46">
        <v>35697976</v>
      </c>
      <c r="H13" s="46">
        <v>45954037</v>
      </c>
      <c r="I13" s="46">
        <v>28.73</v>
      </c>
      <c r="J13" s="46">
        <v>10256061</v>
      </c>
      <c r="K13" s="46">
        <v>8274924</v>
      </c>
      <c r="L13" s="46">
        <v>18530985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23995</v>
      </c>
      <c r="F14" s="46">
        <v>23995</v>
      </c>
      <c r="G14" s="46">
        <v>27320240</v>
      </c>
      <c r="H14" s="46">
        <v>35641573</v>
      </c>
      <c r="I14" s="46">
        <v>30.46</v>
      </c>
      <c r="J14" s="46">
        <v>8321333</v>
      </c>
      <c r="K14" s="46">
        <v>0</v>
      </c>
      <c r="L14" s="46">
        <v>8321333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4056</v>
      </c>
      <c r="F15" s="46">
        <v>4081</v>
      </c>
      <c r="G15" s="46">
        <v>14720662</v>
      </c>
      <c r="H15" s="46">
        <v>28288472</v>
      </c>
      <c r="I15" s="46">
        <v>92.17</v>
      </c>
      <c r="J15" s="46">
        <v>13567810</v>
      </c>
      <c r="K15" s="46">
        <v>94924224</v>
      </c>
      <c r="L15" s="46">
        <v>108492034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7699</v>
      </c>
      <c r="F16" s="46">
        <v>7813</v>
      </c>
      <c r="G16" s="46">
        <v>15091829</v>
      </c>
      <c r="H16" s="46">
        <v>23210470</v>
      </c>
      <c r="I16" s="46">
        <v>53.79</v>
      </c>
      <c r="J16" s="46">
        <v>8118641</v>
      </c>
      <c r="K16" s="46">
        <v>-7422173</v>
      </c>
      <c r="L16" s="46">
        <v>1046468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3329</v>
      </c>
      <c r="F17" s="46">
        <v>3293</v>
      </c>
      <c r="G17" s="46">
        <v>16100578</v>
      </c>
      <c r="H17" s="46">
        <v>22826253</v>
      </c>
      <c r="I17" s="46">
        <v>41.77</v>
      </c>
      <c r="J17" s="46">
        <v>6725675</v>
      </c>
      <c r="K17" s="46">
        <v>3855220</v>
      </c>
      <c r="L17" s="46">
        <v>10580895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7800</v>
      </c>
      <c r="F18" s="46">
        <v>7800</v>
      </c>
      <c r="G18" s="46">
        <v>5202503</v>
      </c>
      <c r="H18" s="46">
        <v>15447900</v>
      </c>
      <c r="I18" s="46">
        <v>196.93</v>
      </c>
      <c r="J18" s="46">
        <v>10245397</v>
      </c>
      <c r="K18" s="46">
        <v>337142</v>
      </c>
      <c r="L18" s="46">
        <v>10582539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41744</v>
      </c>
      <c r="F19" s="46">
        <v>41584</v>
      </c>
      <c r="G19" s="46">
        <v>873445</v>
      </c>
      <c r="H19" s="46">
        <v>1523607</v>
      </c>
      <c r="I19" s="46">
        <v>74.44</v>
      </c>
      <c r="J19" s="46">
        <v>650162</v>
      </c>
      <c r="K19" s="46">
        <v>0</v>
      </c>
      <c r="L19" s="46">
        <v>735262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29952</v>
      </c>
      <c r="F20" s="46">
        <v>28699</v>
      </c>
      <c r="G20" s="46">
        <v>419795</v>
      </c>
      <c r="H20" s="46">
        <v>596803</v>
      </c>
      <c r="I20" s="46">
        <v>42.17</v>
      </c>
      <c r="J20" s="46">
        <v>177008</v>
      </c>
      <c r="K20" s="46">
        <v>0</v>
      </c>
      <c r="L20" s="46">
        <v>177008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13560</v>
      </c>
      <c r="F21" s="46">
        <v>12957</v>
      </c>
      <c r="G21" s="46">
        <v>175892</v>
      </c>
      <c r="H21" s="46">
        <v>179629</v>
      </c>
      <c r="I21" s="46">
        <v>2.12</v>
      </c>
      <c r="J21" s="46">
        <v>3737</v>
      </c>
      <c r="K21" s="46">
        <v>0</v>
      </c>
      <c r="L21" s="46">
        <v>3737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149</v>
      </c>
      <c r="E22" s="46" t="s">
        <v>37</v>
      </c>
      <c r="F22" s="46" t="s">
        <v>150</v>
      </c>
      <c r="G22" s="46" t="s">
        <v>39</v>
      </c>
      <c r="H22" s="46">
        <f>SUM(H2:H21)</f>
        <v>3283376595</v>
      </c>
      <c r="I22" s="46" t="s">
        <v>40</v>
      </c>
      <c r="J22" s="46" t="s">
        <v>151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3947246175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663869580</v>
      </c>
      <c r="C41" s="1" t="s">
        <v>46</v>
      </c>
      <c r="D41" s="1">
        <v>10000000</v>
      </c>
      <c r="E41" s="1" t="s">
        <v>47</v>
      </c>
      <c r="F41" s="9">
        <v>32951060</v>
      </c>
      <c r="G41" s="10">
        <f>B41+H22+D41+F41</f>
        <v>3990197235</v>
      </c>
      <c r="H41" s="11">
        <f>G41-B43</f>
        <v>1502363789</v>
      </c>
      <c r="I41" s="5">
        <f>H41/B43</f>
        <v>0.60388439242809344</v>
      </c>
      <c r="J41" s="13">
        <f>G41+J40</f>
        <v>3990197235</v>
      </c>
      <c r="K41" s="11">
        <f>H41+J40</f>
        <v>1502363789</v>
      </c>
      <c r="L41" s="5">
        <f>K41/B43</f>
        <v>0.60388439242809344</v>
      </c>
    </row>
    <row r="42" spans="1:12" ht="19.5" thickBot="1" x14ac:dyDescent="0.35">
      <c r="A42" s="1" t="s">
        <v>48</v>
      </c>
      <c r="B42" s="9">
        <v>120000000</v>
      </c>
      <c r="C42" s="1"/>
      <c r="D42" s="1"/>
      <c r="E42" s="1"/>
      <c r="F42" s="1"/>
      <c r="G42" s="10">
        <f>G41+B42</f>
        <v>4110197235</v>
      </c>
      <c r="H42" s="12">
        <f>G42-B43</f>
        <v>1622363789</v>
      </c>
      <c r="I42" s="8">
        <f>H42/B43</f>
        <v>0.65211913265676069</v>
      </c>
      <c r="J42" s="13">
        <f>G42+J40</f>
        <v>4110197235</v>
      </c>
      <c r="K42" s="12">
        <f>H42+J40</f>
        <v>1622363789</v>
      </c>
      <c r="L42" s="8">
        <f>K42/B43</f>
        <v>0.65211913265676069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0.31783389075162816</v>
      </c>
      <c r="J43" s="6"/>
      <c r="K43" s="4" t="s">
        <v>50</v>
      </c>
      <c r="L43" s="5">
        <f ca="1">K41/VLOOKUP(MID(CELL("filename",A$1),FIND("]",CELL("filename",A$1))+1,255),Base!A:H,8,FALSE)*30</f>
        <v>0.31783389075162816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0.34322059613513717</v>
      </c>
      <c r="J44" s="6"/>
      <c r="K44" s="7"/>
      <c r="L44" s="8">
        <f ca="1">K42/VLOOKUP(MID(CELL("filename",A$1),FIND("]",CELL("filename",A$1))+1,255),Base!A:H,8,FALSE)*30</f>
        <v>0.34322059613513717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44"/>
  <sheetViews>
    <sheetView rightToLeft="1" workbookViewId="0">
      <selection activeCell="B41" sqref="B41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12.710937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180000</v>
      </c>
      <c r="C2" s="46">
        <v>1922</v>
      </c>
      <c r="D2" s="46">
        <v>1941</v>
      </c>
      <c r="E2" s="46">
        <v>8835</v>
      </c>
      <c r="F2" s="46">
        <v>8868</v>
      </c>
      <c r="G2" s="46">
        <v>346046720</v>
      </c>
      <c r="H2" s="46">
        <v>1580676660</v>
      </c>
      <c r="I2" s="46">
        <v>356.78</v>
      </c>
      <c r="J2" s="46">
        <v>1234629940</v>
      </c>
      <c r="K2" s="46">
        <v>117287496</v>
      </c>
      <c r="L2" s="46">
        <v>1398517436</v>
      </c>
    </row>
    <row r="3" spans="1:12" ht="18.75" x14ac:dyDescent="0.3">
      <c r="A3" s="46" t="s">
        <v>13</v>
      </c>
      <c r="B3" s="46">
        <v>90000</v>
      </c>
      <c r="C3" s="46">
        <v>1999</v>
      </c>
      <c r="D3" s="46">
        <v>2019</v>
      </c>
      <c r="E3" s="46">
        <v>5830</v>
      </c>
      <c r="F3" s="46">
        <v>5948</v>
      </c>
      <c r="G3" s="46">
        <v>179889824</v>
      </c>
      <c r="H3" s="46">
        <v>530100630</v>
      </c>
      <c r="I3" s="46">
        <v>194.68</v>
      </c>
      <c r="J3" s="46">
        <v>350210806</v>
      </c>
      <c r="K3" s="46">
        <v>194656160</v>
      </c>
      <c r="L3" s="46">
        <v>544866966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31816</v>
      </c>
      <c r="F4" s="46">
        <v>31816</v>
      </c>
      <c r="G4" s="46">
        <v>195353872</v>
      </c>
      <c r="H4" s="46">
        <v>315057940</v>
      </c>
      <c r="I4" s="46">
        <v>61.28</v>
      </c>
      <c r="J4" s="46">
        <v>119704068</v>
      </c>
      <c r="K4" s="46">
        <v>0</v>
      </c>
      <c r="L4" s="46">
        <v>119704068</v>
      </c>
    </row>
    <row r="5" spans="1:12" ht="18.75" x14ac:dyDescent="0.3">
      <c r="A5" s="46" t="s">
        <v>15</v>
      </c>
      <c r="B5" s="46">
        <v>20000</v>
      </c>
      <c r="C5" s="46">
        <v>2528</v>
      </c>
      <c r="D5" s="46">
        <v>2553</v>
      </c>
      <c r="E5" s="46">
        <v>9752</v>
      </c>
      <c r="F5" s="46">
        <v>9752</v>
      </c>
      <c r="G5" s="46">
        <v>50568816</v>
      </c>
      <c r="H5" s="46">
        <v>193138360</v>
      </c>
      <c r="I5" s="46">
        <v>281.93</v>
      </c>
      <c r="J5" s="46">
        <v>142569544</v>
      </c>
      <c r="K5" s="46">
        <v>167774064</v>
      </c>
      <c r="L5" s="46">
        <v>310343608</v>
      </c>
    </row>
    <row r="6" spans="1:12" ht="18.75" x14ac:dyDescent="0.3">
      <c r="A6" s="46" t="s">
        <v>27</v>
      </c>
      <c r="B6" s="46">
        <v>9000</v>
      </c>
      <c r="C6" s="46">
        <v>8220</v>
      </c>
      <c r="D6" s="46">
        <v>8301</v>
      </c>
      <c r="E6" s="46">
        <v>11292</v>
      </c>
      <c r="F6" s="46">
        <v>11626</v>
      </c>
      <c r="G6" s="46">
        <v>73976144</v>
      </c>
      <c r="H6" s="46">
        <v>103613819</v>
      </c>
      <c r="I6" s="46">
        <v>40.06</v>
      </c>
      <c r="J6" s="46">
        <v>29637675</v>
      </c>
      <c r="K6" s="46">
        <v>3002441</v>
      </c>
      <c r="L6" s="46">
        <v>32640116</v>
      </c>
    </row>
    <row r="7" spans="1:12" ht="18.75" x14ac:dyDescent="0.3">
      <c r="A7" s="46" t="s">
        <v>29</v>
      </c>
      <c r="B7" s="46">
        <v>2700</v>
      </c>
      <c r="C7" s="46">
        <v>25376</v>
      </c>
      <c r="D7" s="46">
        <v>25624</v>
      </c>
      <c r="E7" s="46">
        <v>28727</v>
      </c>
      <c r="F7" s="46">
        <v>29197</v>
      </c>
      <c r="G7" s="46">
        <v>68514352</v>
      </c>
      <c r="H7" s="46">
        <v>78063289</v>
      </c>
      <c r="I7" s="46">
        <v>13.94</v>
      </c>
      <c r="J7" s="46">
        <v>9548937</v>
      </c>
      <c r="K7" s="46">
        <v>1537503</v>
      </c>
      <c r="L7" s="46">
        <v>11086440</v>
      </c>
    </row>
    <row r="8" spans="1:12" ht="18.75" x14ac:dyDescent="0.3">
      <c r="A8" s="46" t="s">
        <v>17</v>
      </c>
      <c r="B8" s="46">
        <v>8000</v>
      </c>
      <c r="C8" s="46">
        <v>2118</v>
      </c>
      <c r="D8" s="46">
        <v>2139</v>
      </c>
      <c r="E8" s="46">
        <v>9748</v>
      </c>
      <c r="F8" s="46">
        <v>9719</v>
      </c>
      <c r="G8" s="46">
        <v>16940042</v>
      </c>
      <c r="H8" s="46">
        <v>76993918</v>
      </c>
      <c r="I8" s="46">
        <v>354.51</v>
      </c>
      <c r="J8" s="46">
        <v>60053876</v>
      </c>
      <c r="K8" s="46">
        <v>54136744</v>
      </c>
      <c r="L8" s="46">
        <v>114190620</v>
      </c>
    </row>
    <row r="9" spans="1:12" ht="18.75" x14ac:dyDescent="0.3">
      <c r="A9" s="46" t="s">
        <v>90</v>
      </c>
      <c r="B9" s="46">
        <v>3636</v>
      </c>
      <c r="C9" s="46">
        <v>8640</v>
      </c>
      <c r="D9" s="46">
        <v>8725</v>
      </c>
      <c r="E9" s="46">
        <v>14771</v>
      </c>
      <c r="F9" s="46">
        <v>14772</v>
      </c>
      <c r="G9" s="46">
        <v>31414688</v>
      </c>
      <c r="H9" s="46">
        <v>53187310</v>
      </c>
      <c r="I9" s="46">
        <v>69.31</v>
      </c>
      <c r="J9" s="46">
        <v>21772622</v>
      </c>
      <c r="K9" s="46">
        <v>0</v>
      </c>
      <c r="L9" s="46">
        <v>21772622</v>
      </c>
    </row>
    <row r="10" spans="1:12" ht="18.75" x14ac:dyDescent="0.3">
      <c r="A10" s="46" t="s">
        <v>16</v>
      </c>
      <c r="B10" s="46">
        <v>5500</v>
      </c>
      <c r="C10" s="46">
        <v>2958</v>
      </c>
      <c r="D10" s="46">
        <v>2987</v>
      </c>
      <c r="E10" s="46">
        <v>9262</v>
      </c>
      <c r="F10" s="46">
        <v>9356</v>
      </c>
      <c r="G10" s="46">
        <v>16269893</v>
      </c>
      <c r="H10" s="46">
        <v>50956285</v>
      </c>
      <c r="I10" s="46">
        <v>213.19</v>
      </c>
      <c r="J10" s="46">
        <v>34686392</v>
      </c>
      <c r="K10" s="46">
        <v>29037924</v>
      </c>
      <c r="L10" s="46">
        <v>63724316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21</v>
      </c>
      <c r="B12" s="46">
        <v>1800</v>
      </c>
      <c r="C12" s="46">
        <v>16843</v>
      </c>
      <c r="D12" s="46">
        <v>17008</v>
      </c>
      <c r="E12" s="46">
        <v>27221</v>
      </c>
      <c r="F12" s="46">
        <v>27271</v>
      </c>
      <c r="G12" s="46">
        <v>30317020</v>
      </c>
      <c r="H12" s="46">
        <v>48609194</v>
      </c>
      <c r="I12" s="46">
        <v>60.34</v>
      </c>
      <c r="J12" s="46">
        <v>18292174</v>
      </c>
      <c r="K12" s="46">
        <v>2887274</v>
      </c>
      <c r="L12" s="46">
        <v>21179448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12607</v>
      </c>
      <c r="F13" s="46">
        <v>12815</v>
      </c>
      <c r="G13" s="46">
        <v>35697976</v>
      </c>
      <c r="H13" s="46">
        <v>44415188</v>
      </c>
      <c r="I13" s="46">
        <v>24.42</v>
      </c>
      <c r="J13" s="46">
        <v>8717212</v>
      </c>
      <c r="K13" s="46">
        <v>8274924</v>
      </c>
      <c r="L13" s="46">
        <v>16992136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22796</v>
      </c>
      <c r="F14" s="46">
        <v>23413</v>
      </c>
      <c r="G14" s="46">
        <v>27320240</v>
      </c>
      <c r="H14" s="46">
        <v>34777085</v>
      </c>
      <c r="I14" s="46">
        <v>27.29</v>
      </c>
      <c r="J14" s="46">
        <v>7456845</v>
      </c>
      <c r="K14" s="46">
        <v>0</v>
      </c>
      <c r="L14" s="46">
        <v>7456845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3877</v>
      </c>
      <c r="F15" s="46">
        <v>3900</v>
      </c>
      <c r="G15" s="46">
        <v>14720662</v>
      </c>
      <c r="H15" s="46">
        <v>27033825</v>
      </c>
      <c r="I15" s="46">
        <v>83.65</v>
      </c>
      <c r="J15" s="46">
        <v>12313163</v>
      </c>
      <c r="K15" s="46">
        <v>94924224</v>
      </c>
      <c r="L15" s="46">
        <v>107237387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3358</v>
      </c>
      <c r="F16" s="46">
        <v>3324</v>
      </c>
      <c r="G16" s="46">
        <v>16100578</v>
      </c>
      <c r="H16" s="46">
        <v>23041137</v>
      </c>
      <c r="I16" s="46">
        <v>43.11</v>
      </c>
      <c r="J16" s="46">
        <v>6940559</v>
      </c>
      <c r="K16" s="46">
        <v>3855220</v>
      </c>
      <c r="L16" s="46">
        <v>10795779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7423</v>
      </c>
      <c r="F17" s="46">
        <v>7563</v>
      </c>
      <c r="G17" s="46">
        <v>15091829</v>
      </c>
      <c r="H17" s="46">
        <v>22467782</v>
      </c>
      <c r="I17" s="46">
        <v>48.87</v>
      </c>
      <c r="J17" s="46">
        <v>7375953</v>
      </c>
      <c r="K17" s="46">
        <v>-7422173</v>
      </c>
      <c r="L17" s="46">
        <v>303780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7410</v>
      </c>
      <c r="F18" s="46">
        <v>7442</v>
      </c>
      <c r="G18" s="46">
        <v>5202503</v>
      </c>
      <c r="H18" s="46">
        <v>14738881</v>
      </c>
      <c r="I18" s="46">
        <v>183.3</v>
      </c>
      <c r="J18" s="46">
        <v>9536378</v>
      </c>
      <c r="K18" s="46">
        <v>337142</v>
      </c>
      <c r="L18" s="46">
        <v>9873520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43663</v>
      </c>
      <c r="F19" s="46">
        <v>42747</v>
      </c>
      <c r="G19" s="46">
        <v>873445</v>
      </c>
      <c r="H19" s="46">
        <v>1566218</v>
      </c>
      <c r="I19" s="46">
        <v>79.319999999999993</v>
      </c>
      <c r="J19" s="46">
        <v>692773</v>
      </c>
      <c r="K19" s="46">
        <v>0</v>
      </c>
      <c r="L19" s="46">
        <v>777873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30133</v>
      </c>
      <c r="F20" s="46">
        <v>28945</v>
      </c>
      <c r="G20" s="46">
        <v>419795</v>
      </c>
      <c r="H20" s="46">
        <v>601919</v>
      </c>
      <c r="I20" s="46">
        <v>43.38</v>
      </c>
      <c r="J20" s="46">
        <v>182124</v>
      </c>
      <c r="K20" s="46">
        <v>0</v>
      </c>
      <c r="L20" s="46">
        <v>182124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13604</v>
      </c>
      <c r="F21" s="46">
        <v>12995</v>
      </c>
      <c r="G21" s="46">
        <v>175892</v>
      </c>
      <c r="H21" s="46">
        <v>180156</v>
      </c>
      <c r="I21" s="46">
        <v>2.42</v>
      </c>
      <c r="J21" s="46">
        <v>4264</v>
      </c>
      <c r="K21" s="46">
        <v>0</v>
      </c>
      <c r="L21" s="46">
        <v>4264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51</v>
      </c>
      <c r="E22" s="46" t="s">
        <v>37</v>
      </c>
      <c r="F22" s="46" t="s">
        <v>152</v>
      </c>
      <c r="G22" s="46" t="s">
        <v>39</v>
      </c>
      <c r="H22" s="46">
        <f>SUM(H2:H21)</f>
        <v>3248732096</v>
      </c>
      <c r="I22" s="46" t="s">
        <v>40</v>
      </c>
      <c r="J22" s="46" t="s">
        <v>153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3852601676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603869580</v>
      </c>
      <c r="C41" s="1" t="s">
        <v>46</v>
      </c>
      <c r="D41" s="1">
        <v>10000000</v>
      </c>
      <c r="E41" s="1" t="s">
        <v>47</v>
      </c>
      <c r="F41" s="9">
        <v>32951060</v>
      </c>
      <c r="G41" s="10">
        <f>B41+H22+D41+F41</f>
        <v>3895552736</v>
      </c>
      <c r="H41" s="11">
        <f>G41-B43</f>
        <v>1407719290</v>
      </c>
      <c r="I41" s="5">
        <f>H41/B43</f>
        <v>0.56584145223361548</v>
      </c>
      <c r="J41" s="13">
        <f>G41+J40</f>
        <v>3895552736</v>
      </c>
      <c r="K41" s="11">
        <f>H41+J40</f>
        <v>1407719290</v>
      </c>
      <c r="L41" s="5">
        <f>K41/B43</f>
        <v>0.56584145223361548</v>
      </c>
    </row>
    <row r="42" spans="1:12" ht="19.5" thickBot="1" x14ac:dyDescent="0.35">
      <c r="A42" s="1" t="s">
        <v>48</v>
      </c>
      <c r="B42" s="9">
        <v>180000000</v>
      </c>
      <c r="C42" s="1"/>
      <c r="D42" s="1"/>
      <c r="E42" s="1"/>
      <c r="F42" s="1"/>
      <c r="G42" s="10">
        <f>G41+B42</f>
        <v>4075552736</v>
      </c>
      <c r="H42" s="12">
        <f>G42-B43</f>
        <v>1587719290</v>
      </c>
      <c r="I42" s="8">
        <f>H42/B43</f>
        <v>0.6381935625766163</v>
      </c>
      <c r="J42" s="13">
        <f>G42+J40</f>
        <v>4075552736</v>
      </c>
      <c r="K42" s="12">
        <f>H42+J40</f>
        <v>1587719290</v>
      </c>
      <c r="L42" s="8">
        <f>K42/B43</f>
        <v>0.6381935625766163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0.28292072611680774</v>
      </c>
      <c r="J43" s="6"/>
      <c r="K43" s="4" t="s">
        <v>50</v>
      </c>
      <c r="L43" s="5">
        <f ca="1">K41/VLOOKUP(MID(CELL("filename",A$1),FIND("]",CELL("filename",A$1))+1,255),Base!A:H,8,FALSE)*30</f>
        <v>0.28292072611680774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0.31909678128830815</v>
      </c>
      <c r="J44" s="6"/>
      <c r="K44" s="7"/>
      <c r="L44" s="8">
        <f ca="1">K42/VLOOKUP(MID(CELL("filename",A$1),FIND("]",CELL("filename",A$1))+1,255),Base!A:H,8,FALSE)*30</f>
        <v>0.31909678128830815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180000</v>
      </c>
      <c r="C2" s="46">
        <v>1922</v>
      </c>
      <c r="D2" s="46">
        <v>1941</v>
      </c>
      <c r="E2" s="46">
        <v>7951</v>
      </c>
      <c r="F2" s="46">
        <v>7990</v>
      </c>
      <c r="G2" s="46">
        <v>346046720</v>
      </c>
      <c r="H2" s="46">
        <v>1424177550</v>
      </c>
      <c r="I2" s="46">
        <v>311.56</v>
      </c>
      <c r="J2" s="46">
        <v>1078130830</v>
      </c>
      <c r="K2" s="46">
        <v>117287496</v>
      </c>
      <c r="L2" s="46">
        <v>1242018326</v>
      </c>
    </row>
    <row r="3" spans="1:12" ht="18.75" x14ac:dyDescent="0.3">
      <c r="A3" s="46" t="s">
        <v>13</v>
      </c>
      <c r="B3" s="46">
        <v>90000</v>
      </c>
      <c r="C3" s="46">
        <v>1999</v>
      </c>
      <c r="D3" s="46">
        <v>2019</v>
      </c>
      <c r="E3" s="46">
        <v>5750</v>
      </c>
      <c r="F3" s="46">
        <v>5692</v>
      </c>
      <c r="G3" s="46">
        <v>179889824</v>
      </c>
      <c r="H3" s="46">
        <v>507285270</v>
      </c>
      <c r="I3" s="46">
        <v>182</v>
      </c>
      <c r="J3" s="46">
        <v>327395446</v>
      </c>
      <c r="K3" s="46">
        <v>194656160</v>
      </c>
      <c r="L3" s="46">
        <v>522051606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33088</v>
      </c>
      <c r="F4" s="46">
        <v>33044</v>
      </c>
      <c r="G4" s="46">
        <v>195353872</v>
      </c>
      <c r="H4" s="46">
        <v>327218210</v>
      </c>
      <c r="I4" s="46">
        <v>67.5</v>
      </c>
      <c r="J4" s="46">
        <v>131864338</v>
      </c>
      <c r="K4" s="46">
        <v>0</v>
      </c>
      <c r="L4" s="46">
        <v>131864338</v>
      </c>
    </row>
    <row r="5" spans="1:12" ht="18.75" x14ac:dyDescent="0.3">
      <c r="A5" s="46" t="s">
        <v>90</v>
      </c>
      <c r="B5" s="46">
        <v>13636</v>
      </c>
      <c r="C5" s="46">
        <v>12987</v>
      </c>
      <c r="D5" s="46">
        <v>13114</v>
      </c>
      <c r="E5" s="46">
        <v>14034</v>
      </c>
      <c r="F5" s="46">
        <v>14399</v>
      </c>
      <c r="G5" s="46">
        <v>177087472</v>
      </c>
      <c r="H5" s="46">
        <v>194430403</v>
      </c>
      <c r="I5" s="46">
        <v>9.7899999999999991</v>
      </c>
      <c r="J5" s="46">
        <v>17342931</v>
      </c>
      <c r="K5" s="46">
        <v>0</v>
      </c>
      <c r="L5" s="46">
        <v>17342931</v>
      </c>
    </row>
    <row r="6" spans="1:12" ht="18.75" x14ac:dyDescent="0.3">
      <c r="A6" s="46" t="s">
        <v>15</v>
      </c>
      <c r="B6" s="46">
        <v>20000</v>
      </c>
      <c r="C6" s="46">
        <v>2528</v>
      </c>
      <c r="D6" s="46">
        <v>2553</v>
      </c>
      <c r="E6" s="46">
        <v>9459</v>
      </c>
      <c r="F6" s="46">
        <v>9459</v>
      </c>
      <c r="G6" s="46">
        <v>50568816</v>
      </c>
      <c r="H6" s="46">
        <v>187335495</v>
      </c>
      <c r="I6" s="46">
        <v>270.45999999999998</v>
      </c>
      <c r="J6" s="46">
        <v>136766679</v>
      </c>
      <c r="K6" s="46">
        <v>167774064</v>
      </c>
      <c r="L6" s="46">
        <v>304540743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11045</v>
      </c>
      <c r="F7" s="46">
        <v>11045</v>
      </c>
      <c r="G7" s="46">
        <v>73976144</v>
      </c>
      <c r="H7" s="46">
        <v>98435801</v>
      </c>
      <c r="I7" s="46">
        <v>33.06</v>
      </c>
      <c r="J7" s="46">
        <v>24459657</v>
      </c>
      <c r="K7" s="46">
        <v>3002441</v>
      </c>
      <c r="L7" s="46">
        <v>27462098</v>
      </c>
    </row>
    <row r="8" spans="1:12" ht="18.75" x14ac:dyDescent="0.3">
      <c r="A8" s="46" t="s">
        <v>29</v>
      </c>
      <c r="B8" s="46">
        <v>2700</v>
      </c>
      <c r="C8" s="46">
        <v>25376</v>
      </c>
      <c r="D8" s="46">
        <v>25624</v>
      </c>
      <c r="E8" s="46">
        <v>30656</v>
      </c>
      <c r="F8" s="46">
        <v>30081</v>
      </c>
      <c r="G8" s="46">
        <v>68514352</v>
      </c>
      <c r="H8" s="46">
        <v>80426818</v>
      </c>
      <c r="I8" s="46">
        <v>17.39</v>
      </c>
      <c r="J8" s="46">
        <v>11912466</v>
      </c>
      <c r="K8" s="46">
        <v>1537503</v>
      </c>
      <c r="L8" s="46">
        <v>13449969</v>
      </c>
    </row>
    <row r="9" spans="1:12" ht="18.75" x14ac:dyDescent="0.3">
      <c r="A9" s="46" t="s">
        <v>17</v>
      </c>
      <c r="B9" s="46">
        <v>8000</v>
      </c>
      <c r="C9" s="46">
        <v>2118</v>
      </c>
      <c r="D9" s="46">
        <v>2139</v>
      </c>
      <c r="E9" s="46">
        <v>10204</v>
      </c>
      <c r="F9" s="46">
        <v>9806</v>
      </c>
      <c r="G9" s="46">
        <v>16940042</v>
      </c>
      <c r="H9" s="46">
        <v>77683132</v>
      </c>
      <c r="I9" s="46">
        <v>358.58</v>
      </c>
      <c r="J9" s="46">
        <v>60743090</v>
      </c>
      <c r="K9" s="46">
        <v>54136744</v>
      </c>
      <c r="L9" s="46">
        <v>114879834</v>
      </c>
    </row>
    <row r="10" spans="1:12" ht="18.75" x14ac:dyDescent="0.3">
      <c r="A10" s="46" t="s">
        <v>18</v>
      </c>
      <c r="B10" s="46">
        <v>100000</v>
      </c>
      <c r="C10" s="46">
        <v>502</v>
      </c>
      <c r="D10" s="46">
        <v>507</v>
      </c>
      <c r="E10" s="46">
        <v>500</v>
      </c>
      <c r="F10" s="46">
        <v>500</v>
      </c>
      <c r="G10" s="46">
        <v>50227000</v>
      </c>
      <c r="H10" s="46">
        <v>49512500</v>
      </c>
      <c r="I10" s="46">
        <v>-1.42</v>
      </c>
      <c r="J10" s="46">
        <v>-714500</v>
      </c>
      <c r="K10" s="46">
        <v>0</v>
      </c>
      <c r="L10" s="46">
        <v>-714500</v>
      </c>
    </row>
    <row r="11" spans="1:12" ht="18.75" x14ac:dyDescent="0.3">
      <c r="A11" s="46" t="s">
        <v>16</v>
      </c>
      <c r="B11" s="46">
        <v>5500</v>
      </c>
      <c r="C11" s="46">
        <v>2958</v>
      </c>
      <c r="D11" s="46">
        <v>2987</v>
      </c>
      <c r="E11" s="46">
        <v>8889</v>
      </c>
      <c r="F11" s="46">
        <v>8899</v>
      </c>
      <c r="G11" s="46">
        <v>16269893</v>
      </c>
      <c r="H11" s="46">
        <v>48467291</v>
      </c>
      <c r="I11" s="46">
        <v>197.9</v>
      </c>
      <c r="J11" s="46">
        <v>32197398</v>
      </c>
      <c r="K11" s="46">
        <v>29037924</v>
      </c>
      <c r="L11" s="46">
        <v>61235322</v>
      </c>
    </row>
    <row r="12" spans="1:12" ht="18.75" x14ac:dyDescent="0.3">
      <c r="A12" s="46" t="s">
        <v>21</v>
      </c>
      <c r="B12" s="46">
        <v>1800</v>
      </c>
      <c r="C12" s="46">
        <v>16843</v>
      </c>
      <c r="D12" s="46">
        <v>17008</v>
      </c>
      <c r="E12" s="46">
        <v>25908</v>
      </c>
      <c r="F12" s="46">
        <v>25908</v>
      </c>
      <c r="G12" s="46">
        <v>30317020</v>
      </c>
      <c r="H12" s="46">
        <v>46179715</v>
      </c>
      <c r="I12" s="46">
        <v>52.32</v>
      </c>
      <c r="J12" s="46">
        <v>15862695</v>
      </c>
      <c r="K12" s="46">
        <v>2887274</v>
      </c>
      <c r="L12" s="46">
        <v>18749969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13455</v>
      </c>
      <c r="F13" s="46">
        <v>13060</v>
      </c>
      <c r="G13" s="46">
        <v>35697976</v>
      </c>
      <c r="H13" s="46">
        <v>45264328</v>
      </c>
      <c r="I13" s="46">
        <v>26.8</v>
      </c>
      <c r="J13" s="46">
        <v>9566352</v>
      </c>
      <c r="K13" s="46">
        <v>8274924</v>
      </c>
      <c r="L13" s="46">
        <v>17841276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22243</v>
      </c>
      <c r="F14" s="46">
        <v>22243</v>
      </c>
      <c r="G14" s="46">
        <v>27320240</v>
      </c>
      <c r="H14" s="46">
        <v>33039196</v>
      </c>
      <c r="I14" s="46">
        <v>20.93</v>
      </c>
      <c r="J14" s="46">
        <v>5718956</v>
      </c>
      <c r="K14" s="46">
        <v>0</v>
      </c>
      <c r="L14" s="46">
        <v>5718956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3783</v>
      </c>
      <c r="F15" s="46">
        <v>3783</v>
      </c>
      <c r="G15" s="46">
        <v>14720662</v>
      </c>
      <c r="H15" s="46">
        <v>26222810</v>
      </c>
      <c r="I15" s="46">
        <v>78.14</v>
      </c>
      <c r="J15" s="46">
        <v>11502148</v>
      </c>
      <c r="K15" s="46">
        <v>94924224</v>
      </c>
      <c r="L15" s="46">
        <v>106426372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3456</v>
      </c>
      <c r="F16" s="46">
        <v>3422</v>
      </c>
      <c r="G16" s="46">
        <v>16100578</v>
      </c>
      <c r="H16" s="46">
        <v>23720449</v>
      </c>
      <c r="I16" s="46">
        <v>47.33</v>
      </c>
      <c r="J16" s="46">
        <v>7619871</v>
      </c>
      <c r="K16" s="46">
        <v>3855220</v>
      </c>
      <c r="L16" s="46">
        <v>11475091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7185</v>
      </c>
      <c r="F17" s="46">
        <v>7222</v>
      </c>
      <c r="G17" s="46">
        <v>15091829</v>
      </c>
      <c r="H17" s="46">
        <v>21454757</v>
      </c>
      <c r="I17" s="46">
        <v>42.16</v>
      </c>
      <c r="J17" s="46">
        <v>6362928</v>
      </c>
      <c r="K17" s="46">
        <v>-7422173</v>
      </c>
      <c r="L17" s="46">
        <v>-709245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7070</v>
      </c>
      <c r="F18" s="46">
        <v>7070</v>
      </c>
      <c r="G18" s="46">
        <v>5202503</v>
      </c>
      <c r="H18" s="46">
        <v>14002135</v>
      </c>
      <c r="I18" s="46">
        <v>169.14</v>
      </c>
      <c r="J18" s="46">
        <v>8799632</v>
      </c>
      <c r="K18" s="46">
        <v>337142</v>
      </c>
      <c r="L18" s="46">
        <v>9136774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44884</v>
      </c>
      <c r="F19" s="46">
        <v>44182</v>
      </c>
      <c r="G19" s="46">
        <v>873445</v>
      </c>
      <c r="H19" s="46">
        <v>1618795</v>
      </c>
      <c r="I19" s="46">
        <v>85.33</v>
      </c>
      <c r="J19" s="46">
        <v>745350</v>
      </c>
      <c r="K19" s="46">
        <v>0</v>
      </c>
      <c r="L19" s="46">
        <v>830450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30392</v>
      </c>
      <c r="F20" s="46">
        <v>29091</v>
      </c>
      <c r="G20" s="46">
        <v>419795</v>
      </c>
      <c r="H20" s="46">
        <v>604955</v>
      </c>
      <c r="I20" s="46">
        <v>44.11</v>
      </c>
      <c r="J20" s="46">
        <v>185160</v>
      </c>
      <c r="K20" s="46">
        <v>0</v>
      </c>
      <c r="L20" s="46">
        <v>185160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13644</v>
      </c>
      <c r="F21" s="46">
        <v>13031</v>
      </c>
      <c r="G21" s="46">
        <v>175892</v>
      </c>
      <c r="H21" s="46">
        <v>180655</v>
      </c>
      <c r="I21" s="46">
        <v>2.71</v>
      </c>
      <c r="J21" s="46">
        <v>4763</v>
      </c>
      <c r="K21" s="46">
        <v>0</v>
      </c>
      <c r="L21" s="46">
        <v>4763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154</v>
      </c>
      <c r="E22" s="46" t="s">
        <v>37</v>
      </c>
      <c r="F22" s="46" t="s">
        <v>155</v>
      </c>
      <c r="G22" s="46" t="s">
        <v>39</v>
      </c>
      <c r="H22" s="46">
        <f>SUM(H2:H21)</f>
        <v>3207260265</v>
      </c>
      <c r="I22" s="46" t="s">
        <v>40</v>
      </c>
      <c r="J22" s="46" t="s">
        <v>156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3665457054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458196789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B41+H22+D41+F41</f>
        <v>3748008114</v>
      </c>
      <c r="H41" s="11">
        <f>G41-B43</f>
        <v>1260174668</v>
      </c>
      <c r="I41" s="5">
        <f>H41/B43</f>
        <v>0.50653498128105801</v>
      </c>
      <c r="J41" s="13">
        <f>G41+J40</f>
        <v>3748008114</v>
      </c>
      <c r="K41" s="11">
        <f>H41+J40</f>
        <v>1260174668</v>
      </c>
      <c r="L41" s="5">
        <f>K41/B43</f>
        <v>0.50653498128105801</v>
      </c>
    </row>
    <row r="42" spans="1:12" ht="19.5" thickBot="1" x14ac:dyDescent="0.35">
      <c r="A42" s="1" t="s">
        <v>48</v>
      </c>
      <c r="B42" s="9">
        <v>180000000</v>
      </c>
      <c r="C42" s="1"/>
      <c r="D42" s="1"/>
      <c r="E42" s="1"/>
      <c r="F42" s="1"/>
      <c r="G42" s="10">
        <f>G41+B42</f>
        <v>3928008114</v>
      </c>
      <c r="H42" s="12">
        <f>G42-B43</f>
        <v>1440174668</v>
      </c>
      <c r="I42" s="8">
        <f>H42/B43</f>
        <v>0.57888709162405882</v>
      </c>
      <c r="J42" s="13">
        <f>G42+J40</f>
        <v>3928008114</v>
      </c>
      <c r="K42" s="12">
        <f>H42+J40</f>
        <v>1440174668</v>
      </c>
      <c r="L42" s="8">
        <f>K42/B43</f>
        <v>0.57888709162405882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0.24911556456445477</v>
      </c>
      <c r="J43" s="6"/>
      <c r="K43" s="4" t="s">
        <v>50</v>
      </c>
      <c r="L43" s="5">
        <f ca="1">K41/VLOOKUP(MID(CELL("filename",A$1),FIND("]",CELL("filename",A$1))+1,255),Base!A:H,8,FALSE)*30</f>
        <v>0.24911556456445477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0.28469856965117646</v>
      </c>
      <c r="J44" s="6"/>
      <c r="K44" s="7"/>
      <c r="L44" s="8">
        <f ca="1">K42/VLOOKUP(MID(CELL("filename",A$1),FIND("]",CELL("filename",A$1))+1,255),Base!A:H,8,FALSE)*30</f>
        <v>0.28469856965117646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178000</v>
      </c>
      <c r="C2" s="46">
        <v>1922</v>
      </c>
      <c r="D2" s="46">
        <v>1941</v>
      </c>
      <c r="E2" s="46">
        <v>7905</v>
      </c>
      <c r="F2" s="46">
        <v>8069</v>
      </c>
      <c r="G2" s="46">
        <v>342201760</v>
      </c>
      <c r="H2" s="46">
        <v>1422278251</v>
      </c>
      <c r="I2" s="46">
        <v>315.63</v>
      </c>
      <c r="J2" s="46">
        <v>1080076491</v>
      </c>
      <c r="K2" s="46">
        <v>129957920</v>
      </c>
      <c r="L2" s="46">
        <v>1256634411</v>
      </c>
    </row>
    <row r="3" spans="1:12" ht="18.75" x14ac:dyDescent="0.3">
      <c r="A3" s="46" t="s">
        <v>13</v>
      </c>
      <c r="B3" s="46">
        <v>90000</v>
      </c>
      <c r="C3" s="46">
        <v>1999</v>
      </c>
      <c r="D3" s="46">
        <v>2019</v>
      </c>
      <c r="E3" s="46">
        <v>5976</v>
      </c>
      <c r="F3" s="46">
        <v>5959</v>
      </c>
      <c r="G3" s="46">
        <v>179889824</v>
      </c>
      <c r="H3" s="46">
        <v>531080978</v>
      </c>
      <c r="I3" s="46">
        <v>195.23</v>
      </c>
      <c r="J3" s="46">
        <v>351191154</v>
      </c>
      <c r="K3" s="46">
        <v>194656160</v>
      </c>
      <c r="L3" s="46">
        <v>545847314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33704</v>
      </c>
      <c r="F4" s="46">
        <v>33701</v>
      </c>
      <c r="G4" s="46">
        <v>195353872</v>
      </c>
      <c r="H4" s="46">
        <v>333724153</v>
      </c>
      <c r="I4" s="46">
        <v>70.83</v>
      </c>
      <c r="J4" s="46">
        <v>138370281</v>
      </c>
      <c r="K4" s="46">
        <v>0</v>
      </c>
      <c r="L4" s="46">
        <v>138370281</v>
      </c>
    </row>
    <row r="5" spans="1:12" ht="18.75" x14ac:dyDescent="0.3">
      <c r="A5" s="46" t="s">
        <v>90</v>
      </c>
      <c r="B5" s="46">
        <v>13000</v>
      </c>
      <c r="C5" s="46">
        <v>12987</v>
      </c>
      <c r="D5" s="46">
        <v>13114</v>
      </c>
      <c r="E5" s="46">
        <v>15118</v>
      </c>
      <c r="F5" s="46">
        <v>15118</v>
      </c>
      <c r="G5" s="46">
        <v>168827904</v>
      </c>
      <c r="H5" s="46">
        <v>194617794</v>
      </c>
      <c r="I5" s="46">
        <v>15.28</v>
      </c>
      <c r="J5" s="46">
        <v>25789890</v>
      </c>
      <c r="K5" s="46">
        <v>1261724</v>
      </c>
      <c r="L5" s="46">
        <v>27051614</v>
      </c>
    </row>
    <row r="6" spans="1:12" ht="18.75" x14ac:dyDescent="0.3">
      <c r="A6" s="46" t="s">
        <v>15</v>
      </c>
      <c r="B6" s="46">
        <v>20000</v>
      </c>
      <c r="C6" s="46">
        <v>2528</v>
      </c>
      <c r="D6" s="46">
        <v>2553</v>
      </c>
      <c r="E6" s="46">
        <v>9610</v>
      </c>
      <c r="F6" s="46">
        <v>9382</v>
      </c>
      <c r="G6" s="46">
        <v>50568816</v>
      </c>
      <c r="H6" s="46">
        <v>185810510</v>
      </c>
      <c r="I6" s="46">
        <v>267.44</v>
      </c>
      <c r="J6" s="46">
        <v>135241694</v>
      </c>
      <c r="K6" s="46">
        <v>167774064</v>
      </c>
      <c r="L6" s="46">
        <v>303015758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11597</v>
      </c>
      <c r="F7" s="46">
        <v>11507</v>
      </c>
      <c r="G7" s="46">
        <v>73976144</v>
      </c>
      <c r="H7" s="46">
        <v>102553261</v>
      </c>
      <c r="I7" s="46">
        <v>38.630000000000003</v>
      </c>
      <c r="J7" s="46">
        <v>28577117</v>
      </c>
      <c r="K7" s="46">
        <v>3002441</v>
      </c>
      <c r="L7" s="46">
        <v>31579558</v>
      </c>
    </row>
    <row r="8" spans="1:12" ht="18.75" x14ac:dyDescent="0.3">
      <c r="A8" s="46" t="s">
        <v>17</v>
      </c>
      <c r="B8" s="46">
        <v>8000</v>
      </c>
      <c r="C8" s="46">
        <v>2118</v>
      </c>
      <c r="D8" s="46">
        <v>2139</v>
      </c>
      <c r="E8" s="46">
        <v>10296</v>
      </c>
      <c r="F8" s="46">
        <v>10292</v>
      </c>
      <c r="G8" s="46">
        <v>16940042</v>
      </c>
      <c r="H8" s="46">
        <v>81533224</v>
      </c>
      <c r="I8" s="46">
        <v>381.3</v>
      </c>
      <c r="J8" s="46">
        <v>64593182</v>
      </c>
      <c r="K8" s="46">
        <v>54136744</v>
      </c>
      <c r="L8" s="46">
        <v>118729926</v>
      </c>
    </row>
    <row r="9" spans="1:12" ht="18.75" x14ac:dyDescent="0.3">
      <c r="A9" s="46" t="s">
        <v>29</v>
      </c>
      <c r="B9" s="46">
        <v>2600</v>
      </c>
      <c r="C9" s="46">
        <v>25376</v>
      </c>
      <c r="D9" s="46">
        <v>25624</v>
      </c>
      <c r="E9" s="46">
        <v>31585</v>
      </c>
      <c r="F9" s="46">
        <v>31585</v>
      </c>
      <c r="G9" s="46">
        <v>65976784</v>
      </c>
      <c r="H9" s="46">
        <v>81320320</v>
      </c>
      <c r="I9" s="46">
        <v>23.26</v>
      </c>
      <c r="J9" s="46">
        <v>15343536</v>
      </c>
      <c r="K9" s="46">
        <v>2127642</v>
      </c>
      <c r="L9" s="46">
        <v>17471178</v>
      </c>
    </row>
    <row r="10" spans="1:12" ht="18.75" x14ac:dyDescent="0.3">
      <c r="A10" s="46" t="s">
        <v>21</v>
      </c>
      <c r="B10" s="46">
        <v>1800</v>
      </c>
      <c r="C10" s="46">
        <v>16843</v>
      </c>
      <c r="D10" s="46">
        <v>17008</v>
      </c>
      <c r="E10" s="46">
        <v>29390</v>
      </c>
      <c r="F10" s="46">
        <v>28054</v>
      </c>
      <c r="G10" s="46">
        <v>30317020</v>
      </c>
      <c r="H10" s="46">
        <v>50004852</v>
      </c>
      <c r="I10" s="46">
        <v>64.94</v>
      </c>
      <c r="J10" s="46">
        <v>19687832</v>
      </c>
      <c r="K10" s="46">
        <v>2887274</v>
      </c>
      <c r="L10" s="46">
        <v>22575106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16</v>
      </c>
      <c r="B12" s="46">
        <v>5500</v>
      </c>
      <c r="C12" s="46">
        <v>2958</v>
      </c>
      <c r="D12" s="46">
        <v>2987</v>
      </c>
      <c r="E12" s="46">
        <v>9050</v>
      </c>
      <c r="F12" s="46">
        <v>9041</v>
      </c>
      <c r="G12" s="46">
        <v>16269893</v>
      </c>
      <c r="H12" s="46">
        <v>49240676</v>
      </c>
      <c r="I12" s="46">
        <v>202.65</v>
      </c>
      <c r="J12" s="46">
        <v>32970783</v>
      </c>
      <c r="K12" s="46">
        <v>29037924</v>
      </c>
      <c r="L12" s="46">
        <v>62008707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13713</v>
      </c>
      <c r="F13" s="46">
        <v>13701</v>
      </c>
      <c r="G13" s="46">
        <v>35697976</v>
      </c>
      <c r="H13" s="46">
        <v>47485953</v>
      </c>
      <c r="I13" s="46">
        <v>33.020000000000003</v>
      </c>
      <c r="J13" s="46">
        <v>11787977</v>
      </c>
      <c r="K13" s="46">
        <v>8274924</v>
      </c>
      <c r="L13" s="46">
        <v>20062901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23355</v>
      </c>
      <c r="F14" s="46">
        <v>23054</v>
      </c>
      <c r="G14" s="46">
        <v>27320240</v>
      </c>
      <c r="H14" s="46">
        <v>34243835</v>
      </c>
      <c r="I14" s="46">
        <v>25.34</v>
      </c>
      <c r="J14" s="46">
        <v>6923595</v>
      </c>
      <c r="K14" s="46">
        <v>0</v>
      </c>
      <c r="L14" s="46">
        <v>6923595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3670</v>
      </c>
      <c r="F15" s="46">
        <v>3711</v>
      </c>
      <c r="G15" s="46">
        <v>14720662</v>
      </c>
      <c r="H15" s="46">
        <v>25723724</v>
      </c>
      <c r="I15" s="46">
        <v>74.75</v>
      </c>
      <c r="J15" s="46">
        <v>11003062</v>
      </c>
      <c r="K15" s="46">
        <v>94924224</v>
      </c>
      <c r="L15" s="46">
        <v>105927286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3490</v>
      </c>
      <c r="F16" s="46">
        <v>3437</v>
      </c>
      <c r="G16" s="46">
        <v>16100578</v>
      </c>
      <c r="H16" s="46">
        <v>23824425</v>
      </c>
      <c r="I16" s="46">
        <v>47.97</v>
      </c>
      <c r="J16" s="46">
        <v>7723847</v>
      </c>
      <c r="K16" s="46">
        <v>3855220</v>
      </c>
      <c r="L16" s="46">
        <v>11579067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7500</v>
      </c>
      <c r="F17" s="46">
        <v>7500</v>
      </c>
      <c r="G17" s="46">
        <v>15091829</v>
      </c>
      <c r="H17" s="46">
        <v>22280625</v>
      </c>
      <c r="I17" s="46">
        <v>47.63</v>
      </c>
      <c r="J17" s="46">
        <v>7188796</v>
      </c>
      <c r="K17" s="46">
        <v>-7422173</v>
      </c>
      <c r="L17" s="46">
        <v>116623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7078</v>
      </c>
      <c r="F18" s="46">
        <v>7122</v>
      </c>
      <c r="G18" s="46">
        <v>5202503</v>
      </c>
      <c r="H18" s="46">
        <v>14105121</v>
      </c>
      <c r="I18" s="46">
        <v>171.12</v>
      </c>
      <c r="J18" s="46">
        <v>8902618</v>
      </c>
      <c r="K18" s="46">
        <v>337142</v>
      </c>
      <c r="L18" s="46">
        <v>9239760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46391</v>
      </c>
      <c r="F19" s="46">
        <v>45216</v>
      </c>
      <c r="G19" s="46">
        <v>873445</v>
      </c>
      <c r="H19" s="46">
        <v>1656680</v>
      </c>
      <c r="I19" s="46">
        <v>89.67</v>
      </c>
      <c r="J19" s="46">
        <v>783235</v>
      </c>
      <c r="K19" s="46">
        <v>0</v>
      </c>
      <c r="L19" s="46">
        <v>868335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30545</v>
      </c>
      <c r="F20" s="46">
        <v>29336</v>
      </c>
      <c r="G20" s="46">
        <v>419795</v>
      </c>
      <c r="H20" s="46">
        <v>610049</v>
      </c>
      <c r="I20" s="46">
        <v>45.32</v>
      </c>
      <c r="J20" s="46">
        <v>190254</v>
      </c>
      <c r="K20" s="46">
        <v>0</v>
      </c>
      <c r="L20" s="46">
        <v>190254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13644</v>
      </c>
      <c r="F21" s="46">
        <v>13034</v>
      </c>
      <c r="G21" s="46">
        <v>175892</v>
      </c>
      <c r="H21" s="46">
        <v>180697</v>
      </c>
      <c r="I21" s="46">
        <v>2.73</v>
      </c>
      <c r="J21" s="46">
        <v>4805</v>
      </c>
      <c r="K21" s="46">
        <v>0</v>
      </c>
      <c r="L21" s="46">
        <v>4805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157</v>
      </c>
      <c r="E22" s="46" t="s">
        <v>37</v>
      </c>
      <c r="F22" s="46" t="s">
        <v>158</v>
      </c>
      <c r="G22" s="46" t="s">
        <v>39</v>
      </c>
      <c r="H22" s="46">
        <f>SUM(H2:H21)</f>
        <v>3251787628</v>
      </c>
      <c r="I22" s="46" t="s">
        <v>40</v>
      </c>
      <c r="J22" s="46" t="s">
        <v>159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3739148823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487361195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B41+H22+D41+F41</f>
        <v>3821699883</v>
      </c>
      <c r="H41" s="11">
        <f>G41-B43</f>
        <v>1333866437</v>
      </c>
      <c r="I41" s="5">
        <f>H41/B43</f>
        <v>0.53615584240360759</v>
      </c>
      <c r="J41" s="13">
        <f>G41+J40</f>
        <v>3821699883</v>
      </c>
      <c r="K41" s="11">
        <f>H41+J40</f>
        <v>1333866437</v>
      </c>
      <c r="L41" s="5">
        <f>K41/B43</f>
        <v>0.53615584240360759</v>
      </c>
    </row>
    <row r="42" spans="1:12" ht="19.5" thickBot="1" x14ac:dyDescent="0.35">
      <c r="A42" s="1" t="s">
        <v>48</v>
      </c>
      <c r="B42" s="9">
        <v>180000000</v>
      </c>
      <c r="C42" s="1"/>
      <c r="D42" s="1"/>
      <c r="E42" s="1"/>
      <c r="F42" s="1"/>
      <c r="G42" s="10">
        <f>G41+B42</f>
        <v>4001699883</v>
      </c>
      <c r="H42" s="12">
        <f>G42-B43</f>
        <v>1513866437</v>
      </c>
      <c r="I42" s="8">
        <f>H42/B43</f>
        <v>0.6085079527466084</v>
      </c>
      <c r="J42" s="13">
        <f>G42+J40</f>
        <v>4001699883</v>
      </c>
      <c r="K42" s="12">
        <f>H42+J40</f>
        <v>1513866437</v>
      </c>
      <c r="L42" s="8">
        <f>K42/B43</f>
        <v>0.6085079527466084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0.25943024632432626</v>
      </c>
      <c r="J43" s="6"/>
      <c r="K43" s="4" t="s">
        <v>50</v>
      </c>
      <c r="L43" s="5">
        <f ca="1">K41/VLOOKUP(MID(CELL("filename",A$1),FIND("]",CELL("filename",A$1))+1,255),Base!A:H,8,FALSE)*30</f>
        <v>0.25943024632432626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0.29443933197416539</v>
      </c>
      <c r="J44" s="6"/>
      <c r="K44" s="7"/>
      <c r="L44" s="8">
        <f ca="1">K42/VLOOKUP(MID(CELL("filename",A$1),FIND("]",CELL("filename",A$1))+1,255),Base!A:H,8,FALSE)*30</f>
        <v>0.29443933197416539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44"/>
  <sheetViews>
    <sheetView rightToLeft="1" topLeftCell="A7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178000</v>
      </c>
      <c r="C2" s="46">
        <v>1922</v>
      </c>
      <c r="D2" s="46">
        <v>1941</v>
      </c>
      <c r="E2" s="46">
        <v>7701</v>
      </c>
      <c r="F2" s="46">
        <v>7798</v>
      </c>
      <c r="G2" s="46">
        <v>342201760</v>
      </c>
      <c r="H2" s="46">
        <v>1374510571</v>
      </c>
      <c r="I2" s="46">
        <v>301.67</v>
      </c>
      <c r="J2" s="46">
        <v>1032308811</v>
      </c>
      <c r="K2" s="46">
        <v>129957920</v>
      </c>
      <c r="L2" s="46">
        <v>1208866731</v>
      </c>
    </row>
    <row r="3" spans="1:12" ht="18.75" x14ac:dyDescent="0.3">
      <c r="A3" s="46" t="s">
        <v>13</v>
      </c>
      <c r="B3" s="46">
        <v>85000</v>
      </c>
      <c r="C3" s="46">
        <v>1999</v>
      </c>
      <c r="D3" s="46">
        <v>2019</v>
      </c>
      <c r="E3" s="46">
        <v>6255</v>
      </c>
      <c r="F3" s="46">
        <v>6236</v>
      </c>
      <c r="G3" s="46">
        <v>169895936</v>
      </c>
      <c r="H3" s="46">
        <v>524891915</v>
      </c>
      <c r="I3" s="46">
        <v>208.95</v>
      </c>
      <c r="J3" s="46">
        <v>354995979</v>
      </c>
      <c r="K3" s="46">
        <v>215637296</v>
      </c>
      <c r="L3" s="46">
        <v>570633275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34375</v>
      </c>
      <c r="F4" s="46">
        <v>34022</v>
      </c>
      <c r="G4" s="46">
        <v>195353872</v>
      </c>
      <c r="H4" s="46">
        <v>336902855</v>
      </c>
      <c r="I4" s="46">
        <v>72.459999999999994</v>
      </c>
      <c r="J4" s="46">
        <v>141548983</v>
      </c>
      <c r="K4" s="46">
        <v>0</v>
      </c>
      <c r="L4" s="46">
        <v>141548983</v>
      </c>
    </row>
    <row r="5" spans="1:12" ht="18.75" x14ac:dyDescent="0.3">
      <c r="A5" s="46" t="s">
        <v>90</v>
      </c>
      <c r="B5" s="46">
        <v>13000</v>
      </c>
      <c r="C5" s="46">
        <v>12987</v>
      </c>
      <c r="D5" s="46">
        <v>13114</v>
      </c>
      <c r="E5" s="46">
        <v>15160</v>
      </c>
      <c r="F5" s="46">
        <v>15273</v>
      </c>
      <c r="G5" s="46">
        <v>168827904</v>
      </c>
      <c r="H5" s="46">
        <v>196613147</v>
      </c>
      <c r="I5" s="46">
        <v>16.46</v>
      </c>
      <c r="J5" s="46">
        <v>27785243</v>
      </c>
      <c r="K5" s="46">
        <v>1261724</v>
      </c>
      <c r="L5" s="46">
        <v>29046967</v>
      </c>
    </row>
    <row r="6" spans="1:12" ht="18.75" x14ac:dyDescent="0.3">
      <c r="A6" s="46" t="s">
        <v>15</v>
      </c>
      <c r="B6" s="46">
        <v>20000</v>
      </c>
      <c r="C6" s="46">
        <v>2528</v>
      </c>
      <c r="D6" s="46">
        <v>2553</v>
      </c>
      <c r="E6" s="46">
        <v>9100</v>
      </c>
      <c r="F6" s="46">
        <v>9071</v>
      </c>
      <c r="G6" s="46">
        <v>50568816</v>
      </c>
      <c r="H6" s="46">
        <v>179651155</v>
      </c>
      <c r="I6" s="46">
        <v>255.26</v>
      </c>
      <c r="J6" s="46">
        <v>129082339</v>
      </c>
      <c r="K6" s="46">
        <v>167774064</v>
      </c>
      <c r="L6" s="46">
        <v>296856403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11490</v>
      </c>
      <c r="F7" s="46">
        <v>11782</v>
      </c>
      <c r="G7" s="46">
        <v>73976144</v>
      </c>
      <c r="H7" s="46">
        <v>105004130</v>
      </c>
      <c r="I7" s="46">
        <v>41.94</v>
      </c>
      <c r="J7" s="46">
        <v>31027986</v>
      </c>
      <c r="K7" s="46">
        <v>3002441</v>
      </c>
      <c r="L7" s="46">
        <v>34030427</v>
      </c>
    </row>
    <row r="8" spans="1:12" ht="18.75" x14ac:dyDescent="0.3">
      <c r="A8" s="46" t="s">
        <v>17</v>
      </c>
      <c r="B8" s="46">
        <v>8000</v>
      </c>
      <c r="C8" s="46">
        <v>2118</v>
      </c>
      <c r="D8" s="46">
        <v>2139</v>
      </c>
      <c r="E8" s="46">
        <v>10806</v>
      </c>
      <c r="F8" s="46">
        <v>10619</v>
      </c>
      <c r="G8" s="46">
        <v>16940042</v>
      </c>
      <c r="H8" s="46">
        <v>84123718</v>
      </c>
      <c r="I8" s="46">
        <v>396.6</v>
      </c>
      <c r="J8" s="46">
        <v>67183676</v>
      </c>
      <c r="K8" s="46">
        <v>54136744</v>
      </c>
      <c r="L8" s="46">
        <v>121320420</v>
      </c>
    </row>
    <row r="9" spans="1:12" ht="18.75" x14ac:dyDescent="0.3">
      <c r="A9" s="46" t="s">
        <v>29</v>
      </c>
      <c r="B9" s="46">
        <v>2400</v>
      </c>
      <c r="C9" s="46">
        <v>25376</v>
      </c>
      <c r="D9" s="46">
        <v>25624</v>
      </c>
      <c r="E9" s="46">
        <v>33164</v>
      </c>
      <c r="F9" s="46">
        <v>33091</v>
      </c>
      <c r="G9" s="46">
        <v>60901648</v>
      </c>
      <c r="H9" s="46">
        <v>78644071</v>
      </c>
      <c r="I9" s="46">
        <v>29.13</v>
      </c>
      <c r="J9" s="46">
        <v>17742423</v>
      </c>
      <c r="K9" s="46">
        <v>3620639</v>
      </c>
      <c r="L9" s="46">
        <v>21363062</v>
      </c>
    </row>
    <row r="10" spans="1:12" ht="18.75" x14ac:dyDescent="0.3">
      <c r="A10" s="46" t="s">
        <v>21</v>
      </c>
      <c r="B10" s="46">
        <v>1800</v>
      </c>
      <c r="C10" s="46">
        <v>16843</v>
      </c>
      <c r="D10" s="46">
        <v>17008</v>
      </c>
      <c r="E10" s="46">
        <v>29456</v>
      </c>
      <c r="F10" s="46">
        <v>29456</v>
      </c>
      <c r="G10" s="46">
        <v>30317020</v>
      </c>
      <c r="H10" s="46">
        <v>52503847</v>
      </c>
      <c r="I10" s="46">
        <v>73.180000000000007</v>
      </c>
      <c r="J10" s="46">
        <v>22186827</v>
      </c>
      <c r="K10" s="46">
        <v>2887274</v>
      </c>
      <c r="L10" s="46">
        <v>25074101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22</v>
      </c>
      <c r="B12" s="46">
        <v>3500</v>
      </c>
      <c r="C12" s="46">
        <v>10199</v>
      </c>
      <c r="D12" s="46">
        <v>10299</v>
      </c>
      <c r="E12" s="46">
        <v>13940</v>
      </c>
      <c r="F12" s="46">
        <v>14204</v>
      </c>
      <c r="G12" s="46">
        <v>35697976</v>
      </c>
      <c r="H12" s="46">
        <v>49229289</v>
      </c>
      <c r="I12" s="46">
        <v>37.9</v>
      </c>
      <c r="J12" s="46">
        <v>13531313</v>
      </c>
      <c r="K12" s="46">
        <v>8274924</v>
      </c>
      <c r="L12" s="46">
        <v>21806237</v>
      </c>
    </row>
    <row r="13" spans="1:12" ht="18.75" x14ac:dyDescent="0.3">
      <c r="A13" s="46" t="s">
        <v>16</v>
      </c>
      <c r="B13" s="46">
        <v>5500</v>
      </c>
      <c r="C13" s="46">
        <v>2958</v>
      </c>
      <c r="D13" s="46">
        <v>2987</v>
      </c>
      <c r="E13" s="46">
        <v>8592</v>
      </c>
      <c r="F13" s="46">
        <v>8860</v>
      </c>
      <c r="G13" s="46">
        <v>16269893</v>
      </c>
      <c r="H13" s="46">
        <v>48254883</v>
      </c>
      <c r="I13" s="46">
        <v>196.59</v>
      </c>
      <c r="J13" s="46">
        <v>31984990</v>
      </c>
      <c r="K13" s="46">
        <v>29037924</v>
      </c>
      <c r="L13" s="46">
        <v>61022914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21915</v>
      </c>
      <c r="F14" s="46">
        <v>22153</v>
      </c>
      <c r="G14" s="46">
        <v>27320240</v>
      </c>
      <c r="H14" s="46">
        <v>32905512</v>
      </c>
      <c r="I14" s="46">
        <v>20.440000000000001</v>
      </c>
      <c r="J14" s="46">
        <v>5585272</v>
      </c>
      <c r="K14" s="46">
        <v>0</v>
      </c>
      <c r="L14" s="46">
        <v>5585272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3644</v>
      </c>
      <c r="F15" s="46">
        <v>3643</v>
      </c>
      <c r="G15" s="46">
        <v>14720662</v>
      </c>
      <c r="H15" s="46">
        <v>25252365</v>
      </c>
      <c r="I15" s="46">
        <v>71.540000000000006</v>
      </c>
      <c r="J15" s="46">
        <v>10531703</v>
      </c>
      <c r="K15" s="46">
        <v>94924224</v>
      </c>
      <c r="L15" s="46">
        <v>105455927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3505</v>
      </c>
      <c r="F16" s="46">
        <v>3439</v>
      </c>
      <c r="G16" s="46">
        <v>16100578</v>
      </c>
      <c r="H16" s="46">
        <v>23838288</v>
      </c>
      <c r="I16" s="46">
        <v>48.06</v>
      </c>
      <c r="J16" s="46">
        <v>7737710</v>
      </c>
      <c r="K16" s="46">
        <v>3855220</v>
      </c>
      <c r="L16" s="46">
        <v>11592930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7135</v>
      </c>
      <c r="F17" s="46">
        <v>7315</v>
      </c>
      <c r="G17" s="46">
        <v>15091829</v>
      </c>
      <c r="H17" s="46">
        <v>21731036</v>
      </c>
      <c r="I17" s="46">
        <v>43.99</v>
      </c>
      <c r="J17" s="46">
        <v>6639207</v>
      </c>
      <c r="K17" s="46">
        <v>-7422173</v>
      </c>
      <c r="L17" s="46">
        <v>-432966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6766</v>
      </c>
      <c r="F18" s="46">
        <v>6870</v>
      </c>
      <c r="G18" s="46">
        <v>5202503</v>
      </c>
      <c r="H18" s="46">
        <v>13606035</v>
      </c>
      <c r="I18" s="46">
        <v>161.53</v>
      </c>
      <c r="J18" s="46">
        <v>8403532</v>
      </c>
      <c r="K18" s="46">
        <v>337142</v>
      </c>
      <c r="L18" s="46">
        <v>8740674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47476</v>
      </c>
      <c r="F19" s="46">
        <v>46663</v>
      </c>
      <c r="G19" s="46">
        <v>873445</v>
      </c>
      <c r="H19" s="46">
        <v>1709697</v>
      </c>
      <c r="I19" s="46">
        <v>95.74</v>
      </c>
      <c r="J19" s="46">
        <v>836252</v>
      </c>
      <c r="K19" s="46">
        <v>0</v>
      </c>
      <c r="L19" s="46">
        <v>921352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30802</v>
      </c>
      <c r="F20" s="46">
        <v>29544</v>
      </c>
      <c r="G20" s="46">
        <v>419795</v>
      </c>
      <c r="H20" s="46">
        <v>614375</v>
      </c>
      <c r="I20" s="46">
        <v>46.35</v>
      </c>
      <c r="J20" s="46">
        <v>194580</v>
      </c>
      <c r="K20" s="46">
        <v>0</v>
      </c>
      <c r="L20" s="46">
        <v>194580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13644</v>
      </c>
      <c r="F21" s="46">
        <v>13034</v>
      </c>
      <c r="G21" s="46">
        <v>175892</v>
      </c>
      <c r="H21" s="46">
        <v>180697</v>
      </c>
      <c r="I21" s="46">
        <v>2.73</v>
      </c>
      <c r="J21" s="46">
        <v>4805</v>
      </c>
      <c r="K21" s="46">
        <v>0</v>
      </c>
      <c r="L21" s="46">
        <v>4805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160</v>
      </c>
      <c r="E22" s="46" t="s">
        <v>37</v>
      </c>
      <c r="F22" s="46" t="s">
        <v>161</v>
      </c>
      <c r="G22" s="46" t="s">
        <v>39</v>
      </c>
      <c r="H22" s="46">
        <f>SUM(H2:H21)</f>
        <v>3199680086</v>
      </c>
      <c r="I22" s="46" t="s">
        <v>40</v>
      </c>
      <c r="J22" s="46" t="s">
        <v>162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3724584438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524904352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B41+H22+D41+F41</f>
        <v>3807135498</v>
      </c>
      <c r="H41" s="11">
        <f>G41-B43</f>
        <v>1319302052</v>
      </c>
      <c r="I41" s="5">
        <f>H41/B43</f>
        <v>0.53030159801139676</v>
      </c>
      <c r="J41" s="13">
        <f>G41+J40</f>
        <v>3807135498</v>
      </c>
      <c r="K41" s="11">
        <f>H41+J40</f>
        <v>1319302052</v>
      </c>
      <c r="L41" s="5">
        <f>K41/B43</f>
        <v>0.53030159801139676</v>
      </c>
    </row>
    <row r="42" spans="1:12" ht="19.5" thickBot="1" x14ac:dyDescent="0.35">
      <c r="A42" s="1" t="s">
        <v>48</v>
      </c>
      <c r="B42" s="9">
        <v>180000000</v>
      </c>
      <c r="C42" s="1"/>
      <c r="D42" s="1"/>
      <c r="E42" s="1"/>
      <c r="F42" s="1"/>
      <c r="G42" s="10">
        <f>G41+B42</f>
        <v>3987135498</v>
      </c>
      <c r="H42" s="12">
        <f>G42-B43</f>
        <v>1499302052</v>
      </c>
      <c r="I42" s="8">
        <f>H42/B43</f>
        <v>0.60265370835439758</v>
      </c>
      <c r="J42" s="13">
        <f>G42+J40</f>
        <v>3987135498</v>
      </c>
      <c r="K42" s="12">
        <f>H42+J40</f>
        <v>1499302052</v>
      </c>
      <c r="L42" s="8">
        <f>K42/B43</f>
        <v>0.60265370835439758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0.25252457048161753</v>
      </c>
      <c r="J43" s="6"/>
      <c r="K43" s="4" t="s">
        <v>50</v>
      </c>
      <c r="L43" s="5">
        <f ca="1">K41/VLOOKUP(MID(CELL("filename",A$1),FIND("]",CELL("filename",A$1))+1,255),Base!A:H,8,FALSE)*30</f>
        <v>0.25252457048161753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0.28697795635923695</v>
      </c>
      <c r="J44" s="6"/>
      <c r="K44" s="7"/>
      <c r="L44" s="8">
        <f ca="1">K42/VLOOKUP(MID(CELL("filename",A$1),FIND("]",CELL("filename",A$1))+1,255),Base!A:H,8,FALSE)*30</f>
        <v>0.28697795635923695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44"/>
  <sheetViews>
    <sheetView rightToLeft="1" topLeftCell="D19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  <col min="16384" max="16384" width="11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191251</v>
      </c>
      <c r="C2" s="46">
        <v>1897</v>
      </c>
      <c r="D2" s="46">
        <v>1916</v>
      </c>
      <c r="E2" s="46">
        <v>7201</v>
      </c>
      <c r="F2" s="46">
        <v>7154</v>
      </c>
      <c r="G2" s="46">
        <v>362795616</v>
      </c>
      <c r="H2" s="46">
        <v>1354869610</v>
      </c>
      <c r="I2" s="46">
        <v>273.45</v>
      </c>
      <c r="J2" s="46">
        <v>992073994</v>
      </c>
      <c r="K2" s="46">
        <v>35150128</v>
      </c>
      <c r="L2" s="46">
        <v>1034224122</v>
      </c>
    </row>
    <row r="3" spans="1:12" ht="18.75" x14ac:dyDescent="0.3">
      <c r="A3" s="46" t="s">
        <v>13</v>
      </c>
      <c r="B3" s="46">
        <v>160000</v>
      </c>
      <c r="C3" s="46">
        <v>1999</v>
      </c>
      <c r="D3" s="46">
        <v>2019</v>
      </c>
      <c r="E3" s="46">
        <v>2810</v>
      </c>
      <c r="F3" s="46">
        <v>2849</v>
      </c>
      <c r="G3" s="46">
        <v>319804128</v>
      </c>
      <c r="H3" s="46">
        <v>451395560</v>
      </c>
      <c r="I3" s="46">
        <v>41.15</v>
      </c>
      <c r="J3" s="46">
        <v>131591432</v>
      </c>
      <c r="K3" s="46">
        <v>36411128</v>
      </c>
      <c r="L3" s="46">
        <v>168002560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19052</v>
      </c>
      <c r="F4" s="46">
        <v>18967</v>
      </c>
      <c r="G4" s="46">
        <v>195353872</v>
      </c>
      <c r="H4" s="46">
        <v>187820718</v>
      </c>
      <c r="I4" s="46">
        <v>-3.86</v>
      </c>
      <c r="J4" s="46">
        <v>-7533154</v>
      </c>
      <c r="K4" s="46">
        <v>0</v>
      </c>
      <c r="L4" s="46">
        <v>-7533154</v>
      </c>
    </row>
    <row r="5" spans="1:12" ht="18.75" x14ac:dyDescent="0.3">
      <c r="A5" s="46" t="s">
        <v>15</v>
      </c>
      <c r="B5" s="46">
        <v>45000</v>
      </c>
      <c r="C5" s="46">
        <v>2528</v>
      </c>
      <c r="D5" s="46">
        <v>2553</v>
      </c>
      <c r="E5" s="46">
        <v>4167</v>
      </c>
      <c r="F5" s="46">
        <v>4138</v>
      </c>
      <c r="G5" s="46">
        <v>113779840</v>
      </c>
      <c r="H5" s="46">
        <v>184394453</v>
      </c>
      <c r="I5" s="46">
        <v>62.06</v>
      </c>
      <c r="J5" s="46">
        <v>70614613</v>
      </c>
      <c r="K5" s="46">
        <v>46070744</v>
      </c>
      <c r="L5" s="46">
        <v>116685357</v>
      </c>
    </row>
    <row r="6" spans="1:12" ht="18.75" x14ac:dyDescent="0.3">
      <c r="A6" s="46" t="s">
        <v>16</v>
      </c>
      <c r="B6" s="46">
        <v>20000</v>
      </c>
      <c r="C6" s="46">
        <v>2958</v>
      </c>
      <c r="D6" s="46">
        <v>2987</v>
      </c>
      <c r="E6" s="46">
        <v>4000</v>
      </c>
      <c r="F6" s="46">
        <v>4046</v>
      </c>
      <c r="G6" s="46">
        <v>59163248</v>
      </c>
      <c r="H6" s="46">
        <v>80131030</v>
      </c>
      <c r="I6" s="46">
        <v>35.44</v>
      </c>
      <c r="J6" s="46">
        <v>20967782</v>
      </c>
      <c r="K6" s="46">
        <v>0</v>
      </c>
      <c r="L6" s="46">
        <v>20967782</v>
      </c>
    </row>
    <row r="7" spans="1:12" ht="18.75" x14ac:dyDescent="0.3">
      <c r="A7" s="46" t="s">
        <v>17</v>
      </c>
      <c r="B7" s="46">
        <v>18000</v>
      </c>
      <c r="C7" s="46">
        <v>2118</v>
      </c>
      <c r="D7" s="46">
        <v>2139</v>
      </c>
      <c r="E7" s="46">
        <v>3749</v>
      </c>
      <c r="F7" s="46">
        <v>3748</v>
      </c>
      <c r="G7" s="46">
        <v>38115096</v>
      </c>
      <c r="H7" s="46">
        <v>66806226</v>
      </c>
      <c r="I7" s="46">
        <v>75.27</v>
      </c>
      <c r="J7" s="46">
        <v>28691130</v>
      </c>
      <c r="K7" s="46">
        <v>27454972</v>
      </c>
      <c r="L7" s="46">
        <v>56146102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20</v>
      </c>
      <c r="B9" s="46">
        <v>900</v>
      </c>
      <c r="C9" s="46">
        <v>30819</v>
      </c>
      <c r="D9" s="46">
        <v>31120</v>
      </c>
      <c r="E9" s="46">
        <v>42204</v>
      </c>
      <c r="F9" s="46">
        <v>43663</v>
      </c>
      <c r="G9" s="46">
        <v>27737408</v>
      </c>
      <c r="H9" s="46">
        <v>38913557</v>
      </c>
      <c r="I9" s="46">
        <v>40.29</v>
      </c>
      <c r="J9" s="46">
        <v>11176149</v>
      </c>
      <c r="K9" s="46">
        <v>4147672</v>
      </c>
      <c r="L9" s="46">
        <v>15323821</v>
      </c>
    </row>
    <row r="10" spans="1:12" ht="18.75" x14ac:dyDescent="0.3">
      <c r="A10" s="46" t="s">
        <v>21</v>
      </c>
      <c r="B10" s="46">
        <v>2000</v>
      </c>
      <c r="C10" s="46">
        <v>16843</v>
      </c>
      <c r="D10" s="46">
        <v>17008</v>
      </c>
      <c r="E10" s="46">
        <v>17750</v>
      </c>
      <c r="F10" s="46">
        <v>18025</v>
      </c>
      <c r="G10" s="46">
        <v>33685576</v>
      </c>
      <c r="H10" s="46">
        <v>35698513</v>
      </c>
      <c r="I10" s="46">
        <v>5.98</v>
      </c>
      <c r="J10" s="46">
        <v>2012937</v>
      </c>
      <c r="K10" s="46">
        <v>160642</v>
      </c>
      <c r="L10" s="46">
        <v>2173579</v>
      </c>
    </row>
    <row r="11" spans="1:12" ht="18.75" x14ac:dyDescent="0.3">
      <c r="A11" s="46" t="s">
        <v>22</v>
      </c>
      <c r="B11" s="46">
        <v>3000</v>
      </c>
      <c r="C11" s="46">
        <v>9961</v>
      </c>
      <c r="D11" s="46">
        <v>10059</v>
      </c>
      <c r="E11" s="46">
        <v>11175</v>
      </c>
      <c r="F11" s="46">
        <v>11533</v>
      </c>
      <c r="G11" s="46">
        <v>29883022</v>
      </c>
      <c r="H11" s="46">
        <v>34261660</v>
      </c>
      <c r="I11" s="46">
        <v>14.65</v>
      </c>
      <c r="J11" s="46">
        <v>4378638</v>
      </c>
      <c r="K11" s="46">
        <v>0</v>
      </c>
      <c r="L11" s="46">
        <v>4378638</v>
      </c>
    </row>
    <row r="12" spans="1:12" ht="18.75" x14ac:dyDescent="0.3">
      <c r="A12" s="46" t="s">
        <v>19</v>
      </c>
      <c r="B12" s="46">
        <v>900</v>
      </c>
      <c r="C12" s="46">
        <v>13810</v>
      </c>
      <c r="D12" s="46">
        <v>13945</v>
      </c>
      <c r="E12" s="46">
        <v>32566</v>
      </c>
      <c r="F12" s="46">
        <v>34631</v>
      </c>
      <c r="G12" s="46">
        <v>12429200</v>
      </c>
      <c r="H12" s="46">
        <v>30864013</v>
      </c>
      <c r="I12" s="46">
        <v>148.32</v>
      </c>
      <c r="J12" s="46">
        <v>18434813</v>
      </c>
      <c r="K12" s="46">
        <v>23433756</v>
      </c>
      <c r="L12" s="46">
        <v>41868569</v>
      </c>
    </row>
    <row r="13" spans="1:12" ht="18.75" x14ac:dyDescent="0.3">
      <c r="A13" s="46" t="s">
        <v>24</v>
      </c>
      <c r="B13" s="46">
        <v>4000</v>
      </c>
      <c r="C13" s="46">
        <v>5071</v>
      </c>
      <c r="D13" s="46">
        <v>5121</v>
      </c>
      <c r="E13" s="46">
        <v>4957</v>
      </c>
      <c r="F13" s="46">
        <v>5132</v>
      </c>
      <c r="G13" s="46">
        <v>20285568</v>
      </c>
      <c r="H13" s="46">
        <v>20327852</v>
      </c>
      <c r="I13" s="46">
        <v>0.21</v>
      </c>
      <c r="J13" s="46">
        <v>42284</v>
      </c>
      <c r="K13" s="46">
        <v>-7976437</v>
      </c>
      <c r="L13" s="46">
        <v>-7584153</v>
      </c>
    </row>
    <row r="14" spans="1:12" ht="18.75" x14ac:dyDescent="0.3">
      <c r="A14" s="46" t="s">
        <v>23</v>
      </c>
      <c r="B14" s="46">
        <v>2000</v>
      </c>
      <c r="C14" s="46">
        <v>7540</v>
      </c>
      <c r="D14" s="46">
        <v>7614</v>
      </c>
      <c r="E14" s="46">
        <v>10200</v>
      </c>
      <c r="F14" s="46">
        <v>10102</v>
      </c>
      <c r="G14" s="46">
        <v>15079791</v>
      </c>
      <c r="H14" s="46">
        <v>20007011</v>
      </c>
      <c r="I14" s="46">
        <v>32.67</v>
      </c>
      <c r="J14" s="46">
        <v>4927220</v>
      </c>
      <c r="K14" s="46">
        <v>6171663</v>
      </c>
      <c r="L14" s="46">
        <v>11098883</v>
      </c>
    </row>
    <row r="15" spans="1:12" ht="18.75" x14ac:dyDescent="0.3">
      <c r="A15" s="46" t="s">
        <v>25</v>
      </c>
      <c r="B15" s="46">
        <v>400</v>
      </c>
      <c r="C15" s="46">
        <v>23400</v>
      </c>
      <c r="D15" s="46">
        <v>23629</v>
      </c>
      <c r="E15" s="46">
        <v>41000</v>
      </c>
      <c r="F15" s="46">
        <v>41774</v>
      </c>
      <c r="G15" s="46">
        <v>9360158</v>
      </c>
      <c r="H15" s="46">
        <v>16546681</v>
      </c>
      <c r="I15" s="46">
        <v>76.78</v>
      </c>
      <c r="J15" s="46">
        <v>7186523</v>
      </c>
      <c r="K15" s="46">
        <v>29429624</v>
      </c>
      <c r="L15" s="46">
        <v>36616147</v>
      </c>
    </row>
    <row r="16" spans="1:12" ht="18.75" x14ac:dyDescent="0.3">
      <c r="A16" s="46" t="s">
        <v>26</v>
      </c>
      <c r="B16" s="46">
        <v>4000</v>
      </c>
      <c r="C16" s="46">
        <v>916</v>
      </c>
      <c r="D16" s="46">
        <v>925</v>
      </c>
      <c r="E16" s="46">
        <v>3262</v>
      </c>
      <c r="F16" s="46">
        <v>3247</v>
      </c>
      <c r="G16" s="46">
        <v>3662064</v>
      </c>
      <c r="H16" s="46">
        <v>12861367</v>
      </c>
      <c r="I16" s="46">
        <v>251.21</v>
      </c>
      <c r="J16" s="46">
        <v>9199303</v>
      </c>
      <c r="K16" s="46">
        <v>92707576</v>
      </c>
      <c r="L16" s="46">
        <v>101906879</v>
      </c>
    </row>
    <row r="17" spans="1:12 16384:16384" ht="18.75" x14ac:dyDescent="0.3">
      <c r="A17" s="46" t="s">
        <v>27</v>
      </c>
      <c r="B17" s="46">
        <v>1337</v>
      </c>
      <c r="C17" s="46">
        <v>4400</v>
      </c>
      <c r="D17" s="46">
        <v>4443</v>
      </c>
      <c r="E17" s="46">
        <v>6064</v>
      </c>
      <c r="F17" s="46">
        <v>5967</v>
      </c>
      <c r="G17" s="46">
        <v>5882644</v>
      </c>
      <c r="H17" s="46">
        <v>7900095</v>
      </c>
      <c r="I17" s="46">
        <v>34.29</v>
      </c>
      <c r="J17" s="46">
        <v>2017451</v>
      </c>
      <c r="K17" s="46">
        <v>0</v>
      </c>
      <c r="L17" s="46">
        <v>2017451</v>
      </c>
      <c r="XFD17" s="14"/>
    </row>
    <row r="18" spans="1:12 16384:16384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3600</v>
      </c>
      <c r="F18" s="46">
        <v>3644</v>
      </c>
      <c r="G18" s="46">
        <v>5202503</v>
      </c>
      <c r="H18" s="46">
        <v>7216942</v>
      </c>
      <c r="I18" s="46">
        <v>38.72</v>
      </c>
      <c r="J18" s="46">
        <v>2014439</v>
      </c>
      <c r="K18" s="46">
        <v>337142</v>
      </c>
      <c r="L18" s="46">
        <v>2351581</v>
      </c>
      <c r="XFD18" s="14"/>
    </row>
    <row r="19" spans="1:12 16384:16384" ht="18.75" x14ac:dyDescent="0.3">
      <c r="A19" s="46" t="s">
        <v>29</v>
      </c>
      <c r="B19" s="46">
        <v>200</v>
      </c>
      <c r="C19" s="46">
        <v>13181</v>
      </c>
      <c r="D19" s="46">
        <v>13310</v>
      </c>
      <c r="E19" s="46">
        <v>19836</v>
      </c>
      <c r="F19" s="46">
        <v>19836</v>
      </c>
      <c r="G19" s="46">
        <v>2636173</v>
      </c>
      <c r="H19" s="46">
        <v>3928520</v>
      </c>
      <c r="I19" s="46">
        <v>49.02</v>
      </c>
      <c r="J19" s="46">
        <v>1292347</v>
      </c>
      <c r="K19" s="46">
        <v>0</v>
      </c>
      <c r="L19" s="46">
        <v>1292347</v>
      </c>
      <c r="XFD19" s="14"/>
    </row>
    <row r="20" spans="1:12 16384:16384" ht="18.75" x14ac:dyDescent="0.3">
      <c r="A20" s="46" t="s">
        <v>31</v>
      </c>
      <c r="B20" s="46">
        <v>1000</v>
      </c>
      <c r="C20" s="46">
        <v>1012</v>
      </c>
      <c r="D20" s="46">
        <v>1022</v>
      </c>
      <c r="E20" s="46">
        <v>2402</v>
      </c>
      <c r="F20" s="46">
        <v>2381</v>
      </c>
      <c r="G20" s="46">
        <v>1012388</v>
      </c>
      <c r="H20" s="46">
        <v>2357785</v>
      </c>
      <c r="I20" s="46">
        <v>132.88999999999999</v>
      </c>
      <c r="J20" s="46">
        <v>1345397</v>
      </c>
      <c r="K20" s="46">
        <v>3855220</v>
      </c>
      <c r="L20" s="46">
        <v>5200617</v>
      </c>
      <c r="XFD20" s="14"/>
    </row>
    <row r="21" spans="1:12 16384:16384" ht="18.75" x14ac:dyDescent="0.3">
      <c r="A21" s="46" t="s">
        <v>32</v>
      </c>
      <c r="B21" s="46">
        <v>37</v>
      </c>
      <c r="C21" s="46">
        <v>23607</v>
      </c>
      <c r="D21" s="46">
        <v>23838</v>
      </c>
      <c r="E21" s="46">
        <v>27090</v>
      </c>
      <c r="F21" s="46">
        <v>26119</v>
      </c>
      <c r="G21" s="46">
        <v>873445</v>
      </c>
      <c r="H21" s="46">
        <v>956981</v>
      </c>
      <c r="I21" s="46">
        <v>9.56</v>
      </c>
      <c r="J21" s="46">
        <v>83536</v>
      </c>
      <c r="K21" s="46">
        <v>0</v>
      </c>
      <c r="L21" s="46">
        <v>83536</v>
      </c>
      <c r="XFD21" s="14"/>
    </row>
    <row r="22" spans="1:12 16384:16384" ht="18.75" x14ac:dyDescent="0.3">
      <c r="A22" s="46" t="s">
        <v>33</v>
      </c>
      <c r="B22" s="46">
        <v>21</v>
      </c>
      <c r="C22" s="46">
        <v>19990</v>
      </c>
      <c r="D22" s="46">
        <v>20185</v>
      </c>
      <c r="E22" s="46">
        <v>22496</v>
      </c>
      <c r="F22" s="46">
        <v>21560</v>
      </c>
      <c r="G22" s="46">
        <v>419795</v>
      </c>
      <c r="H22" s="46">
        <v>448346</v>
      </c>
      <c r="I22" s="46">
        <v>6.8</v>
      </c>
      <c r="J22" s="46">
        <v>28551</v>
      </c>
      <c r="K22" s="46">
        <v>0</v>
      </c>
      <c r="L22" s="46">
        <v>28551</v>
      </c>
      <c r="XFD22" s="14"/>
    </row>
    <row r="23" spans="1:12 16384:16384" ht="18.75" x14ac:dyDescent="0.3">
      <c r="A23" s="46" t="s">
        <v>30</v>
      </c>
      <c r="B23" s="46">
        <v>67</v>
      </c>
      <c r="C23" s="46">
        <v>17079</v>
      </c>
      <c r="D23" s="46">
        <v>17246</v>
      </c>
      <c r="E23" s="46">
        <v>49219</v>
      </c>
      <c r="F23" s="46">
        <v>48631</v>
      </c>
      <c r="G23" s="46">
        <v>1144282</v>
      </c>
      <c r="H23" s="46">
        <v>3226509</v>
      </c>
      <c r="I23" s="46">
        <v>181.97</v>
      </c>
      <c r="J23" s="46">
        <v>2082227</v>
      </c>
      <c r="K23" s="46">
        <v>0</v>
      </c>
      <c r="L23" s="46">
        <v>2082227</v>
      </c>
      <c r="XFD23" s="14"/>
    </row>
    <row r="24" spans="1:12 16384:16384" ht="18.75" x14ac:dyDescent="0.3">
      <c r="A24" s="46" t="s">
        <v>34</v>
      </c>
      <c r="B24" s="46">
        <v>22</v>
      </c>
      <c r="C24" s="46" t="s">
        <v>35</v>
      </c>
      <c r="D24" s="46" t="s">
        <v>56</v>
      </c>
      <c r="E24" s="46" t="s">
        <v>37</v>
      </c>
      <c r="F24" s="46" t="s">
        <v>57</v>
      </c>
      <c r="G24" s="46" t="s">
        <v>39</v>
      </c>
      <c r="H24" s="46">
        <f>SUM(H2:H23)</f>
        <v>2610445929</v>
      </c>
      <c r="I24" s="46" t="s">
        <v>40</v>
      </c>
      <c r="J24" s="46" t="s">
        <v>58</v>
      </c>
      <c r="K24" s="46"/>
      <c r="L24" s="46"/>
      <c r="XFD24" s="14">
        <f>SUM(B24:XFC24)</f>
        <v>2610445951</v>
      </c>
    </row>
    <row r="25" spans="1:12 16384:16384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XFD25" s="14"/>
    </row>
    <row r="26" spans="1:12 16384:16384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XFD26" s="14"/>
    </row>
    <row r="27" spans="1:12 16384:16384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XFD27" s="14"/>
    </row>
    <row r="28" spans="1:12 16384:16384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XFD28" s="14"/>
    </row>
    <row r="29" spans="1:12 16384:16384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XFD29" s="14"/>
    </row>
    <row r="30" spans="1:12 16384:16384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XFD30" s="14"/>
    </row>
    <row r="31" spans="1:12 16384:16384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XFD31" s="14"/>
    </row>
    <row r="32" spans="1:12 16384:16384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XFD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H24+B41</f>
        <v>2768054523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157608594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B41+H24+D41+F41</f>
        <v>2801005583</v>
      </c>
      <c r="H41" s="11">
        <f>G41-B43</f>
        <v>313172137</v>
      </c>
      <c r="I41" s="5">
        <f>H41/B43</f>
        <v>0.12588147229209651</v>
      </c>
      <c r="J41" s="13">
        <f>G41+J40</f>
        <v>2801005583</v>
      </c>
      <c r="K41" s="11">
        <f>H41+J40</f>
        <v>313172137</v>
      </c>
      <c r="L41" s="5">
        <f>K41/B43</f>
        <v>0.12588147229209651</v>
      </c>
    </row>
    <row r="42" spans="1:12" ht="19.5" thickBot="1" x14ac:dyDescent="0.35">
      <c r="A42" s="1" t="s">
        <v>48</v>
      </c>
      <c r="B42" s="9">
        <v>0</v>
      </c>
      <c r="C42" s="1"/>
      <c r="D42" s="1"/>
      <c r="E42" s="1"/>
      <c r="F42" s="1"/>
      <c r="G42" s="10">
        <f>G41+B42</f>
        <v>2801005583</v>
      </c>
      <c r="H42" s="12">
        <f>G42-B43</f>
        <v>313172137</v>
      </c>
      <c r="I42" s="8">
        <f>H42/B43</f>
        <v>0.12588147229209651</v>
      </c>
      <c r="J42" s="13">
        <f>G42+J40</f>
        <v>2801005583</v>
      </c>
      <c r="K42" s="12">
        <f>H42+J40</f>
        <v>313172137</v>
      </c>
      <c r="L42" s="8">
        <f>K42/B43</f>
        <v>0.12588147229209651</v>
      </c>
    </row>
    <row r="43" spans="1:12" ht="18.75" x14ac:dyDescent="0.3">
      <c r="A43" s="1" t="s">
        <v>49</v>
      </c>
      <c r="B43" s="9">
        <f>Base!E2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0.3147036807302413</v>
      </c>
      <c r="J43" s="6"/>
      <c r="K43" s="4" t="s">
        <v>50</v>
      </c>
      <c r="L43" s="5">
        <f ca="1">K41/VLOOKUP(MID(CELL("filename",A$1),FIND("]",CELL("filename",A$1))+1,255),Base!A:H,8,FALSE)*30</f>
        <v>0.3147036807302413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0.3147036807302413</v>
      </c>
      <c r="J44" s="6"/>
      <c r="K44" s="7"/>
      <c r="L44" s="8">
        <f ca="1">K42/VLOOKUP(MID(CELL("filename",A$1),FIND("]",CELL("filename",A$1))+1,255),Base!A:H,8,FALSE)*30</f>
        <v>0.3147036807302413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178000</v>
      </c>
      <c r="C2" s="46">
        <v>1922</v>
      </c>
      <c r="D2" s="46">
        <v>1941</v>
      </c>
      <c r="E2" s="46">
        <v>7409</v>
      </c>
      <c r="F2" s="46">
        <v>7483</v>
      </c>
      <c r="G2" s="46">
        <v>342201760</v>
      </c>
      <c r="H2" s="46">
        <v>1318987254</v>
      </c>
      <c r="I2" s="46">
        <v>285.44</v>
      </c>
      <c r="J2" s="46">
        <v>976785494</v>
      </c>
      <c r="K2" s="46">
        <v>129957920</v>
      </c>
      <c r="L2" s="46">
        <v>1153343414</v>
      </c>
    </row>
    <row r="3" spans="1:12" ht="18.75" x14ac:dyDescent="0.3">
      <c r="A3" s="46" t="s">
        <v>13</v>
      </c>
      <c r="B3" s="46">
        <v>85000</v>
      </c>
      <c r="C3" s="46">
        <v>1999</v>
      </c>
      <c r="D3" s="46">
        <v>2019</v>
      </c>
      <c r="E3" s="46">
        <v>5925</v>
      </c>
      <c r="F3" s="46">
        <v>5997</v>
      </c>
      <c r="G3" s="46">
        <v>169895936</v>
      </c>
      <c r="H3" s="46">
        <v>504774986</v>
      </c>
      <c r="I3" s="46">
        <v>197.11</v>
      </c>
      <c r="J3" s="46">
        <v>334879050</v>
      </c>
      <c r="K3" s="46">
        <v>215637296</v>
      </c>
      <c r="L3" s="46">
        <v>550516346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34702</v>
      </c>
      <c r="F4" s="46">
        <v>34535</v>
      </c>
      <c r="G4" s="46">
        <v>195353872</v>
      </c>
      <c r="H4" s="46">
        <v>341982838</v>
      </c>
      <c r="I4" s="46">
        <v>75.06</v>
      </c>
      <c r="J4" s="46">
        <v>146628966</v>
      </c>
      <c r="K4" s="46">
        <v>0</v>
      </c>
      <c r="L4" s="46">
        <v>146628966</v>
      </c>
    </row>
    <row r="5" spans="1:12" ht="18.75" x14ac:dyDescent="0.3">
      <c r="A5" s="46" t="s">
        <v>90</v>
      </c>
      <c r="B5" s="46">
        <v>13000</v>
      </c>
      <c r="C5" s="46">
        <v>12987</v>
      </c>
      <c r="D5" s="46">
        <v>13114</v>
      </c>
      <c r="E5" s="46">
        <v>14999</v>
      </c>
      <c r="F5" s="46">
        <v>15081</v>
      </c>
      <c r="G5" s="46">
        <v>168827904</v>
      </c>
      <c r="H5" s="46">
        <v>194141483</v>
      </c>
      <c r="I5" s="46">
        <v>14.99</v>
      </c>
      <c r="J5" s="46">
        <v>25313579</v>
      </c>
      <c r="K5" s="46">
        <v>1261724</v>
      </c>
      <c r="L5" s="46">
        <v>26575303</v>
      </c>
    </row>
    <row r="6" spans="1:12" ht="18.75" x14ac:dyDescent="0.3">
      <c r="A6" s="46" t="s">
        <v>15</v>
      </c>
      <c r="B6" s="46">
        <v>22000</v>
      </c>
      <c r="C6" s="46">
        <v>3086</v>
      </c>
      <c r="D6" s="46">
        <v>3117</v>
      </c>
      <c r="E6" s="46">
        <v>8618</v>
      </c>
      <c r="F6" s="46">
        <v>8675</v>
      </c>
      <c r="G6" s="46">
        <v>67884784</v>
      </c>
      <c r="H6" s="46">
        <v>188989213</v>
      </c>
      <c r="I6" s="46">
        <v>178.4</v>
      </c>
      <c r="J6" s="46">
        <v>121104429</v>
      </c>
      <c r="K6" s="46">
        <v>167774064</v>
      </c>
      <c r="L6" s="46">
        <v>288878493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11193</v>
      </c>
      <c r="F7" s="46">
        <v>11232</v>
      </c>
      <c r="G7" s="46">
        <v>73976144</v>
      </c>
      <c r="H7" s="46">
        <v>100102392</v>
      </c>
      <c r="I7" s="46">
        <v>35.32</v>
      </c>
      <c r="J7" s="46">
        <v>26126248</v>
      </c>
      <c r="K7" s="46">
        <v>3002441</v>
      </c>
      <c r="L7" s="46">
        <v>29128689</v>
      </c>
    </row>
    <row r="8" spans="1:12" ht="18.75" x14ac:dyDescent="0.3">
      <c r="A8" s="46" t="s">
        <v>17</v>
      </c>
      <c r="B8" s="46">
        <v>8000</v>
      </c>
      <c r="C8" s="46">
        <v>2118</v>
      </c>
      <c r="D8" s="46">
        <v>2139</v>
      </c>
      <c r="E8" s="46">
        <v>11149</v>
      </c>
      <c r="F8" s="46">
        <v>11149</v>
      </c>
      <c r="G8" s="46">
        <v>16940042</v>
      </c>
      <c r="H8" s="46">
        <v>88322378</v>
      </c>
      <c r="I8" s="46">
        <v>421.38</v>
      </c>
      <c r="J8" s="46">
        <v>71382336</v>
      </c>
      <c r="K8" s="46">
        <v>54136744</v>
      </c>
      <c r="L8" s="46">
        <v>125519080</v>
      </c>
    </row>
    <row r="9" spans="1:12" ht="18.75" x14ac:dyDescent="0.3">
      <c r="A9" s="46" t="s">
        <v>29</v>
      </c>
      <c r="B9" s="46">
        <v>2400</v>
      </c>
      <c r="C9" s="46">
        <v>25376</v>
      </c>
      <c r="D9" s="46">
        <v>25624</v>
      </c>
      <c r="E9" s="46">
        <v>31437</v>
      </c>
      <c r="F9" s="46">
        <v>32005</v>
      </c>
      <c r="G9" s="46">
        <v>60901648</v>
      </c>
      <c r="H9" s="46">
        <v>76063083</v>
      </c>
      <c r="I9" s="46">
        <v>24.89</v>
      </c>
      <c r="J9" s="46">
        <v>15161435</v>
      </c>
      <c r="K9" s="46">
        <v>3620639</v>
      </c>
      <c r="L9" s="46">
        <v>18782074</v>
      </c>
    </row>
    <row r="10" spans="1:12" ht="18.75" x14ac:dyDescent="0.3">
      <c r="A10" s="46" t="s">
        <v>21</v>
      </c>
      <c r="B10" s="46">
        <v>1800</v>
      </c>
      <c r="C10" s="46">
        <v>16843</v>
      </c>
      <c r="D10" s="46">
        <v>17008</v>
      </c>
      <c r="E10" s="46">
        <v>30001</v>
      </c>
      <c r="F10" s="46">
        <v>30310</v>
      </c>
      <c r="G10" s="46">
        <v>30317020</v>
      </c>
      <c r="H10" s="46">
        <v>54026060</v>
      </c>
      <c r="I10" s="46">
        <v>78.2</v>
      </c>
      <c r="J10" s="46">
        <v>23709040</v>
      </c>
      <c r="K10" s="46">
        <v>2887274</v>
      </c>
      <c r="L10" s="46">
        <v>26596314</v>
      </c>
    </row>
    <row r="11" spans="1:12" ht="18.75" x14ac:dyDescent="0.3">
      <c r="A11" s="46" t="s">
        <v>18</v>
      </c>
      <c r="B11" s="46">
        <v>100000</v>
      </c>
      <c r="C11" s="46">
        <v>502</v>
      </c>
      <c r="D11" s="46">
        <v>507</v>
      </c>
      <c r="E11" s="46">
        <v>500</v>
      </c>
      <c r="F11" s="46">
        <v>500</v>
      </c>
      <c r="G11" s="46">
        <v>50227000</v>
      </c>
      <c r="H11" s="46">
        <v>49512500</v>
      </c>
      <c r="I11" s="46">
        <v>-1.42</v>
      </c>
      <c r="J11" s="46">
        <v>-714500</v>
      </c>
      <c r="K11" s="46">
        <v>0</v>
      </c>
      <c r="L11" s="46">
        <v>-714500</v>
      </c>
    </row>
    <row r="12" spans="1:12" ht="18.75" x14ac:dyDescent="0.3">
      <c r="A12" s="46" t="s">
        <v>22</v>
      </c>
      <c r="B12" s="46">
        <v>3500</v>
      </c>
      <c r="C12" s="46">
        <v>10199</v>
      </c>
      <c r="D12" s="46">
        <v>10299</v>
      </c>
      <c r="E12" s="46">
        <v>13505</v>
      </c>
      <c r="F12" s="46">
        <v>13515</v>
      </c>
      <c r="G12" s="46">
        <v>35697976</v>
      </c>
      <c r="H12" s="46">
        <v>46841301</v>
      </c>
      <c r="I12" s="46">
        <v>31.22</v>
      </c>
      <c r="J12" s="46">
        <v>11143325</v>
      </c>
      <c r="K12" s="46">
        <v>8274924</v>
      </c>
      <c r="L12" s="46">
        <v>19418249</v>
      </c>
    </row>
    <row r="13" spans="1:12" ht="18.75" x14ac:dyDescent="0.3">
      <c r="A13" s="46" t="s">
        <v>16</v>
      </c>
      <c r="B13" s="46">
        <v>5500</v>
      </c>
      <c r="C13" s="46">
        <v>2958</v>
      </c>
      <c r="D13" s="46">
        <v>2987</v>
      </c>
      <c r="E13" s="46">
        <v>8417</v>
      </c>
      <c r="F13" s="46">
        <v>8454</v>
      </c>
      <c r="G13" s="46">
        <v>16269893</v>
      </c>
      <c r="H13" s="46">
        <v>46043654</v>
      </c>
      <c r="I13" s="46">
        <v>183</v>
      </c>
      <c r="J13" s="46">
        <v>29773761</v>
      </c>
      <c r="K13" s="46">
        <v>29037924</v>
      </c>
      <c r="L13" s="46">
        <v>58811685</v>
      </c>
    </row>
    <row r="14" spans="1:12" ht="18.75" x14ac:dyDescent="0.3">
      <c r="A14" s="46" t="s">
        <v>77</v>
      </c>
      <c r="B14" s="46">
        <v>1500</v>
      </c>
      <c r="C14" s="46">
        <v>18213</v>
      </c>
      <c r="D14" s="46">
        <v>18391</v>
      </c>
      <c r="E14" s="46">
        <v>21046</v>
      </c>
      <c r="F14" s="46">
        <v>21146</v>
      </c>
      <c r="G14" s="46">
        <v>27320240</v>
      </c>
      <c r="H14" s="46">
        <v>31409740</v>
      </c>
      <c r="I14" s="46">
        <v>14.97</v>
      </c>
      <c r="J14" s="46">
        <v>4089500</v>
      </c>
      <c r="K14" s="46">
        <v>0</v>
      </c>
      <c r="L14" s="46">
        <v>4089500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3537</v>
      </c>
      <c r="F15" s="46">
        <v>3569</v>
      </c>
      <c r="G15" s="46">
        <v>14720662</v>
      </c>
      <c r="H15" s="46">
        <v>24739416</v>
      </c>
      <c r="I15" s="46">
        <v>68.06</v>
      </c>
      <c r="J15" s="46">
        <v>10018754</v>
      </c>
      <c r="K15" s="46">
        <v>94924224</v>
      </c>
      <c r="L15" s="46">
        <v>104942978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3507</v>
      </c>
      <c r="F16" s="46">
        <v>3441</v>
      </c>
      <c r="G16" s="46">
        <v>16100578</v>
      </c>
      <c r="H16" s="46">
        <v>23852152</v>
      </c>
      <c r="I16" s="46">
        <v>48.14</v>
      </c>
      <c r="J16" s="46">
        <v>7751574</v>
      </c>
      <c r="K16" s="46">
        <v>3855220</v>
      </c>
      <c r="L16" s="46">
        <v>11606794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7360</v>
      </c>
      <c r="F17" s="46">
        <v>7051</v>
      </c>
      <c r="G17" s="46">
        <v>15091829</v>
      </c>
      <c r="H17" s="46">
        <v>20946758</v>
      </c>
      <c r="I17" s="46">
        <v>38.799999999999997</v>
      </c>
      <c r="J17" s="46">
        <v>5854929</v>
      </c>
      <c r="K17" s="46">
        <v>-7422173</v>
      </c>
      <c r="L17" s="46">
        <v>-1217244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6527</v>
      </c>
      <c r="F18" s="46">
        <v>6527</v>
      </c>
      <c r="G18" s="46">
        <v>5202503</v>
      </c>
      <c r="H18" s="46">
        <v>12926724</v>
      </c>
      <c r="I18" s="46">
        <v>148.47</v>
      </c>
      <c r="J18" s="46">
        <v>7724221</v>
      </c>
      <c r="K18" s="46">
        <v>337142</v>
      </c>
      <c r="L18" s="46">
        <v>8061363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48996</v>
      </c>
      <c r="F19" s="46">
        <v>48378</v>
      </c>
      <c r="G19" s="46">
        <v>873445</v>
      </c>
      <c r="H19" s="46">
        <v>1772534</v>
      </c>
      <c r="I19" s="46">
        <v>102.94</v>
      </c>
      <c r="J19" s="46">
        <v>899089</v>
      </c>
      <c r="K19" s="46">
        <v>0</v>
      </c>
      <c r="L19" s="46">
        <v>984189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31021</v>
      </c>
      <c r="F20" s="46">
        <v>29817</v>
      </c>
      <c r="G20" s="46">
        <v>419795</v>
      </c>
      <c r="H20" s="46">
        <v>620052</v>
      </c>
      <c r="I20" s="46">
        <v>47.7</v>
      </c>
      <c r="J20" s="46">
        <v>200257</v>
      </c>
      <c r="K20" s="46">
        <v>0</v>
      </c>
      <c r="L20" s="46">
        <v>200257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13644</v>
      </c>
      <c r="F21" s="46">
        <v>13034</v>
      </c>
      <c r="G21" s="46">
        <v>175892</v>
      </c>
      <c r="H21" s="46">
        <v>180697</v>
      </c>
      <c r="I21" s="46">
        <v>2.73</v>
      </c>
      <c r="J21" s="46">
        <v>4805</v>
      </c>
      <c r="K21" s="46">
        <v>0</v>
      </c>
      <c r="L21" s="46">
        <v>4805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163</v>
      </c>
      <c r="E22" s="46" t="s">
        <v>37</v>
      </c>
      <c r="F22" s="46" t="s">
        <v>164</v>
      </c>
      <c r="G22" s="46" t="s">
        <v>39</v>
      </c>
      <c r="H22" s="46">
        <f>SUM(H2:H21)</f>
        <v>3126235215</v>
      </c>
      <c r="I22" s="46" t="s">
        <v>40</v>
      </c>
      <c r="J22" s="46" t="s">
        <v>165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3633823598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507588383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B41+H22+D41+F41</f>
        <v>3716374658</v>
      </c>
      <c r="H41" s="11">
        <f>G41-B43</f>
        <v>1228541212</v>
      </c>
      <c r="I41" s="5">
        <f>H41/B43</f>
        <v>0.49381971850859985</v>
      </c>
      <c r="J41" s="13">
        <f>G41+J40</f>
        <v>3716374658</v>
      </c>
      <c r="K41" s="11">
        <f>H41+J40</f>
        <v>1228541212</v>
      </c>
      <c r="L41" s="5">
        <f>K41/B43</f>
        <v>0.49381971850859985</v>
      </c>
    </row>
    <row r="42" spans="1:12" ht="19.5" thickBot="1" x14ac:dyDescent="0.35">
      <c r="A42" s="1" t="s">
        <v>48</v>
      </c>
      <c r="B42" s="9">
        <v>180000000</v>
      </c>
      <c r="C42" s="1"/>
      <c r="D42" s="1"/>
      <c r="E42" s="1"/>
      <c r="F42" s="1"/>
      <c r="G42" s="10">
        <f>G41+B42</f>
        <v>3896374658</v>
      </c>
      <c r="H42" s="12">
        <f>G42-B43</f>
        <v>1408541212</v>
      </c>
      <c r="I42" s="8">
        <f>H42/B43</f>
        <v>0.56617182885160067</v>
      </c>
      <c r="J42" s="13">
        <f>G42+J40</f>
        <v>3896374658</v>
      </c>
      <c r="K42" s="12">
        <f>H42+J40</f>
        <v>1408541212</v>
      </c>
      <c r="L42" s="8">
        <f>K42/B43</f>
        <v>0.56617182885160067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0.23147799305090619</v>
      </c>
      <c r="J43" s="6"/>
      <c r="K43" s="4" t="s">
        <v>50</v>
      </c>
      <c r="L43" s="5">
        <f ca="1">K41/VLOOKUP(MID(CELL("filename",A$1),FIND("]",CELL("filename",A$1))+1,255),Base!A:H,8,FALSE)*30</f>
        <v>0.23147799305090619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0.26539304477418779</v>
      </c>
      <c r="J44" s="6"/>
      <c r="K44" s="7"/>
      <c r="L44" s="8">
        <f ca="1">K42/VLOOKUP(MID(CELL("filename",A$1),FIND("]",CELL("filename",A$1))+1,255),Base!A:H,8,FALSE)*30</f>
        <v>0.26539304477418779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190000</v>
      </c>
      <c r="C2" s="46">
        <v>2252</v>
      </c>
      <c r="D2" s="46">
        <v>2274</v>
      </c>
      <c r="E2" s="46">
        <v>7109</v>
      </c>
      <c r="F2" s="46">
        <v>7367</v>
      </c>
      <c r="G2" s="46">
        <v>427909120</v>
      </c>
      <c r="H2" s="46">
        <v>1386082633</v>
      </c>
      <c r="I2" s="46">
        <v>223.92</v>
      </c>
      <c r="J2" s="46">
        <v>958173513</v>
      </c>
      <c r="K2" s="46">
        <v>129957920</v>
      </c>
      <c r="L2" s="46">
        <v>1134731433</v>
      </c>
    </row>
    <row r="3" spans="1:12" ht="18.75" x14ac:dyDescent="0.3">
      <c r="A3" s="46" t="s">
        <v>13</v>
      </c>
      <c r="B3" s="46">
        <v>85000</v>
      </c>
      <c r="C3" s="46">
        <v>1999</v>
      </c>
      <c r="D3" s="46">
        <v>2019</v>
      </c>
      <c r="E3" s="46">
        <v>5698</v>
      </c>
      <c r="F3" s="46">
        <v>5899</v>
      </c>
      <c r="G3" s="46">
        <v>169895936</v>
      </c>
      <c r="H3" s="46">
        <v>496526204</v>
      </c>
      <c r="I3" s="46">
        <v>192.25</v>
      </c>
      <c r="J3" s="46">
        <v>326630268</v>
      </c>
      <c r="K3" s="46">
        <v>215637296</v>
      </c>
      <c r="L3" s="46">
        <v>542267564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35916</v>
      </c>
      <c r="F4" s="46">
        <v>35307</v>
      </c>
      <c r="G4" s="46">
        <v>195353872</v>
      </c>
      <c r="H4" s="46">
        <v>349627568</v>
      </c>
      <c r="I4" s="46">
        <v>78.97</v>
      </c>
      <c r="J4" s="46">
        <v>154273696</v>
      </c>
      <c r="K4" s="46">
        <v>0</v>
      </c>
      <c r="L4" s="46">
        <v>154273696</v>
      </c>
    </row>
    <row r="5" spans="1:12" ht="18.75" x14ac:dyDescent="0.3">
      <c r="A5" s="46" t="s">
        <v>15</v>
      </c>
      <c r="B5" s="46">
        <v>22000</v>
      </c>
      <c r="C5" s="46">
        <v>3086</v>
      </c>
      <c r="D5" s="46">
        <v>3117</v>
      </c>
      <c r="E5" s="46">
        <v>8852</v>
      </c>
      <c r="F5" s="46">
        <v>8598</v>
      </c>
      <c r="G5" s="46">
        <v>67884784</v>
      </c>
      <c r="H5" s="46">
        <v>187311729</v>
      </c>
      <c r="I5" s="46">
        <v>175.93</v>
      </c>
      <c r="J5" s="46">
        <v>119426945</v>
      </c>
      <c r="K5" s="46">
        <v>167774064</v>
      </c>
      <c r="L5" s="46">
        <v>287201009</v>
      </c>
    </row>
    <row r="6" spans="1:12" ht="18.75" x14ac:dyDescent="0.3">
      <c r="A6" s="46" t="s">
        <v>90</v>
      </c>
      <c r="B6" s="46">
        <v>13000</v>
      </c>
      <c r="C6" s="46">
        <v>12987</v>
      </c>
      <c r="D6" s="46">
        <v>13114</v>
      </c>
      <c r="E6" s="46">
        <v>14327</v>
      </c>
      <c r="F6" s="46">
        <v>14430</v>
      </c>
      <c r="G6" s="46">
        <v>168827904</v>
      </c>
      <c r="H6" s="46">
        <v>185760998</v>
      </c>
      <c r="I6" s="46">
        <v>10.029999999999999</v>
      </c>
      <c r="J6" s="46">
        <v>16933094</v>
      </c>
      <c r="K6" s="46">
        <v>1261724</v>
      </c>
      <c r="L6" s="46">
        <v>18194818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10672</v>
      </c>
      <c r="F7" s="46">
        <v>10852</v>
      </c>
      <c r="G7" s="46">
        <v>73976144</v>
      </c>
      <c r="H7" s="46">
        <v>96715737</v>
      </c>
      <c r="I7" s="46">
        <v>30.74</v>
      </c>
      <c r="J7" s="46">
        <v>22739593</v>
      </c>
      <c r="K7" s="46">
        <v>3002441</v>
      </c>
      <c r="L7" s="46">
        <v>25742034</v>
      </c>
    </row>
    <row r="8" spans="1:12" ht="18.75" x14ac:dyDescent="0.3">
      <c r="A8" s="46" t="s">
        <v>29</v>
      </c>
      <c r="B8" s="46">
        <v>2400</v>
      </c>
      <c r="C8" s="46">
        <v>25376</v>
      </c>
      <c r="D8" s="46">
        <v>25624</v>
      </c>
      <c r="E8" s="46">
        <v>30405</v>
      </c>
      <c r="F8" s="46">
        <v>30496</v>
      </c>
      <c r="G8" s="46">
        <v>60901648</v>
      </c>
      <c r="H8" s="46">
        <v>72476794</v>
      </c>
      <c r="I8" s="46">
        <v>19.010000000000002</v>
      </c>
      <c r="J8" s="46">
        <v>11575146</v>
      </c>
      <c r="K8" s="46">
        <v>3620639</v>
      </c>
      <c r="L8" s="46">
        <v>15195785</v>
      </c>
    </row>
    <row r="9" spans="1:12" ht="18.75" x14ac:dyDescent="0.3">
      <c r="A9" s="46" t="s">
        <v>17</v>
      </c>
      <c r="B9" s="46">
        <v>6000</v>
      </c>
      <c r="C9" s="46">
        <v>2118</v>
      </c>
      <c r="D9" s="46">
        <v>2139</v>
      </c>
      <c r="E9" s="46">
        <v>11580</v>
      </c>
      <c r="F9" s="46">
        <v>11643</v>
      </c>
      <c r="G9" s="46">
        <v>12705032</v>
      </c>
      <c r="H9" s="46">
        <v>69176885</v>
      </c>
      <c r="I9" s="46">
        <v>444.48</v>
      </c>
      <c r="J9" s="46">
        <v>56471853</v>
      </c>
      <c r="K9" s="46">
        <v>72437840</v>
      </c>
      <c r="L9" s="46">
        <v>128909693</v>
      </c>
    </row>
    <row r="10" spans="1:12" ht="18.75" x14ac:dyDescent="0.3">
      <c r="A10" s="46" t="s">
        <v>77</v>
      </c>
      <c r="B10" s="46">
        <v>2500</v>
      </c>
      <c r="C10" s="46">
        <v>19516</v>
      </c>
      <c r="D10" s="46">
        <v>19707</v>
      </c>
      <c r="E10" s="46">
        <v>22203</v>
      </c>
      <c r="F10" s="46">
        <v>21636</v>
      </c>
      <c r="G10" s="46">
        <v>48789264</v>
      </c>
      <c r="H10" s="46">
        <v>53562623</v>
      </c>
      <c r="I10" s="46">
        <v>9.7799999999999994</v>
      </c>
      <c r="J10" s="46">
        <v>4773359</v>
      </c>
      <c r="K10" s="46">
        <v>0</v>
      </c>
      <c r="L10" s="46">
        <v>4773359</v>
      </c>
    </row>
    <row r="11" spans="1:12" ht="18.75" x14ac:dyDescent="0.3">
      <c r="A11" s="46" t="s">
        <v>21</v>
      </c>
      <c r="B11" s="46">
        <v>1800</v>
      </c>
      <c r="C11" s="46">
        <v>16843</v>
      </c>
      <c r="D11" s="46">
        <v>17008</v>
      </c>
      <c r="E11" s="46">
        <v>29201</v>
      </c>
      <c r="F11" s="46">
        <v>29637</v>
      </c>
      <c r="G11" s="46">
        <v>30317020</v>
      </c>
      <c r="H11" s="46">
        <v>52826471</v>
      </c>
      <c r="I11" s="46">
        <v>74.25</v>
      </c>
      <c r="J11" s="46">
        <v>22509451</v>
      </c>
      <c r="K11" s="46">
        <v>2887274</v>
      </c>
      <c r="L11" s="46">
        <v>25396725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12885</v>
      </c>
      <c r="F13" s="46">
        <v>13245</v>
      </c>
      <c r="G13" s="46">
        <v>35697976</v>
      </c>
      <c r="H13" s="46">
        <v>45905514</v>
      </c>
      <c r="I13" s="46">
        <v>28.59</v>
      </c>
      <c r="J13" s="46">
        <v>10207538</v>
      </c>
      <c r="K13" s="46">
        <v>8274924</v>
      </c>
      <c r="L13" s="46">
        <v>18482462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7900</v>
      </c>
      <c r="F14" s="46">
        <v>7819</v>
      </c>
      <c r="G14" s="46">
        <v>16269893</v>
      </c>
      <c r="H14" s="46">
        <v>42585206</v>
      </c>
      <c r="I14" s="46">
        <v>161.74</v>
      </c>
      <c r="J14" s="46">
        <v>26315313</v>
      </c>
      <c r="K14" s="46">
        <v>29037924</v>
      </c>
      <c r="L14" s="46">
        <v>55353237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3676</v>
      </c>
      <c r="F15" s="46">
        <v>3611</v>
      </c>
      <c r="G15" s="46">
        <v>14720662</v>
      </c>
      <c r="H15" s="46">
        <v>25030549</v>
      </c>
      <c r="I15" s="46">
        <v>70.040000000000006</v>
      </c>
      <c r="J15" s="46">
        <v>10309887</v>
      </c>
      <c r="K15" s="46">
        <v>94924224</v>
      </c>
      <c r="L15" s="46">
        <v>105234111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3578</v>
      </c>
      <c r="F16" s="46">
        <v>3447</v>
      </c>
      <c r="G16" s="46">
        <v>16100578</v>
      </c>
      <c r="H16" s="46">
        <v>23893742</v>
      </c>
      <c r="I16" s="46">
        <v>48.4</v>
      </c>
      <c r="J16" s="46">
        <v>7793164</v>
      </c>
      <c r="K16" s="46">
        <v>3855220</v>
      </c>
      <c r="L16" s="46">
        <v>11648384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7403</v>
      </c>
      <c r="F17" s="46">
        <v>7399</v>
      </c>
      <c r="G17" s="46">
        <v>15091829</v>
      </c>
      <c r="H17" s="46">
        <v>21980579</v>
      </c>
      <c r="I17" s="46">
        <v>45.65</v>
      </c>
      <c r="J17" s="46">
        <v>6888750</v>
      </c>
      <c r="K17" s="46">
        <v>-7422173</v>
      </c>
      <c r="L17" s="46">
        <v>-183423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6201</v>
      </c>
      <c r="F18" s="46">
        <v>6456</v>
      </c>
      <c r="G18" s="46">
        <v>5202503</v>
      </c>
      <c r="H18" s="46">
        <v>12786108</v>
      </c>
      <c r="I18" s="46">
        <v>145.77000000000001</v>
      </c>
      <c r="J18" s="46">
        <v>7583605</v>
      </c>
      <c r="K18" s="46">
        <v>337142</v>
      </c>
      <c r="L18" s="46">
        <v>7920747</v>
      </c>
    </row>
    <row r="19" spans="1:12" ht="18.75" x14ac:dyDescent="0.3">
      <c r="A19" s="46" t="s">
        <v>32</v>
      </c>
      <c r="B19" s="46">
        <v>37</v>
      </c>
      <c r="C19" s="46">
        <v>23607</v>
      </c>
      <c r="D19" s="46">
        <v>23838</v>
      </c>
      <c r="E19" s="46">
        <v>50796</v>
      </c>
      <c r="F19" s="46">
        <v>49762</v>
      </c>
      <c r="G19" s="46">
        <v>873445</v>
      </c>
      <c r="H19" s="46">
        <v>1823242</v>
      </c>
      <c r="I19" s="46">
        <v>108.74</v>
      </c>
      <c r="J19" s="46">
        <v>949797</v>
      </c>
      <c r="K19" s="46">
        <v>0</v>
      </c>
      <c r="L19" s="46">
        <v>1034897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31307</v>
      </c>
      <c r="F20" s="46">
        <v>30266</v>
      </c>
      <c r="G20" s="46">
        <v>419795</v>
      </c>
      <c r="H20" s="46">
        <v>629389</v>
      </c>
      <c r="I20" s="46">
        <v>49.93</v>
      </c>
      <c r="J20" s="46">
        <v>209594</v>
      </c>
      <c r="K20" s="46">
        <v>0</v>
      </c>
      <c r="L20" s="46">
        <v>209594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42370</v>
      </c>
      <c r="F21" s="46">
        <v>40452</v>
      </c>
      <c r="G21" s="46">
        <v>526967</v>
      </c>
      <c r="H21" s="46">
        <v>520749</v>
      </c>
      <c r="I21" s="46">
        <v>-1.18</v>
      </c>
      <c r="J21" s="46">
        <v>-6218</v>
      </c>
      <c r="K21" s="46">
        <v>0</v>
      </c>
      <c r="L21" s="46">
        <v>-6218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13318</v>
      </c>
      <c r="F22" s="46">
        <v>12708</v>
      </c>
      <c r="G22" s="46">
        <v>175892</v>
      </c>
      <c r="H22" s="46">
        <v>176177</v>
      </c>
      <c r="I22" s="46">
        <v>0.16</v>
      </c>
      <c r="J22" s="46">
        <v>285</v>
      </c>
      <c r="K22" s="46">
        <v>0</v>
      </c>
      <c r="L22" s="46">
        <v>4849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167</v>
      </c>
      <c r="E23" s="46" t="s">
        <v>37</v>
      </c>
      <c r="F23" s="46" t="s">
        <v>168</v>
      </c>
      <c r="G23" s="46" t="s">
        <v>39</v>
      </c>
      <c r="H23" s="46">
        <f>SUM(H2:H22)</f>
        <v>3174911397</v>
      </c>
      <c r="I23" s="46" t="s">
        <v>40</v>
      </c>
      <c r="J23" s="46" t="s">
        <v>169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3601646272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426734875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3684197332</v>
      </c>
      <c r="H41" s="11">
        <f>G41-B43</f>
        <v>1196363886</v>
      </c>
      <c r="I41" s="5">
        <f>H41/B43</f>
        <v>0.48088584383474037</v>
      </c>
      <c r="J41" s="13">
        <f>G41+J40</f>
        <v>3684197332</v>
      </c>
      <c r="K41" s="11">
        <f>H41+J40</f>
        <v>1196363886</v>
      </c>
      <c r="L41" s="5">
        <f>K41/B43</f>
        <v>0.48088584383474037</v>
      </c>
    </row>
    <row r="42" spans="1:12" ht="19.5" thickBot="1" x14ac:dyDescent="0.35">
      <c r="A42" s="1" t="s">
        <v>48</v>
      </c>
      <c r="B42" s="9">
        <v>180000000</v>
      </c>
      <c r="C42" s="1"/>
      <c r="D42" s="1"/>
      <c r="E42" s="1"/>
      <c r="F42" s="1"/>
      <c r="G42" s="10">
        <f>G41+B42</f>
        <v>3864197332</v>
      </c>
      <c r="H42" s="12">
        <f>G42-B43</f>
        <v>1376363886</v>
      </c>
      <c r="I42" s="8">
        <f>H42/B43</f>
        <v>0.55323795417774124</v>
      </c>
      <c r="J42" s="13">
        <f>G42+J40</f>
        <v>3864197332</v>
      </c>
      <c r="K42" s="12">
        <f>H42+J40</f>
        <v>1376363886</v>
      </c>
      <c r="L42" s="8">
        <f>K42/B43</f>
        <v>0.55323795417774124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0.2153220196274957</v>
      </c>
      <c r="J43" s="6"/>
      <c r="K43" s="4" t="s">
        <v>50</v>
      </c>
      <c r="L43" s="5">
        <f ca="1">K41/VLOOKUP(MID(CELL("filename",A$1),FIND("]",CELL("filename",A$1))+1,255),Base!A:H,8,FALSE)*30</f>
        <v>0.2153220196274957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0.24771848694525725</v>
      </c>
      <c r="J44" s="6"/>
      <c r="K44" s="7"/>
      <c r="L44" s="8">
        <f ca="1">K42/VLOOKUP(MID(CELL("filename",A$1),FIND("]",CELL("filename",A$1))+1,255),Base!A:H,8,FALSE)*30</f>
        <v>0.24771848694525725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190000</v>
      </c>
      <c r="C2" s="46">
        <v>2252</v>
      </c>
      <c r="D2" s="46">
        <v>2274</v>
      </c>
      <c r="E2" s="46">
        <v>6912</v>
      </c>
      <c r="F2" s="46">
        <v>7071</v>
      </c>
      <c r="G2" s="46">
        <v>427909120</v>
      </c>
      <c r="H2" s="46">
        <v>1330390973</v>
      </c>
      <c r="I2" s="46">
        <v>210.91</v>
      </c>
      <c r="J2" s="46">
        <v>902481853</v>
      </c>
      <c r="K2" s="46">
        <v>129957920</v>
      </c>
      <c r="L2" s="46">
        <v>1079039773</v>
      </c>
    </row>
    <row r="3" spans="1:12" ht="18.75" x14ac:dyDescent="0.3">
      <c r="A3" s="46" t="s">
        <v>13</v>
      </c>
      <c r="B3" s="46">
        <v>85000</v>
      </c>
      <c r="C3" s="46">
        <v>1999</v>
      </c>
      <c r="D3" s="46">
        <v>2019</v>
      </c>
      <c r="E3" s="46">
        <v>5428</v>
      </c>
      <c r="F3" s="46">
        <v>5462</v>
      </c>
      <c r="G3" s="46">
        <v>169895936</v>
      </c>
      <c r="H3" s="46">
        <v>459743368</v>
      </c>
      <c r="I3" s="46">
        <v>170.6</v>
      </c>
      <c r="J3" s="46">
        <v>289847432</v>
      </c>
      <c r="K3" s="46">
        <v>215637296</v>
      </c>
      <c r="L3" s="46">
        <v>505484728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36497</v>
      </c>
      <c r="F4" s="46">
        <v>36497</v>
      </c>
      <c r="G4" s="46">
        <v>195353872</v>
      </c>
      <c r="H4" s="46">
        <v>361411543</v>
      </c>
      <c r="I4" s="46">
        <v>85</v>
      </c>
      <c r="J4" s="46">
        <v>166057671</v>
      </c>
      <c r="K4" s="46">
        <v>0</v>
      </c>
      <c r="L4" s="46">
        <v>166057671</v>
      </c>
    </row>
    <row r="5" spans="1:12" ht="18.75" x14ac:dyDescent="0.3">
      <c r="A5" s="46" t="s">
        <v>15</v>
      </c>
      <c r="B5" s="46">
        <v>22000</v>
      </c>
      <c r="C5" s="46">
        <v>3086</v>
      </c>
      <c r="D5" s="46">
        <v>3117</v>
      </c>
      <c r="E5" s="46">
        <v>8169</v>
      </c>
      <c r="F5" s="46">
        <v>8377</v>
      </c>
      <c r="G5" s="46">
        <v>67884784</v>
      </c>
      <c r="H5" s="46">
        <v>182497134</v>
      </c>
      <c r="I5" s="46">
        <v>168.83</v>
      </c>
      <c r="J5" s="46">
        <v>114612350</v>
      </c>
      <c r="K5" s="46">
        <v>167774064</v>
      </c>
      <c r="L5" s="46">
        <v>282386414</v>
      </c>
    </row>
    <row r="6" spans="1:12" ht="18.75" x14ac:dyDescent="0.3">
      <c r="A6" s="46" t="s">
        <v>90</v>
      </c>
      <c r="B6" s="46">
        <v>13000</v>
      </c>
      <c r="C6" s="46">
        <v>12987</v>
      </c>
      <c r="D6" s="46">
        <v>13114</v>
      </c>
      <c r="E6" s="46">
        <v>13709</v>
      </c>
      <c r="F6" s="46">
        <v>13709</v>
      </c>
      <c r="G6" s="46">
        <v>168827904</v>
      </c>
      <c r="H6" s="46">
        <v>176479384</v>
      </c>
      <c r="I6" s="46">
        <v>4.53</v>
      </c>
      <c r="J6" s="46">
        <v>7651480</v>
      </c>
      <c r="K6" s="46">
        <v>1261724</v>
      </c>
      <c r="L6" s="46">
        <v>8913204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10153</v>
      </c>
      <c r="F7" s="46">
        <v>10457</v>
      </c>
      <c r="G7" s="46">
        <v>73976144</v>
      </c>
      <c r="H7" s="46">
        <v>93195398</v>
      </c>
      <c r="I7" s="46">
        <v>25.98</v>
      </c>
      <c r="J7" s="46">
        <v>19219254</v>
      </c>
      <c r="K7" s="46">
        <v>3002441</v>
      </c>
      <c r="L7" s="46">
        <v>22221695</v>
      </c>
    </row>
    <row r="8" spans="1:12" ht="18.75" x14ac:dyDescent="0.3">
      <c r="A8" s="46" t="s">
        <v>17</v>
      </c>
      <c r="B8" s="46">
        <v>6000</v>
      </c>
      <c r="C8" s="46">
        <v>2118</v>
      </c>
      <c r="D8" s="46">
        <v>2139</v>
      </c>
      <c r="E8" s="46">
        <v>11580</v>
      </c>
      <c r="F8" s="46">
        <v>11643</v>
      </c>
      <c r="G8" s="46">
        <v>12705032</v>
      </c>
      <c r="H8" s="46">
        <v>69176885</v>
      </c>
      <c r="I8" s="46">
        <v>444.48</v>
      </c>
      <c r="J8" s="46">
        <v>56471853</v>
      </c>
      <c r="K8" s="46">
        <v>72437840</v>
      </c>
      <c r="L8" s="46">
        <v>128909693</v>
      </c>
    </row>
    <row r="9" spans="1:12" ht="18.75" x14ac:dyDescent="0.3">
      <c r="A9" s="46" t="s">
        <v>29</v>
      </c>
      <c r="B9" s="46">
        <v>2400</v>
      </c>
      <c r="C9" s="46">
        <v>25376</v>
      </c>
      <c r="D9" s="46">
        <v>25624</v>
      </c>
      <c r="E9" s="46">
        <v>28972</v>
      </c>
      <c r="F9" s="46">
        <v>28986</v>
      </c>
      <c r="G9" s="46">
        <v>60901648</v>
      </c>
      <c r="H9" s="46">
        <v>68888128</v>
      </c>
      <c r="I9" s="46">
        <v>13.11</v>
      </c>
      <c r="J9" s="46">
        <v>7986480</v>
      </c>
      <c r="K9" s="46">
        <v>3620639</v>
      </c>
      <c r="L9" s="46">
        <v>11607119</v>
      </c>
    </row>
    <row r="10" spans="1:12" ht="18.75" x14ac:dyDescent="0.3">
      <c r="A10" s="46" t="s">
        <v>77</v>
      </c>
      <c r="B10" s="46">
        <v>2500</v>
      </c>
      <c r="C10" s="46">
        <v>19516</v>
      </c>
      <c r="D10" s="46">
        <v>19707</v>
      </c>
      <c r="E10" s="46">
        <v>20898</v>
      </c>
      <c r="F10" s="46">
        <v>21400</v>
      </c>
      <c r="G10" s="46">
        <v>48789264</v>
      </c>
      <c r="H10" s="46">
        <v>52978375</v>
      </c>
      <c r="I10" s="46">
        <v>8.59</v>
      </c>
      <c r="J10" s="46">
        <v>4189111</v>
      </c>
      <c r="K10" s="46">
        <v>0</v>
      </c>
      <c r="L10" s="46">
        <v>4189111</v>
      </c>
    </row>
    <row r="11" spans="1:12" ht="18.75" x14ac:dyDescent="0.3">
      <c r="A11" s="46" t="s">
        <v>21</v>
      </c>
      <c r="B11" s="46">
        <v>1800</v>
      </c>
      <c r="C11" s="46">
        <v>16843</v>
      </c>
      <c r="D11" s="46">
        <v>17008</v>
      </c>
      <c r="E11" s="46">
        <v>28156</v>
      </c>
      <c r="F11" s="46">
        <v>28313</v>
      </c>
      <c r="G11" s="46">
        <v>30317020</v>
      </c>
      <c r="H11" s="46">
        <v>50466507</v>
      </c>
      <c r="I11" s="46">
        <v>66.459999999999994</v>
      </c>
      <c r="J11" s="46">
        <v>20149487</v>
      </c>
      <c r="K11" s="46">
        <v>2887274</v>
      </c>
      <c r="L11" s="46">
        <v>23036761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12253</v>
      </c>
      <c r="F13" s="46">
        <v>12433</v>
      </c>
      <c r="G13" s="46">
        <v>35697976</v>
      </c>
      <c r="H13" s="46">
        <v>43091224</v>
      </c>
      <c r="I13" s="46">
        <v>20.71</v>
      </c>
      <c r="J13" s="46">
        <v>7393248</v>
      </c>
      <c r="K13" s="46">
        <v>8274924</v>
      </c>
      <c r="L13" s="46">
        <v>15668172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3764</v>
      </c>
      <c r="F15" s="46">
        <v>3736</v>
      </c>
      <c r="G15" s="46">
        <v>14720662</v>
      </c>
      <c r="H15" s="46">
        <v>25897018</v>
      </c>
      <c r="I15" s="46">
        <v>75.92</v>
      </c>
      <c r="J15" s="46">
        <v>11176356</v>
      </c>
      <c r="K15" s="46">
        <v>94924224</v>
      </c>
      <c r="L15" s="46">
        <v>106100580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3512</v>
      </c>
      <c r="F16" s="46">
        <v>3476</v>
      </c>
      <c r="G16" s="46">
        <v>16100578</v>
      </c>
      <c r="H16" s="46">
        <v>24094763</v>
      </c>
      <c r="I16" s="46">
        <v>49.65</v>
      </c>
      <c r="J16" s="46">
        <v>7994185</v>
      </c>
      <c r="K16" s="46">
        <v>3855220</v>
      </c>
      <c r="L16" s="46">
        <v>11849405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7768</v>
      </c>
      <c r="F17" s="46">
        <v>7703</v>
      </c>
      <c r="G17" s="46">
        <v>15091829</v>
      </c>
      <c r="H17" s="46">
        <v>22883687</v>
      </c>
      <c r="I17" s="46">
        <v>51.63</v>
      </c>
      <c r="J17" s="46">
        <v>7791858</v>
      </c>
      <c r="K17" s="46">
        <v>-7422173</v>
      </c>
      <c r="L17" s="46">
        <v>719685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5891</v>
      </c>
      <c r="F18" s="46">
        <v>5891</v>
      </c>
      <c r="G18" s="46">
        <v>5202503</v>
      </c>
      <c r="H18" s="46">
        <v>11667126</v>
      </c>
      <c r="I18" s="46">
        <v>124.26</v>
      </c>
      <c r="J18" s="46">
        <v>6464623</v>
      </c>
      <c r="K18" s="46">
        <v>337142</v>
      </c>
      <c r="L18" s="46">
        <v>6801765</v>
      </c>
    </row>
    <row r="19" spans="1:12" ht="18.75" x14ac:dyDescent="0.3">
      <c r="A19" s="46" t="s">
        <v>33</v>
      </c>
      <c r="B19" s="46">
        <v>21</v>
      </c>
      <c r="C19" s="46">
        <v>19990</v>
      </c>
      <c r="D19" s="46">
        <v>20185</v>
      </c>
      <c r="E19" s="46">
        <v>31488</v>
      </c>
      <c r="F19" s="46">
        <v>30305</v>
      </c>
      <c r="G19" s="46">
        <v>419795</v>
      </c>
      <c r="H19" s="46">
        <v>630200</v>
      </c>
      <c r="I19" s="46">
        <v>50.12</v>
      </c>
      <c r="J19" s="46">
        <v>210405</v>
      </c>
      <c r="K19" s="46">
        <v>0</v>
      </c>
      <c r="L19" s="46">
        <v>210405</v>
      </c>
    </row>
    <row r="20" spans="1:12" ht="18.75" x14ac:dyDescent="0.3">
      <c r="A20" s="46" t="s">
        <v>166</v>
      </c>
      <c r="B20" s="46">
        <v>13</v>
      </c>
      <c r="C20" s="46">
        <v>40536</v>
      </c>
      <c r="D20" s="46">
        <v>40932</v>
      </c>
      <c r="E20" s="46">
        <v>42474</v>
      </c>
      <c r="F20" s="46">
        <v>42474</v>
      </c>
      <c r="G20" s="46">
        <v>526967</v>
      </c>
      <c r="H20" s="46">
        <v>546778</v>
      </c>
      <c r="I20" s="46">
        <v>3.76</v>
      </c>
      <c r="J20" s="46">
        <v>19811</v>
      </c>
      <c r="K20" s="46">
        <v>0</v>
      </c>
      <c r="L20" s="46">
        <v>19811</v>
      </c>
    </row>
    <row r="21" spans="1:12" ht="18.75" x14ac:dyDescent="0.3">
      <c r="A21" s="46" t="s">
        <v>123</v>
      </c>
      <c r="B21" s="46">
        <v>14</v>
      </c>
      <c r="C21" s="46">
        <v>12564</v>
      </c>
      <c r="D21" s="46">
        <v>12687</v>
      </c>
      <c r="E21" s="46">
        <v>13343</v>
      </c>
      <c r="F21" s="46">
        <v>12739</v>
      </c>
      <c r="G21" s="46">
        <v>175892</v>
      </c>
      <c r="H21" s="46">
        <v>176607</v>
      </c>
      <c r="I21" s="46">
        <v>0.41</v>
      </c>
      <c r="J21" s="46">
        <v>715</v>
      </c>
      <c r="K21" s="46">
        <v>0</v>
      </c>
      <c r="L21" s="46">
        <v>5279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170</v>
      </c>
      <c r="E22" s="46" t="s">
        <v>37</v>
      </c>
      <c r="F22" s="46" t="s">
        <v>171</v>
      </c>
      <c r="G22" s="46" t="s">
        <v>39</v>
      </c>
      <c r="H22" s="46">
        <f>SUM(H2:H21)</f>
        <v>3065784506</v>
      </c>
      <c r="I22" s="46" t="s">
        <v>40</v>
      </c>
      <c r="J22" s="46" t="s">
        <v>172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3494351240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428566734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B41+H22+D41+F41</f>
        <v>3576902300</v>
      </c>
      <c r="H41" s="11">
        <f>G41-B43</f>
        <v>1089068854</v>
      </c>
      <c r="I41" s="5">
        <f>H41/B43</f>
        <v>0.43775794386518591</v>
      </c>
      <c r="J41" s="13">
        <f>G41+J40</f>
        <v>3576902300</v>
      </c>
      <c r="K41" s="11">
        <f>H41+J40</f>
        <v>1089068854</v>
      </c>
      <c r="L41" s="5">
        <f>K41/B43</f>
        <v>0.43775794386518591</v>
      </c>
    </row>
    <row r="42" spans="1:12" ht="19.5" thickBot="1" x14ac:dyDescent="0.35">
      <c r="A42" s="1" t="s">
        <v>48</v>
      </c>
      <c r="B42" s="9">
        <v>180000000</v>
      </c>
      <c r="C42" s="1"/>
      <c r="D42" s="1"/>
      <c r="E42" s="1"/>
      <c r="F42" s="1"/>
      <c r="G42" s="10">
        <f>G41+B42</f>
        <v>3756902300</v>
      </c>
      <c r="H42" s="12">
        <f>G42-B43</f>
        <v>1269068854</v>
      </c>
      <c r="I42" s="8">
        <f>H42/B43</f>
        <v>0.51011005420818678</v>
      </c>
      <c r="J42" s="13">
        <f>G42+J40</f>
        <v>3756902300</v>
      </c>
      <c r="K42" s="12">
        <f>H42+J40</f>
        <v>1269068854</v>
      </c>
      <c r="L42" s="8">
        <f>K42/B43</f>
        <v>0.51011005420818678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0.18761054737079397</v>
      </c>
      <c r="J43" s="6"/>
      <c r="K43" s="4" t="s">
        <v>50</v>
      </c>
      <c r="L43" s="5">
        <f ca="1">K41/VLOOKUP(MID(CELL("filename",A$1),FIND("]",CELL("filename",A$1))+1,255),Base!A:H,8,FALSE)*30</f>
        <v>0.18761054737079397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0.21861859466065145</v>
      </c>
      <c r="J44" s="6"/>
      <c r="K44" s="7"/>
      <c r="L44" s="8">
        <f ca="1">K42/VLOOKUP(MID(CELL("filename",A$1),FIND("]",CELL("filename",A$1))+1,255),Base!A:H,8,FALSE)*30</f>
        <v>0.21861859466065145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44"/>
  <sheetViews>
    <sheetView rightToLeft="1" workbookViewId="0">
      <selection activeCell="F41" sqref="F41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1.85546875" bestFit="1" customWidth="1"/>
    <col min="4" max="4" width="16.140625" bestFit="1" customWidth="1"/>
    <col min="5" max="5" width="11.5703125" bestFit="1" customWidth="1"/>
    <col min="6" max="8" width="19.7109375" bestFit="1" customWidth="1"/>
    <col min="9" max="9" width="17" bestFit="1" customWidth="1"/>
    <col min="10" max="11" width="19.7109375" bestFit="1" customWidth="1"/>
    <col min="12" max="12" width="11.140625" bestFit="1" customWidth="1"/>
  </cols>
  <sheetData>
    <row r="1" spans="1:12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</row>
    <row r="2" spans="1:12" x14ac:dyDescent="0.25">
      <c r="A2" s="14" t="s">
        <v>12</v>
      </c>
      <c r="B2" s="14">
        <v>190000</v>
      </c>
      <c r="C2" s="14">
        <v>2252</v>
      </c>
      <c r="D2" s="14">
        <v>2274</v>
      </c>
      <c r="E2" s="14">
        <v>6921</v>
      </c>
      <c r="F2" s="14">
        <v>6913</v>
      </c>
      <c r="G2" s="14">
        <v>427909120</v>
      </c>
      <c r="H2" s="14">
        <v>1300663668</v>
      </c>
      <c r="I2" s="14">
        <v>203.96</v>
      </c>
      <c r="J2" s="14">
        <v>872754548</v>
      </c>
      <c r="K2" s="14">
        <v>129957920</v>
      </c>
      <c r="L2" s="14">
        <v>1049312468</v>
      </c>
    </row>
    <row r="3" spans="1:12" x14ac:dyDescent="0.25">
      <c r="A3" s="14" t="s">
        <v>13</v>
      </c>
      <c r="B3" s="14">
        <v>85000</v>
      </c>
      <c r="C3" s="14">
        <v>1999</v>
      </c>
      <c r="D3" s="14">
        <v>2019</v>
      </c>
      <c r="E3" s="14">
        <v>5500</v>
      </c>
      <c r="F3" s="14">
        <v>5364</v>
      </c>
      <c r="G3" s="14">
        <v>169895936</v>
      </c>
      <c r="H3" s="14">
        <v>451494585</v>
      </c>
      <c r="I3" s="14">
        <v>165.75</v>
      </c>
      <c r="J3" s="14">
        <v>281598649</v>
      </c>
      <c r="K3" s="14">
        <v>215637296</v>
      </c>
      <c r="L3" s="14">
        <v>497235945</v>
      </c>
    </row>
    <row r="4" spans="1:12" x14ac:dyDescent="0.25">
      <c r="A4" s="14" t="s">
        <v>14</v>
      </c>
      <c r="B4" s="14">
        <v>10000</v>
      </c>
      <c r="C4" s="14">
        <v>19535</v>
      </c>
      <c r="D4" s="14">
        <v>19726</v>
      </c>
      <c r="E4" s="14">
        <v>37226</v>
      </c>
      <c r="F4" s="14">
        <v>36756</v>
      </c>
      <c r="G4" s="14">
        <v>195353872</v>
      </c>
      <c r="H4" s="14">
        <v>363976290</v>
      </c>
      <c r="I4" s="14">
        <v>86.32</v>
      </c>
      <c r="J4" s="14">
        <v>168622418</v>
      </c>
      <c r="K4" s="14">
        <v>0</v>
      </c>
      <c r="L4" s="14">
        <v>168622418</v>
      </c>
    </row>
    <row r="5" spans="1:12" x14ac:dyDescent="0.25">
      <c r="A5" s="14" t="s">
        <v>15</v>
      </c>
      <c r="B5" s="14">
        <v>22000</v>
      </c>
      <c r="C5" s="14">
        <v>3086</v>
      </c>
      <c r="D5" s="14">
        <v>3117</v>
      </c>
      <c r="E5" s="14">
        <v>8795</v>
      </c>
      <c r="F5" s="14">
        <v>8680</v>
      </c>
      <c r="G5" s="14">
        <v>67884784</v>
      </c>
      <c r="H5" s="14">
        <v>189098140</v>
      </c>
      <c r="I5" s="14">
        <v>178.56</v>
      </c>
      <c r="J5" s="14">
        <v>121213356</v>
      </c>
      <c r="K5" s="14">
        <v>167774064</v>
      </c>
      <c r="L5" s="14">
        <v>288987420</v>
      </c>
    </row>
    <row r="6" spans="1:12" x14ac:dyDescent="0.25">
      <c r="A6" s="14" t="s">
        <v>90</v>
      </c>
      <c r="B6" s="14">
        <v>13000</v>
      </c>
      <c r="C6" s="14">
        <v>12987</v>
      </c>
      <c r="D6" s="14">
        <v>13114</v>
      </c>
      <c r="E6" s="14">
        <v>14394</v>
      </c>
      <c r="F6" s="14">
        <v>14394</v>
      </c>
      <c r="G6" s="14">
        <v>168827904</v>
      </c>
      <c r="H6" s="14">
        <v>185297561</v>
      </c>
      <c r="I6" s="14">
        <v>9.76</v>
      </c>
      <c r="J6" s="14">
        <v>16469657</v>
      </c>
      <c r="K6" s="14">
        <v>1261724</v>
      </c>
      <c r="L6" s="14">
        <v>17731381</v>
      </c>
    </row>
    <row r="7" spans="1:12" x14ac:dyDescent="0.25">
      <c r="A7" s="14" t="s">
        <v>27</v>
      </c>
      <c r="B7" s="14">
        <v>9000</v>
      </c>
      <c r="C7" s="14">
        <v>8220</v>
      </c>
      <c r="D7" s="14">
        <v>8301</v>
      </c>
      <c r="E7" s="14">
        <v>10605</v>
      </c>
      <c r="F7" s="14">
        <v>10419</v>
      </c>
      <c r="G7" s="14">
        <v>73976144</v>
      </c>
      <c r="H7" s="14">
        <v>92856733</v>
      </c>
      <c r="I7" s="14">
        <v>25.52</v>
      </c>
      <c r="J7" s="14">
        <v>18880589</v>
      </c>
      <c r="K7" s="14">
        <v>3002441</v>
      </c>
      <c r="L7" s="14">
        <v>21883030</v>
      </c>
    </row>
    <row r="8" spans="1:12" x14ac:dyDescent="0.25">
      <c r="A8" s="14" t="s">
        <v>17</v>
      </c>
      <c r="B8" s="14">
        <v>6000</v>
      </c>
      <c r="C8" s="14">
        <v>2118</v>
      </c>
      <c r="D8" s="14">
        <v>2139</v>
      </c>
      <c r="E8" s="14">
        <v>11580</v>
      </c>
      <c r="F8" s="14">
        <v>11643</v>
      </c>
      <c r="G8" s="14">
        <v>12705032</v>
      </c>
      <c r="H8" s="14">
        <v>69176885</v>
      </c>
      <c r="I8" s="14">
        <v>444.48</v>
      </c>
      <c r="J8" s="14">
        <v>56471853</v>
      </c>
      <c r="K8" s="14">
        <v>72437840</v>
      </c>
      <c r="L8" s="14">
        <v>128909693</v>
      </c>
    </row>
    <row r="9" spans="1:12" x14ac:dyDescent="0.25">
      <c r="A9" s="14" t="s">
        <v>29</v>
      </c>
      <c r="B9" s="14">
        <v>2400</v>
      </c>
      <c r="C9" s="14">
        <v>25376</v>
      </c>
      <c r="D9" s="14">
        <v>25624</v>
      </c>
      <c r="E9" s="14">
        <v>29260</v>
      </c>
      <c r="F9" s="14">
        <v>28431</v>
      </c>
      <c r="G9" s="14">
        <v>60901648</v>
      </c>
      <c r="H9" s="14">
        <v>67569115</v>
      </c>
      <c r="I9" s="14">
        <v>10.95</v>
      </c>
      <c r="J9" s="14">
        <v>6667467</v>
      </c>
      <c r="K9" s="14">
        <v>3620639</v>
      </c>
      <c r="L9" s="14">
        <v>10288106</v>
      </c>
    </row>
    <row r="10" spans="1:12" x14ac:dyDescent="0.25">
      <c r="A10" s="14" t="s">
        <v>77</v>
      </c>
      <c r="B10" s="14">
        <v>2500</v>
      </c>
      <c r="C10" s="14">
        <v>19516</v>
      </c>
      <c r="D10" s="14">
        <v>19707</v>
      </c>
      <c r="E10" s="14">
        <v>21990</v>
      </c>
      <c r="F10" s="14">
        <v>21499</v>
      </c>
      <c r="G10" s="14">
        <v>48789264</v>
      </c>
      <c r="H10" s="14">
        <v>53223462</v>
      </c>
      <c r="I10" s="14">
        <v>9.09</v>
      </c>
      <c r="J10" s="14">
        <v>4434198</v>
      </c>
      <c r="K10" s="14">
        <v>0</v>
      </c>
      <c r="L10" s="14">
        <v>4434198</v>
      </c>
    </row>
    <row r="11" spans="1:12" x14ac:dyDescent="0.25">
      <c r="A11" s="14" t="s">
        <v>21</v>
      </c>
      <c r="B11" s="14">
        <v>1800</v>
      </c>
      <c r="C11" s="14">
        <v>16843</v>
      </c>
      <c r="D11" s="14">
        <v>17008</v>
      </c>
      <c r="E11" s="14">
        <v>29727</v>
      </c>
      <c r="F11" s="14">
        <v>29248</v>
      </c>
      <c r="G11" s="14">
        <v>30317020</v>
      </c>
      <c r="H11" s="14">
        <v>52133098</v>
      </c>
      <c r="I11" s="14">
        <v>71.959999999999994</v>
      </c>
      <c r="J11" s="14">
        <v>21816078</v>
      </c>
      <c r="K11" s="14">
        <v>2887274</v>
      </c>
      <c r="L11" s="14">
        <v>24703352</v>
      </c>
    </row>
    <row r="12" spans="1:12" x14ac:dyDescent="0.25">
      <c r="A12" s="14" t="s">
        <v>18</v>
      </c>
      <c r="B12" s="14">
        <v>100000</v>
      </c>
      <c r="C12" s="14">
        <v>502</v>
      </c>
      <c r="D12" s="14">
        <v>507</v>
      </c>
      <c r="E12" s="14">
        <v>500</v>
      </c>
      <c r="F12" s="14">
        <v>500</v>
      </c>
      <c r="G12" s="14">
        <v>50227000</v>
      </c>
      <c r="H12" s="14">
        <v>49512500</v>
      </c>
      <c r="I12" s="14">
        <v>-1.42</v>
      </c>
      <c r="J12" s="14">
        <v>-714500</v>
      </c>
      <c r="K12" s="14">
        <v>0</v>
      </c>
      <c r="L12" s="14">
        <v>-714500</v>
      </c>
    </row>
    <row r="13" spans="1:12" x14ac:dyDescent="0.25">
      <c r="A13" s="14" t="s">
        <v>22</v>
      </c>
      <c r="B13" s="14">
        <v>3500</v>
      </c>
      <c r="C13" s="14">
        <v>10199</v>
      </c>
      <c r="D13" s="14">
        <v>10299</v>
      </c>
      <c r="E13" s="14">
        <v>12600</v>
      </c>
      <c r="F13" s="14">
        <v>12477</v>
      </c>
      <c r="G13" s="14">
        <v>35697976</v>
      </c>
      <c r="H13" s="14">
        <v>43243722</v>
      </c>
      <c r="I13" s="14">
        <v>21.14</v>
      </c>
      <c r="J13" s="14">
        <v>7545746</v>
      </c>
      <c r="K13" s="14">
        <v>8274924</v>
      </c>
      <c r="L13" s="14">
        <v>15820670</v>
      </c>
    </row>
    <row r="14" spans="1:12" x14ac:dyDescent="0.25">
      <c r="A14" s="14" t="s">
        <v>16</v>
      </c>
      <c r="B14" s="14">
        <v>5500</v>
      </c>
      <c r="C14" s="14">
        <v>2958</v>
      </c>
      <c r="D14" s="14">
        <v>2987</v>
      </c>
      <c r="E14" s="14">
        <v>7700</v>
      </c>
      <c r="F14" s="14">
        <v>7722</v>
      </c>
      <c r="G14" s="14">
        <v>16269893</v>
      </c>
      <c r="H14" s="14">
        <v>42056908</v>
      </c>
      <c r="I14" s="14">
        <v>158.5</v>
      </c>
      <c r="J14" s="14">
        <v>25787015</v>
      </c>
      <c r="K14" s="14">
        <v>29037924</v>
      </c>
      <c r="L14" s="14">
        <v>54824939</v>
      </c>
    </row>
    <row r="15" spans="1:12" x14ac:dyDescent="0.25">
      <c r="A15" s="14" t="s">
        <v>26</v>
      </c>
      <c r="B15" s="14">
        <v>7000</v>
      </c>
      <c r="C15" s="14">
        <v>2103</v>
      </c>
      <c r="D15" s="14">
        <v>2124</v>
      </c>
      <c r="E15" s="14">
        <v>3848</v>
      </c>
      <c r="F15" s="14">
        <v>3825</v>
      </c>
      <c r="G15" s="14">
        <v>14720662</v>
      </c>
      <c r="H15" s="14">
        <v>26513944</v>
      </c>
      <c r="I15" s="14">
        <v>80.11</v>
      </c>
      <c r="J15" s="14">
        <v>11793282</v>
      </c>
      <c r="K15" s="14">
        <v>94924224</v>
      </c>
      <c r="L15" s="14">
        <v>106717506</v>
      </c>
    </row>
    <row r="16" spans="1:12" x14ac:dyDescent="0.25">
      <c r="A16" s="14" t="s">
        <v>31</v>
      </c>
      <c r="B16" s="14">
        <v>7000</v>
      </c>
      <c r="C16" s="14">
        <v>2300</v>
      </c>
      <c r="D16" s="14">
        <v>2323</v>
      </c>
      <c r="E16" s="14">
        <v>3545</v>
      </c>
      <c r="F16" s="14">
        <v>3494</v>
      </c>
      <c r="G16" s="14">
        <v>16100578</v>
      </c>
      <c r="H16" s="14">
        <v>24219535</v>
      </c>
      <c r="I16" s="14">
        <v>50.43</v>
      </c>
      <c r="J16" s="14">
        <v>8118957</v>
      </c>
      <c r="K16" s="14">
        <v>3855220</v>
      </c>
      <c r="L16" s="14">
        <v>11974177</v>
      </c>
    </row>
    <row r="17" spans="1:12" x14ac:dyDescent="0.25">
      <c r="A17" s="14" t="s">
        <v>24</v>
      </c>
      <c r="B17" s="14">
        <v>3000</v>
      </c>
      <c r="C17" s="14">
        <v>5031</v>
      </c>
      <c r="D17" s="14">
        <v>5081</v>
      </c>
      <c r="E17" s="14">
        <v>8088</v>
      </c>
      <c r="F17" s="14">
        <v>8033</v>
      </c>
      <c r="G17" s="14">
        <v>15091829</v>
      </c>
      <c r="H17" s="14">
        <v>23864035</v>
      </c>
      <c r="I17" s="14">
        <v>58.13</v>
      </c>
      <c r="J17" s="14">
        <v>8772206</v>
      </c>
      <c r="K17" s="14">
        <v>-7422173</v>
      </c>
      <c r="L17" s="14">
        <v>1700033</v>
      </c>
    </row>
    <row r="18" spans="1:12" x14ac:dyDescent="0.25">
      <c r="A18" s="14" t="s">
        <v>28</v>
      </c>
      <c r="B18" s="14">
        <v>2000</v>
      </c>
      <c r="C18" s="14">
        <v>2601</v>
      </c>
      <c r="D18" s="14">
        <v>2627</v>
      </c>
      <c r="E18" s="14">
        <v>6021</v>
      </c>
      <c r="F18" s="14">
        <v>5935</v>
      </c>
      <c r="G18" s="14">
        <v>5202503</v>
      </c>
      <c r="H18" s="14">
        <v>11754268</v>
      </c>
      <c r="I18" s="14">
        <v>125.93</v>
      </c>
      <c r="J18" s="14">
        <v>6551765</v>
      </c>
      <c r="K18" s="14">
        <v>337142</v>
      </c>
      <c r="L18" s="14">
        <v>6888907</v>
      </c>
    </row>
    <row r="19" spans="1:12" x14ac:dyDescent="0.25">
      <c r="A19" s="14" t="s">
        <v>33</v>
      </c>
      <c r="B19" s="14">
        <v>21</v>
      </c>
      <c r="C19" s="14">
        <v>19990</v>
      </c>
      <c r="D19" s="14">
        <v>20185</v>
      </c>
      <c r="E19" s="14">
        <v>31820</v>
      </c>
      <c r="F19" s="14">
        <v>30454</v>
      </c>
      <c r="G19" s="14">
        <v>419795</v>
      </c>
      <c r="H19" s="14">
        <v>633299</v>
      </c>
      <c r="I19" s="14">
        <v>50.86</v>
      </c>
      <c r="J19" s="14">
        <v>213504</v>
      </c>
      <c r="K19" s="14">
        <v>0</v>
      </c>
      <c r="L19" s="14">
        <v>213504</v>
      </c>
    </row>
    <row r="20" spans="1:12" x14ac:dyDescent="0.25">
      <c r="A20" s="14" t="s">
        <v>166</v>
      </c>
      <c r="B20" s="14">
        <v>13</v>
      </c>
      <c r="C20" s="14">
        <v>40536</v>
      </c>
      <c r="D20" s="14">
        <v>40932</v>
      </c>
      <c r="E20" s="14">
        <v>44597</v>
      </c>
      <c r="F20" s="14">
        <v>42562</v>
      </c>
      <c r="G20" s="14">
        <v>526967</v>
      </c>
      <c r="H20" s="14">
        <v>547911</v>
      </c>
      <c r="I20" s="14">
        <v>3.97</v>
      </c>
      <c r="J20" s="14">
        <v>20944</v>
      </c>
      <c r="K20" s="14">
        <v>0</v>
      </c>
      <c r="L20" s="14">
        <v>20944</v>
      </c>
    </row>
    <row r="21" spans="1:12" x14ac:dyDescent="0.25">
      <c r="A21" s="14" t="s">
        <v>123</v>
      </c>
      <c r="B21" s="14">
        <v>14</v>
      </c>
      <c r="C21" s="14">
        <v>12564</v>
      </c>
      <c r="D21" s="14">
        <v>12687</v>
      </c>
      <c r="E21" s="14">
        <v>13375</v>
      </c>
      <c r="F21" s="14">
        <v>12758</v>
      </c>
      <c r="G21" s="14">
        <v>175892</v>
      </c>
      <c r="H21" s="14">
        <v>176871</v>
      </c>
      <c r="I21" s="14">
        <v>0.56000000000000005</v>
      </c>
      <c r="J21" s="14">
        <v>979</v>
      </c>
      <c r="K21" s="14">
        <v>0</v>
      </c>
      <c r="L21" s="14">
        <v>5543</v>
      </c>
    </row>
    <row r="22" spans="1:12" x14ac:dyDescent="0.25">
      <c r="A22" s="14" t="s">
        <v>34</v>
      </c>
      <c r="B22" s="14">
        <v>20</v>
      </c>
      <c r="C22" s="14" t="s">
        <v>35</v>
      </c>
      <c r="D22" s="14" t="s">
        <v>173</v>
      </c>
      <c r="E22" s="14" t="s">
        <v>37</v>
      </c>
      <c r="F22" s="14" t="s">
        <v>174</v>
      </c>
      <c r="G22" s="14" t="s">
        <v>39</v>
      </c>
      <c r="H22" s="14">
        <f>SUM(H2:H21)</f>
        <v>3048012530</v>
      </c>
      <c r="I22" s="14" t="s">
        <v>40</v>
      </c>
      <c r="J22" s="14" t="s">
        <v>175</v>
      </c>
      <c r="K22" s="14"/>
      <c r="L22" s="14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3396579264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348566734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B41+H22+D41+F41</f>
        <v>3479130324</v>
      </c>
      <c r="H41" s="11">
        <f>G41-B43</f>
        <v>991296878</v>
      </c>
      <c r="I41" s="5">
        <f>H41/B43</f>
        <v>0.39845789499849016</v>
      </c>
      <c r="J41" s="13">
        <f>G41+J40</f>
        <v>3479130324</v>
      </c>
      <c r="K41" s="11">
        <f>H41+J40</f>
        <v>991296878</v>
      </c>
      <c r="L41" s="5">
        <f>K41/B43</f>
        <v>0.39845789499849016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3739130324</v>
      </c>
      <c r="H42" s="12">
        <f>G42-B43</f>
        <v>1251296878</v>
      </c>
      <c r="I42" s="8">
        <f>H42/B43</f>
        <v>0.50296649882726918</v>
      </c>
      <c r="J42" s="13">
        <f>G42+J40</f>
        <v>3739130324</v>
      </c>
      <c r="K42" s="12">
        <f>H42+J40</f>
        <v>1251296878</v>
      </c>
      <c r="L42" s="8">
        <f>K42/B43</f>
        <v>0.50296649882726918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0.16836249084443247</v>
      </c>
      <c r="J43" s="6"/>
      <c r="K43" s="4" t="s">
        <v>50</v>
      </c>
      <c r="L43" s="5">
        <f ca="1">K41/VLOOKUP(MID(CELL("filename",A$1),FIND("]",CELL("filename",A$1))+1,255),Base!A:H,8,FALSE)*30</f>
        <v>0.16836249084443247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0.21252105584250808</v>
      </c>
      <c r="J44" s="6"/>
      <c r="K44" s="7"/>
      <c r="L44" s="8">
        <f ca="1">K42/VLOOKUP(MID(CELL("filename",A$1),FIND("]",CELL("filename",A$1))+1,255),Base!A:H,8,FALSE)*30</f>
        <v>0.21252105584250808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44"/>
  <sheetViews>
    <sheetView rightToLeft="1" topLeftCell="A3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190000</v>
      </c>
      <c r="C2" s="46">
        <v>2252</v>
      </c>
      <c r="D2" s="46">
        <v>2274</v>
      </c>
      <c r="E2" s="46">
        <v>7258</v>
      </c>
      <c r="F2" s="46">
        <v>7168</v>
      </c>
      <c r="G2" s="46">
        <v>427909120</v>
      </c>
      <c r="H2" s="46">
        <v>1348641280</v>
      </c>
      <c r="I2" s="46">
        <v>215.17</v>
      </c>
      <c r="J2" s="46">
        <v>920732160</v>
      </c>
      <c r="K2" s="46">
        <v>129957920</v>
      </c>
      <c r="L2" s="46">
        <v>1097290080</v>
      </c>
    </row>
    <row r="3" spans="1:12" ht="18.75" x14ac:dyDescent="0.3">
      <c r="A3" s="46" t="s">
        <v>13</v>
      </c>
      <c r="B3" s="46">
        <v>85000</v>
      </c>
      <c r="C3" s="46">
        <v>1999</v>
      </c>
      <c r="D3" s="46">
        <v>2019</v>
      </c>
      <c r="E3" s="46">
        <v>5632</v>
      </c>
      <c r="F3" s="46">
        <v>5627</v>
      </c>
      <c r="G3" s="46">
        <v>169895936</v>
      </c>
      <c r="H3" s="46">
        <v>473631624</v>
      </c>
      <c r="I3" s="46">
        <v>178.78</v>
      </c>
      <c r="J3" s="46">
        <v>303735688</v>
      </c>
      <c r="K3" s="46">
        <v>215637296</v>
      </c>
      <c r="L3" s="46">
        <v>519372984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37491</v>
      </c>
      <c r="F4" s="46">
        <v>37400</v>
      </c>
      <c r="G4" s="46">
        <v>195353872</v>
      </c>
      <c r="H4" s="46">
        <v>370353500</v>
      </c>
      <c r="I4" s="46">
        <v>89.58</v>
      </c>
      <c r="J4" s="46">
        <v>174999628</v>
      </c>
      <c r="K4" s="46">
        <v>0</v>
      </c>
      <c r="L4" s="46">
        <v>174999628</v>
      </c>
    </row>
    <row r="5" spans="1:12" ht="18.75" x14ac:dyDescent="0.3">
      <c r="A5" s="46" t="s">
        <v>15</v>
      </c>
      <c r="B5" s="46">
        <v>22000</v>
      </c>
      <c r="C5" s="46">
        <v>3086</v>
      </c>
      <c r="D5" s="46">
        <v>3117</v>
      </c>
      <c r="E5" s="46">
        <v>9114</v>
      </c>
      <c r="F5" s="46">
        <v>9100</v>
      </c>
      <c r="G5" s="46">
        <v>67884784</v>
      </c>
      <c r="H5" s="46">
        <v>198248050</v>
      </c>
      <c r="I5" s="46">
        <v>192.04</v>
      </c>
      <c r="J5" s="46">
        <v>130363266</v>
      </c>
      <c r="K5" s="46">
        <v>167774064</v>
      </c>
      <c r="L5" s="46">
        <v>298137330</v>
      </c>
    </row>
    <row r="6" spans="1:12" ht="18.75" x14ac:dyDescent="0.3">
      <c r="A6" s="46" t="s">
        <v>90</v>
      </c>
      <c r="B6" s="46">
        <v>13000</v>
      </c>
      <c r="C6" s="46">
        <v>12987</v>
      </c>
      <c r="D6" s="46">
        <v>13114</v>
      </c>
      <c r="E6" s="46">
        <v>15113</v>
      </c>
      <c r="F6" s="46">
        <v>15113</v>
      </c>
      <c r="G6" s="46">
        <v>168827904</v>
      </c>
      <c r="H6" s="46">
        <v>194553427</v>
      </c>
      <c r="I6" s="46">
        <v>15.24</v>
      </c>
      <c r="J6" s="46">
        <v>25725523</v>
      </c>
      <c r="K6" s="46">
        <v>1261724</v>
      </c>
      <c r="L6" s="46">
        <v>26987247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10939</v>
      </c>
      <c r="F7" s="46">
        <v>10908</v>
      </c>
      <c r="G7" s="46">
        <v>73976144</v>
      </c>
      <c r="H7" s="46">
        <v>97214823</v>
      </c>
      <c r="I7" s="46">
        <v>31.41</v>
      </c>
      <c r="J7" s="46">
        <v>23238679</v>
      </c>
      <c r="K7" s="46">
        <v>3002441</v>
      </c>
      <c r="L7" s="46">
        <v>26241120</v>
      </c>
    </row>
    <row r="8" spans="1:12" ht="18.75" x14ac:dyDescent="0.3">
      <c r="A8" s="46" t="s">
        <v>29</v>
      </c>
      <c r="B8" s="46">
        <v>2400</v>
      </c>
      <c r="C8" s="46">
        <v>25376</v>
      </c>
      <c r="D8" s="46">
        <v>25624</v>
      </c>
      <c r="E8" s="46">
        <v>29852</v>
      </c>
      <c r="F8" s="46">
        <v>29842</v>
      </c>
      <c r="G8" s="46">
        <v>60901648</v>
      </c>
      <c r="H8" s="46">
        <v>70922497</v>
      </c>
      <c r="I8" s="46">
        <v>16.45</v>
      </c>
      <c r="J8" s="46">
        <v>10020849</v>
      </c>
      <c r="K8" s="46">
        <v>3620639</v>
      </c>
      <c r="L8" s="46">
        <v>13641488</v>
      </c>
    </row>
    <row r="9" spans="1:12" ht="18.75" x14ac:dyDescent="0.3">
      <c r="A9" s="46" t="s">
        <v>17</v>
      </c>
      <c r="B9" s="46">
        <v>6000</v>
      </c>
      <c r="C9" s="46">
        <v>2118</v>
      </c>
      <c r="D9" s="46">
        <v>2139</v>
      </c>
      <c r="E9" s="46">
        <v>11061</v>
      </c>
      <c r="F9" s="46">
        <v>11061</v>
      </c>
      <c r="G9" s="46">
        <v>12705032</v>
      </c>
      <c r="H9" s="46">
        <v>65718932</v>
      </c>
      <c r="I9" s="46">
        <v>417.27</v>
      </c>
      <c r="J9" s="46">
        <v>53013900</v>
      </c>
      <c r="K9" s="46">
        <v>72437840</v>
      </c>
      <c r="L9" s="46">
        <v>125451740</v>
      </c>
    </row>
    <row r="10" spans="1:12" ht="18.75" x14ac:dyDescent="0.3">
      <c r="A10" s="46" t="s">
        <v>77</v>
      </c>
      <c r="B10" s="46">
        <v>2500</v>
      </c>
      <c r="C10" s="46">
        <v>19516</v>
      </c>
      <c r="D10" s="46">
        <v>19707</v>
      </c>
      <c r="E10" s="46">
        <v>22573</v>
      </c>
      <c r="F10" s="46">
        <v>22515</v>
      </c>
      <c r="G10" s="46">
        <v>48789264</v>
      </c>
      <c r="H10" s="46">
        <v>55738697</v>
      </c>
      <c r="I10" s="46">
        <v>14.24</v>
      </c>
      <c r="J10" s="46">
        <v>6949433</v>
      </c>
      <c r="K10" s="46">
        <v>0</v>
      </c>
      <c r="L10" s="46">
        <v>6949433</v>
      </c>
    </row>
    <row r="11" spans="1:12" ht="18.75" x14ac:dyDescent="0.3">
      <c r="A11" s="46" t="s">
        <v>21</v>
      </c>
      <c r="B11" s="46">
        <v>1800</v>
      </c>
      <c r="C11" s="46">
        <v>16843</v>
      </c>
      <c r="D11" s="46">
        <v>17008</v>
      </c>
      <c r="E11" s="46">
        <v>30710</v>
      </c>
      <c r="F11" s="46">
        <v>30336</v>
      </c>
      <c r="G11" s="46">
        <v>30317020</v>
      </c>
      <c r="H11" s="46">
        <v>54072403</v>
      </c>
      <c r="I11" s="46">
        <v>78.36</v>
      </c>
      <c r="J11" s="46">
        <v>23755383</v>
      </c>
      <c r="K11" s="46">
        <v>2887274</v>
      </c>
      <c r="L11" s="46">
        <v>26642657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13100</v>
      </c>
      <c r="F13" s="46">
        <v>13040</v>
      </c>
      <c r="G13" s="46">
        <v>35697976</v>
      </c>
      <c r="H13" s="46">
        <v>45195010</v>
      </c>
      <c r="I13" s="46">
        <v>26.6</v>
      </c>
      <c r="J13" s="46">
        <v>9497034</v>
      </c>
      <c r="K13" s="46">
        <v>8274924</v>
      </c>
      <c r="L13" s="46">
        <v>17771958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3939</v>
      </c>
      <c r="F15" s="46">
        <v>3939</v>
      </c>
      <c r="G15" s="46">
        <v>14720662</v>
      </c>
      <c r="H15" s="46">
        <v>27304163</v>
      </c>
      <c r="I15" s="46">
        <v>85.48</v>
      </c>
      <c r="J15" s="46">
        <v>12583501</v>
      </c>
      <c r="K15" s="46">
        <v>94924224</v>
      </c>
      <c r="L15" s="46">
        <v>107507725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8190</v>
      </c>
      <c r="F16" s="46">
        <v>8252</v>
      </c>
      <c r="G16" s="46">
        <v>15091829</v>
      </c>
      <c r="H16" s="46">
        <v>24514629</v>
      </c>
      <c r="I16" s="46">
        <v>62.44</v>
      </c>
      <c r="J16" s="46">
        <v>9422800</v>
      </c>
      <c r="K16" s="46">
        <v>-7422173</v>
      </c>
      <c r="L16" s="46">
        <v>2350627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3563</v>
      </c>
      <c r="F17" s="46">
        <v>3497</v>
      </c>
      <c r="G17" s="46">
        <v>16100578</v>
      </c>
      <c r="H17" s="46">
        <v>24240330</v>
      </c>
      <c r="I17" s="46">
        <v>50.56</v>
      </c>
      <c r="J17" s="46">
        <v>8139752</v>
      </c>
      <c r="K17" s="46">
        <v>3855220</v>
      </c>
      <c r="L17" s="46">
        <v>11994972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6231</v>
      </c>
      <c r="F18" s="46">
        <v>6221</v>
      </c>
      <c r="G18" s="46">
        <v>5202503</v>
      </c>
      <c r="H18" s="46">
        <v>12320691</v>
      </c>
      <c r="I18" s="46">
        <v>136.82</v>
      </c>
      <c r="J18" s="46">
        <v>7118188</v>
      </c>
      <c r="K18" s="46">
        <v>337142</v>
      </c>
      <c r="L18" s="46">
        <v>7455330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68374</v>
      </c>
      <c r="F19" s="46">
        <v>65254</v>
      </c>
      <c r="G19" s="46">
        <v>3728632</v>
      </c>
      <c r="H19" s="46">
        <v>3683213</v>
      </c>
      <c r="I19" s="46">
        <v>-1.22</v>
      </c>
      <c r="J19" s="46">
        <v>-45419</v>
      </c>
      <c r="K19" s="46">
        <v>0</v>
      </c>
      <c r="L19" s="46">
        <v>-45419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31976</v>
      </c>
      <c r="F20" s="46">
        <v>30537</v>
      </c>
      <c r="G20" s="46">
        <v>419795</v>
      </c>
      <c r="H20" s="46">
        <v>635025</v>
      </c>
      <c r="I20" s="46">
        <v>51.27</v>
      </c>
      <c r="J20" s="46">
        <v>215230</v>
      </c>
      <c r="K20" s="46">
        <v>0</v>
      </c>
      <c r="L20" s="46">
        <v>215230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44597</v>
      </c>
      <c r="F21" s="46">
        <v>42562</v>
      </c>
      <c r="G21" s="46">
        <v>526967</v>
      </c>
      <c r="H21" s="46">
        <v>547911</v>
      </c>
      <c r="I21" s="46">
        <v>3.97</v>
      </c>
      <c r="J21" s="46">
        <v>20944</v>
      </c>
      <c r="K21" s="46">
        <v>0</v>
      </c>
      <c r="L21" s="46">
        <v>20944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13395</v>
      </c>
      <c r="F22" s="46">
        <v>12837</v>
      </c>
      <c r="G22" s="46">
        <v>175892</v>
      </c>
      <c r="H22" s="46">
        <v>177966</v>
      </c>
      <c r="I22" s="46">
        <v>1.18</v>
      </c>
      <c r="J22" s="46">
        <v>2074</v>
      </c>
      <c r="K22" s="46">
        <v>0</v>
      </c>
      <c r="L22" s="46">
        <v>6638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177</v>
      </c>
      <c r="E23" s="46" t="s">
        <v>37</v>
      </c>
      <c r="F23" s="46" t="s">
        <v>178</v>
      </c>
      <c r="G23" s="46" t="s">
        <v>39</v>
      </c>
      <c r="H23" s="46">
        <f>SUM(H2:H22)</f>
        <v>3159283579</v>
      </c>
      <c r="I23" s="46" t="s">
        <v>40</v>
      </c>
      <c r="J23" s="46" t="s">
        <v>179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3504121681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344838102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3586672741</v>
      </c>
      <c r="H41" s="11">
        <f>G41-B43</f>
        <v>1098839295</v>
      </c>
      <c r="I41" s="5">
        <f>H41/B43</f>
        <v>0.44168523289480688</v>
      </c>
      <c r="J41" s="13">
        <f>G41+J40</f>
        <v>3586672741</v>
      </c>
      <c r="K41" s="11">
        <f>H41+J40</f>
        <v>1098839295</v>
      </c>
      <c r="L41" s="5">
        <f>K41/B43</f>
        <v>0.44168523289480688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3846672741</v>
      </c>
      <c r="H42" s="12">
        <f>G42-B43</f>
        <v>1358839295</v>
      </c>
      <c r="I42" s="8">
        <f>H42/B43</f>
        <v>0.5461938367235859</v>
      </c>
      <c r="J42" s="13">
        <f>G42+J40</f>
        <v>3846672741</v>
      </c>
      <c r="K42" s="12">
        <f>H42+J40</f>
        <v>1358839295</v>
      </c>
      <c r="L42" s="8">
        <f>K42/B43</f>
        <v>0.5461938367235859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0.17906158090330007</v>
      </c>
      <c r="J43" s="6"/>
      <c r="K43" s="4" t="s">
        <v>50</v>
      </c>
      <c r="L43" s="5">
        <f ca="1">K41/VLOOKUP(MID(CELL("filename",A$1),FIND("]",CELL("filename",A$1))+1,255),Base!A:H,8,FALSE)*30</f>
        <v>0.17906158090330007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0.22142993380685916</v>
      </c>
      <c r="J44" s="6"/>
      <c r="K44" s="7"/>
      <c r="L44" s="8">
        <f ca="1">K42/VLOOKUP(MID(CELL("filename",A$1),FIND("]",CELL("filename",A$1))+1,255),Base!A:H,8,FALSE)*30</f>
        <v>0.22142993380685916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12.710937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190000</v>
      </c>
      <c r="C2" s="46">
        <v>2252</v>
      </c>
      <c r="D2" s="46">
        <v>2274</v>
      </c>
      <c r="E2" s="46">
        <v>7001</v>
      </c>
      <c r="F2" s="46">
        <v>7261</v>
      </c>
      <c r="G2" s="46">
        <v>427909120</v>
      </c>
      <c r="H2" s="46">
        <v>1366138998</v>
      </c>
      <c r="I2" s="46">
        <v>219.26</v>
      </c>
      <c r="J2" s="46">
        <v>938229878</v>
      </c>
      <c r="K2" s="46">
        <v>129957920</v>
      </c>
      <c r="L2" s="46">
        <v>1114787798</v>
      </c>
    </row>
    <row r="3" spans="1:12" ht="18.75" x14ac:dyDescent="0.3">
      <c r="A3" s="46" t="s">
        <v>13</v>
      </c>
      <c r="B3" s="46">
        <v>85000</v>
      </c>
      <c r="C3" s="46">
        <v>1999</v>
      </c>
      <c r="D3" s="46">
        <v>2019</v>
      </c>
      <c r="E3" s="46">
        <v>5512</v>
      </c>
      <c r="F3" s="46">
        <v>5579</v>
      </c>
      <c r="G3" s="46">
        <v>169895936</v>
      </c>
      <c r="H3" s="46">
        <v>469591404</v>
      </c>
      <c r="I3" s="46">
        <v>176.4</v>
      </c>
      <c r="J3" s="46">
        <v>299695468</v>
      </c>
      <c r="K3" s="46">
        <v>215637296</v>
      </c>
      <c r="L3" s="46">
        <v>515332764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36652</v>
      </c>
      <c r="F4" s="46">
        <v>37119</v>
      </c>
      <c r="G4" s="46">
        <v>195353872</v>
      </c>
      <c r="H4" s="46">
        <v>367570898</v>
      </c>
      <c r="I4" s="46">
        <v>88.16</v>
      </c>
      <c r="J4" s="46">
        <v>172217026</v>
      </c>
      <c r="K4" s="46">
        <v>0</v>
      </c>
      <c r="L4" s="46">
        <v>172217026</v>
      </c>
    </row>
    <row r="5" spans="1:12" ht="18.75" x14ac:dyDescent="0.3">
      <c r="A5" s="46" t="s">
        <v>15</v>
      </c>
      <c r="B5" s="46">
        <v>22000</v>
      </c>
      <c r="C5" s="46">
        <v>3086</v>
      </c>
      <c r="D5" s="46">
        <v>3117</v>
      </c>
      <c r="E5" s="46">
        <v>8812</v>
      </c>
      <c r="F5" s="46">
        <v>8890</v>
      </c>
      <c r="G5" s="46">
        <v>67884784</v>
      </c>
      <c r="H5" s="46">
        <v>193673095</v>
      </c>
      <c r="I5" s="46">
        <v>185.3</v>
      </c>
      <c r="J5" s="46">
        <v>125788311</v>
      </c>
      <c r="K5" s="46">
        <v>167774064</v>
      </c>
      <c r="L5" s="46">
        <v>293562375</v>
      </c>
    </row>
    <row r="6" spans="1:12" ht="18.75" x14ac:dyDescent="0.3">
      <c r="A6" s="46" t="s">
        <v>90</v>
      </c>
      <c r="B6" s="46">
        <v>13000</v>
      </c>
      <c r="C6" s="46">
        <v>12987</v>
      </c>
      <c r="D6" s="46">
        <v>13114</v>
      </c>
      <c r="E6" s="46">
        <v>15072</v>
      </c>
      <c r="F6" s="46">
        <v>15023</v>
      </c>
      <c r="G6" s="46">
        <v>168827904</v>
      </c>
      <c r="H6" s="46">
        <v>193394835</v>
      </c>
      <c r="I6" s="46">
        <v>14.55</v>
      </c>
      <c r="J6" s="46">
        <v>24566931</v>
      </c>
      <c r="K6" s="46">
        <v>1261724</v>
      </c>
      <c r="L6" s="46">
        <v>25828655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10642</v>
      </c>
      <c r="F7" s="46">
        <v>10877</v>
      </c>
      <c r="G7" s="46">
        <v>73976144</v>
      </c>
      <c r="H7" s="46">
        <v>96938543</v>
      </c>
      <c r="I7" s="46">
        <v>31.04</v>
      </c>
      <c r="J7" s="46">
        <v>22962399</v>
      </c>
      <c r="K7" s="46">
        <v>3002441</v>
      </c>
      <c r="L7" s="46">
        <v>25964840</v>
      </c>
    </row>
    <row r="8" spans="1:12" ht="18.75" x14ac:dyDescent="0.3">
      <c r="A8" s="46" t="s">
        <v>29</v>
      </c>
      <c r="B8" s="46">
        <v>2400</v>
      </c>
      <c r="C8" s="46">
        <v>25376</v>
      </c>
      <c r="D8" s="46">
        <v>25624</v>
      </c>
      <c r="E8" s="46">
        <v>28370</v>
      </c>
      <c r="F8" s="46">
        <v>28851</v>
      </c>
      <c r="G8" s="46">
        <v>60901648</v>
      </c>
      <c r="H8" s="46">
        <v>68567287</v>
      </c>
      <c r="I8" s="46">
        <v>12.59</v>
      </c>
      <c r="J8" s="46">
        <v>7665639</v>
      </c>
      <c r="K8" s="46">
        <v>3620639</v>
      </c>
      <c r="L8" s="46">
        <v>11286278</v>
      </c>
    </row>
    <row r="9" spans="1:12" ht="18.75" x14ac:dyDescent="0.3">
      <c r="A9" s="46" t="s">
        <v>17</v>
      </c>
      <c r="B9" s="46">
        <v>6000</v>
      </c>
      <c r="C9" s="46">
        <v>2118</v>
      </c>
      <c r="D9" s="46">
        <v>2139</v>
      </c>
      <c r="E9" s="46">
        <v>10508</v>
      </c>
      <c r="F9" s="46">
        <v>10727</v>
      </c>
      <c r="G9" s="46">
        <v>12705032</v>
      </c>
      <c r="H9" s="46">
        <v>63734471</v>
      </c>
      <c r="I9" s="46">
        <v>401.65</v>
      </c>
      <c r="J9" s="46">
        <v>51029439</v>
      </c>
      <c r="K9" s="46">
        <v>72437840</v>
      </c>
      <c r="L9" s="46">
        <v>123467279</v>
      </c>
    </row>
    <row r="10" spans="1:12" ht="18.75" x14ac:dyDescent="0.3">
      <c r="A10" s="46" t="s">
        <v>77</v>
      </c>
      <c r="B10" s="46">
        <v>2500</v>
      </c>
      <c r="C10" s="46">
        <v>19516</v>
      </c>
      <c r="D10" s="46">
        <v>19707</v>
      </c>
      <c r="E10" s="46">
        <v>22015</v>
      </c>
      <c r="F10" s="46">
        <v>22465</v>
      </c>
      <c r="G10" s="46">
        <v>48789264</v>
      </c>
      <c r="H10" s="46">
        <v>55614916</v>
      </c>
      <c r="I10" s="46">
        <v>13.99</v>
      </c>
      <c r="J10" s="46">
        <v>6825652</v>
      </c>
      <c r="K10" s="46">
        <v>0</v>
      </c>
      <c r="L10" s="46">
        <v>6825652</v>
      </c>
    </row>
    <row r="11" spans="1:12" ht="18.75" x14ac:dyDescent="0.3">
      <c r="A11" s="46" t="s">
        <v>21</v>
      </c>
      <c r="B11" s="46">
        <v>1800</v>
      </c>
      <c r="C11" s="46">
        <v>16843</v>
      </c>
      <c r="D11" s="46">
        <v>17008</v>
      </c>
      <c r="E11" s="46">
        <v>30301</v>
      </c>
      <c r="F11" s="46">
        <v>30686</v>
      </c>
      <c r="G11" s="46">
        <v>30317020</v>
      </c>
      <c r="H11" s="46">
        <v>54696261</v>
      </c>
      <c r="I11" s="46">
        <v>80.41</v>
      </c>
      <c r="J11" s="46">
        <v>24379241</v>
      </c>
      <c r="K11" s="46">
        <v>2887274</v>
      </c>
      <c r="L11" s="46">
        <v>27266515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12700</v>
      </c>
      <c r="F13" s="46">
        <v>12734</v>
      </c>
      <c r="G13" s="46">
        <v>35697976</v>
      </c>
      <c r="H13" s="46">
        <v>44134452</v>
      </c>
      <c r="I13" s="46">
        <v>23.63</v>
      </c>
      <c r="J13" s="46">
        <v>8436476</v>
      </c>
      <c r="K13" s="46">
        <v>8274924</v>
      </c>
      <c r="L13" s="46">
        <v>16711400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4010</v>
      </c>
      <c r="F15" s="46">
        <v>4027</v>
      </c>
      <c r="G15" s="46">
        <v>14720662</v>
      </c>
      <c r="H15" s="46">
        <v>27914157</v>
      </c>
      <c r="I15" s="46">
        <v>89.63</v>
      </c>
      <c r="J15" s="46">
        <v>13193495</v>
      </c>
      <c r="K15" s="46">
        <v>94924224</v>
      </c>
      <c r="L15" s="46">
        <v>108117719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3636</v>
      </c>
      <c r="F16" s="46">
        <v>3532</v>
      </c>
      <c r="G16" s="46">
        <v>16100578</v>
      </c>
      <c r="H16" s="46">
        <v>24482941</v>
      </c>
      <c r="I16" s="46">
        <v>52.06</v>
      </c>
      <c r="J16" s="46">
        <v>8382363</v>
      </c>
      <c r="K16" s="46">
        <v>3855220</v>
      </c>
      <c r="L16" s="46">
        <v>12237583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7841</v>
      </c>
      <c r="F17" s="46">
        <v>7870</v>
      </c>
      <c r="G17" s="46">
        <v>15091829</v>
      </c>
      <c r="H17" s="46">
        <v>23379803</v>
      </c>
      <c r="I17" s="46">
        <v>54.92</v>
      </c>
      <c r="J17" s="46">
        <v>8287974</v>
      </c>
      <c r="K17" s="46">
        <v>-7422173</v>
      </c>
      <c r="L17" s="46">
        <v>1215801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5910</v>
      </c>
      <c r="F18" s="46">
        <v>5994</v>
      </c>
      <c r="G18" s="46">
        <v>5202503</v>
      </c>
      <c r="H18" s="46">
        <v>11871117</v>
      </c>
      <c r="I18" s="46">
        <v>128.18</v>
      </c>
      <c r="J18" s="46">
        <v>6668614</v>
      </c>
      <c r="K18" s="46">
        <v>337142</v>
      </c>
      <c r="L18" s="46">
        <v>7005756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68516</v>
      </c>
      <c r="F19" s="46">
        <v>65516</v>
      </c>
      <c r="G19" s="46">
        <v>3728632</v>
      </c>
      <c r="H19" s="46">
        <v>3698001</v>
      </c>
      <c r="I19" s="46">
        <v>-0.82</v>
      </c>
      <c r="J19" s="46">
        <v>-30631</v>
      </c>
      <c r="K19" s="46">
        <v>0</v>
      </c>
      <c r="L19" s="46">
        <v>-30631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32063</v>
      </c>
      <c r="F20" s="46">
        <v>30666</v>
      </c>
      <c r="G20" s="46">
        <v>419795</v>
      </c>
      <c r="H20" s="46">
        <v>637707</v>
      </c>
      <c r="I20" s="46">
        <v>51.91</v>
      </c>
      <c r="J20" s="46">
        <v>217912</v>
      </c>
      <c r="K20" s="46">
        <v>0</v>
      </c>
      <c r="L20" s="46">
        <v>217912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44690</v>
      </c>
      <c r="F21" s="46">
        <v>42609</v>
      </c>
      <c r="G21" s="46">
        <v>526967</v>
      </c>
      <c r="H21" s="46">
        <v>548516</v>
      </c>
      <c r="I21" s="46">
        <v>4.09</v>
      </c>
      <c r="J21" s="46">
        <v>21549</v>
      </c>
      <c r="K21" s="46">
        <v>0</v>
      </c>
      <c r="L21" s="46">
        <v>21549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13478</v>
      </c>
      <c r="F22" s="46">
        <v>12881</v>
      </c>
      <c r="G22" s="46">
        <v>175892</v>
      </c>
      <c r="H22" s="46">
        <v>178576</v>
      </c>
      <c r="I22" s="46">
        <v>1.53</v>
      </c>
      <c r="J22" s="46">
        <v>2684</v>
      </c>
      <c r="K22" s="46">
        <v>0</v>
      </c>
      <c r="L22" s="46">
        <v>7248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51</v>
      </c>
      <c r="E23" s="46" t="s">
        <v>37</v>
      </c>
      <c r="F23" s="46" t="s">
        <v>180</v>
      </c>
      <c r="G23" s="46" t="s">
        <v>39</v>
      </c>
      <c r="H23" s="46">
        <f>SUM(H2:H22)</f>
        <v>3158335386</v>
      </c>
      <c r="I23" s="46" t="s">
        <v>40</v>
      </c>
      <c r="J23" s="46" t="s">
        <v>181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3503173488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344838102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3585724548</v>
      </c>
      <c r="H41" s="11">
        <f>G41-B43</f>
        <v>1097891102</v>
      </c>
      <c r="I41" s="5">
        <f>H41/B43</f>
        <v>0.44130410086945987</v>
      </c>
      <c r="J41" s="13">
        <f>G41+J40</f>
        <v>3585724548</v>
      </c>
      <c r="K41" s="11">
        <f>H41+J40</f>
        <v>1097891102</v>
      </c>
      <c r="L41" s="5">
        <f>K41/B43</f>
        <v>0.44130410086945987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3845724548</v>
      </c>
      <c r="H42" s="12">
        <f>G42-B43</f>
        <v>1357891102</v>
      </c>
      <c r="I42" s="8">
        <f>H42/B43</f>
        <v>0.54581270469823884</v>
      </c>
      <c r="J42" s="13">
        <f>G42+J40</f>
        <v>3845724548</v>
      </c>
      <c r="K42" s="12">
        <f>H42+J40</f>
        <v>1357891102</v>
      </c>
      <c r="L42" s="8">
        <f>K42/B43</f>
        <v>0.54581270469823884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0.17652164034778398</v>
      </c>
      <c r="J43" s="6"/>
      <c r="K43" s="4" t="s">
        <v>50</v>
      </c>
      <c r="L43" s="5">
        <f ca="1">K41/VLOOKUP(MID(CELL("filename",A$1),FIND("]",CELL("filename",A$1))+1,255),Base!A:H,8,FALSE)*30</f>
        <v>0.17652164034778398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0.21832508187929556</v>
      </c>
      <c r="J44" s="6"/>
      <c r="K44" s="7"/>
      <c r="L44" s="8">
        <f ca="1">K42/VLOOKUP(MID(CELL("filename",A$1),FIND("]",CELL("filename",A$1))+1,255),Base!A:H,8,FALSE)*30</f>
        <v>0.21832508187929556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12.710937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180000</v>
      </c>
      <c r="C2" s="46">
        <v>2252</v>
      </c>
      <c r="D2" s="46">
        <v>2274</v>
      </c>
      <c r="E2" s="46">
        <v>7094</v>
      </c>
      <c r="F2" s="46">
        <v>7154</v>
      </c>
      <c r="G2" s="46">
        <v>405387584</v>
      </c>
      <c r="H2" s="46">
        <v>1275164730</v>
      </c>
      <c r="I2" s="46">
        <v>214.55</v>
      </c>
      <c r="J2" s="46">
        <v>869777146</v>
      </c>
      <c r="K2" s="46">
        <v>180432672</v>
      </c>
      <c r="L2" s="46">
        <v>1096809818</v>
      </c>
    </row>
    <row r="3" spans="1:12" ht="18.75" x14ac:dyDescent="0.3">
      <c r="A3" s="46" t="s">
        <v>13</v>
      </c>
      <c r="B3" s="46">
        <v>80000</v>
      </c>
      <c r="C3" s="46">
        <v>1999</v>
      </c>
      <c r="D3" s="46">
        <v>2019</v>
      </c>
      <c r="E3" s="46">
        <v>5668</v>
      </c>
      <c r="F3" s="46">
        <v>5686</v>
      </c>
      <c r="G3" s="46">
        <v>159902064</v>
      </c>
      <c r="H3" s="46">
        <v>450444920</v>
      </c>
      <c r="I3" s="46">
        <v>181.7</v>
      </c>
      <c r="J3" s="46">
        <v>290542856</v>
      </c>
      <c r="K3" s="46">
        <v>234489680</v>
      </c>
      <c r="L3" s="46">
        <v>525032536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37861</v>
      </c>
      <c r="F4" s="46">
        <v>37129</v>
      </c>
      <c r="G4" s="46">
        <v>195353872</v>
      </c>
      <c r="H4" s="46">
        <v>367669923</v>
      </c>
      <c r="I4" s="46">
        <v>88.21</v>
      </c>
      <c r="J4" s="46">
        <v>172316051</v>
      </c>
      <c r="K4" s="46">
        <v>0</v>
      </c>
      <c r="L4" s="46">
        <v>172316051</v>
      </c>
    </row>
    <row r="5" spans="1:12" ht="18.75" x14ac:dyDescent="0.3">
      <c r="A5" s="46" t="s">
        <v>90</v>
      </c>
      <c r="B5" s="46">
        <v>13000</v>
      </c>
      <c r="C5" s="46">
        <v>12987</v>
      </c>
      <c r="D5" s="46">
        <v>13114</v>
      </c>
      <c r="E5" s="46">
        <v>15669</v>
      </c>
      <c r="F5" s="46">
        <v>15515</v>
      </c>
      <c r="G5" s="46">
        <v>168827904</v>
      </c>
      <c r="H5" s="46">
        <v>199728474</v>
      </c>
      <c r="I5" s="46">
        <v>18.3</v>
      </c>
      <c r="J5" s="46">
        <v>30900570</v>
      </c>
      <c r="K5" s="46">
        <v>1261724</v>
      </c>
      <c r="L5" s="46">
        <v>32162294</v>
      </c>
    </row>
    <row r="6" spans="1:12" ht="18.75" x14ac:dyDescent="0.3">
      <c r="A6" s="46" t="s">
        <v>15</v>
      </c>
      <c r="B6" s="46">
        <v>22000</v>
      </c>
      <c r="C6" s="46">
        <v>3086</v>
      </c>
      <c r="D6" s="46">
        <v>3117</v>
      </c>
      <c r="E6" s="46">
        <v>9060</v>
      </c>
      <c r="F6" s="46">
        <v>9049</v>
      </c>
      <c r="G6" s="46">
        <v>67884784</v>
      </c>
      <c r="H6" s="46">
        <v>197136990</v>
      </c>
      <c r="I6" s="46">
        <v>190.4</v>
      </c>
      <c r="J6" s="46">
        <v>129252206</v>
      </c>
      <c r="K6" s="46">
        <v>167774064</v>
      </c>
      <c r="L6" s="46">
        <v>297026270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10650</v>
      </c>
      <c r="F7" s="46">
        <v>10791</v>
      </c>
      <c r="G7" s="46">
        <v>73976144</v>
      </c>
      <c r="H7" s="46">
        <v>96172090</v>
      </c>
      <c r="I7" s="46">
        <v>30</v>
      </c>
      <c r="J7" s="46">
        <v>22195946</v>
      </c>
      <c r="K7" s="46">
        <v>3002441</v>
      </c>
      <c r="L7" s="46">
        <v>25198387</v>
      </c>
    </row>
    <row r="8" spans="1:12" ht="18.75" x14ac:dyDescent="0.3">
      <c r="A8" s="46" t="s">
        <v>29</v>
      </c>
      <c r="B8" s="46">
        <v>2400</v>
      </c>
      <c r="C8" s="46">
        <v>25376</v>
      </c>
      <c r="D8" s="46">
        <v>25624</v>
      </c>
      <c r="E8" s="46">
        <v>29605</v>
      </c>
      <c r="F8" s="46">
        <v>29037</v>
      </c>
      <c r="G8" s="46">
        <v>60901648</v>
      </c>
      <c r="H8" s="46">
        <v>69009334</v>
      </c>
      <c r="I8" s="46">
        <v>13.31</v>
      </c>
      <c r="J8" s="46">
        <v>8107686</v>
      </c>
      <c r="K8" s="46">
        <v>3620639</v>
      </c>
      <c r="L8" s="46">
        <v>11728325</v>
      </c>
    </row>
    <row r="9" spans="1:12" ht="18.75" x14ac:dyDescent="0.3">
      <c r="A9" s="46" t="s">
        <v>17</v>
      </c>
      <c r="B9" s="46">
        <v>6000</v>
      </c>
      <c r="C9" s="46">
        <v>2118</v>
      </c>
      <c r="D9" s="46">
        <v>2139</v>
      </c>
      <c r="E9" s="46">
        <v>10191</v>
      </c>
      <c r="F9" s="46">
        <v>10242</v>
      </c>
      <c r="G9" s="46">
        <v>12705032</v>
      </c>
      <c r="H9" s="46">
        <v>60852843</v>
      </c>
      <c r="I9" s="46">
        <v>378.97</v>
      </c>
      <c r="J9" s="46">
        <v>48147811</v>
      </c>
      <c r="K9" s="46">
        <v>72437840</v>
      </c>
      <c r="L9" s="46">
        <v>120585651</v>
      </c>
    </row>
    <row r="10" spans="1:12" ht="18.75" x14ac:dyDescent="0.3">
      <c r="A10" s="46" t="s">
        <v>21</v>
      </c>
      <c r="B10" s="46">
        <v>1600</v>
      </c>
      <c r="C10" s="46">
        <v>16843</v>
      </c>
      <c r="D10" s="46">
        <v>17008</v>
      </c>
      <c r="E10" s="46">
        <v>32210</v>
      </c>
      <c r="F10" s="46">
        <v>31855</v>
      </c>
      <c r="G10" s="46">
        <v>26948462</v>
      </c>
      <c r="H10" s="46">
        <v>50471062</v>
      </c>
      <c r="I10" s="46">
        <v>87.29</v>
      </c>
      <c r="J10" s="46">
        <v>23522600</v>
      </c>
      <c r="K10" s="46">
        <v>5876124</v>
      </c>
      <c r="L10" s="46">
        <v>29398724</v>
      </c>
    </row>
    <row r="11" spans="1:12" ht="18.75" x14ac:dyDescent="0.3">
      <c r="A11" s="46" t="s">
        <v>77</v>
      </c>
      <c r="B11" s="46">
        <v>2300</v>
      </c>
      <c r="C11" s="46">
        <v>19516</v>
      </c>
      <c r="D11" s="46">
        <v>19707</v>
      </c>
      <c r="E11" s="46">
        <v>21998</v>
      </c>
      <c r="F11" s="46">
        <v>22096</v>
      </c>
      <c r="G11" s="46">
        <v>44886120</v>
      </c>
      <c r="H11" s="46">
        <v>50325297</v>
      </c>
      <c r="I11" s="46">
        <v>12.12</v>
      </c>
      <c r="J11" s="46">
        <v>5439177</v>
      </c>
      <c r="K11" s="46">
        <v>572792</v>
      </c>
      <c r="L11" s="46">
        <v>6011969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13370</v>
      </c>
      <c r="F13" s="46">
        <v>13065</v>
      </c>
      <c r="G13" s="46">
        <v>35697976</v>
      </c>
      <c r="H13" s="46">
        <v>45281657</v>
      </c>
      <c r="I13" s="46">
        <v>26.85</v>
      </c>
      <c r="J13" s="46">
        <v>9583681</v>
      </c>
      <c r="K13" s="46">
        <v>8274924</v>
      </c>
      <c r="L13" s="46">
        <v>17858605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4147</v>
      </c>
      <c r="F15" s="46">
        <v>4101</v>
      </c>
      <c r="G15" s="46">
        <v>14720662</v>
      </c>
      <c r="H15" s="46">
        <v>28427107</v>
      </c>
      <c r="I15" s="46">
        <v>93.11</v>
      </c>
      <c r="J15" s="46">
        <v>13706445</v>
      </c>
      <c r="K15" s="46">
        <v>94924224</v>
      </c>
      <c r="L15" s="46">
        <v>108630669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3602</v>
      </c>
      <c r="F16" s="46">
        <v>3543</v>
      </c>
      <c r="G16" s="46">
        <v>16100578</v>
      </c>
      <c r="H16" s="46">
        <v>24559190</v>
      </c>
      <c r="I16" s="46">
        <v>52.54</v>
      </c>
      <c r="J16" s="46">
        <v>8458612</v>
      </c>
      <c r="K16" s="46">
        <v>3855220</v>
      </c>
      <c r="L16" s="46">
        <v>12313832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7559</v>
      </c>
      <c r="F17" s="46">
        <v>7643</v>
      </c>
      <c r="G17" s="46">
        <v>15091829</v>
      </c>
      <c r="H17" s="46">
        <v>22705442</v>
      </c>
      <c r="I17" s="46">
        <v>50.45</v>
      </c>
      <c r="J17" s="46">
        <v>7613613</v>
      </c>
      <c r="K17" s="46">
        <v>-7422173</v>
      </c>
      <c r="L17" s="46">
        <v>541440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5695</v>
      </c>
      <c r="F18" s="46">
        <v>5767</v>
      </c>
      <c r="G18" s="46">
        <v>5202503</v>
      </c>
      <c r="H18" s="46">
        <v>11421544</v>
      </c>
      <c r="I18" s="46">
        <v>119.54</v>
      </c>
      <c r="J18" s="46">
        <v>6219041</v>
      </c>
      <c r="K18" s="46">
        <v>337142</v>
      </c>
      <c r="L18" s="46">
        <v>6556183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68791</v>
      </c>
      <c r="F19" s="46">
        <v>68791</v>
      </c>
      <c r="G19" s="46">
        <v>3728632</v>
      </c>
      <c r="H19" s="46">
        <v>3882856</v>
      </c>
      <c r="I19" s="46">
        <v>4.1399999999999997</v>
      </c>
      <c r="J19" s="46">
        <v>154224</v>
      </c>
      <c r="K19" s="46">
        <v>0</v>
      </c>
      <c r="L19" s="46">
        <v>154224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32199</v>
      </c>
      <c r="F20" s="46">
        <v>30847</v>
      </c>
      <c r="G20" s="46">
        <v>419795</v>
      </c>
      <c r="H20" s="46">
        <v>641471</v>
      </c>
      <c r="I20" s="46">
        <v>52.81</v>
      </c>
      <c r="J20" s="46">
        <v>221676</v>
      </c>
      <c r="K20" s="46">
        <v>0</v>
      </c>
      <c r="L20" s="46">
        <v>221676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44739</v>
      </c>
      <c r="F21" s="46">
        <v>42810</v>
      </c>
      <c r="G21" s="46">
        <v>526967</v>
      </c>
      <c r="H21" s="46">
        <v>551104</v>
      </c>
      <c r="I21" s="46">
        <v>4.58</v>
      </c>
      <c r="J21" s="46">
        <v>24137</v>
      </c>
      <c r="K21" s="46">
        <v>0</v>
      </c>
      <c r="L21" s="46">
        <v>24137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13525</v>
      </c>
      <c r="F22" s="46">
        <v>12918</v>
      </c>
      <c r="G22" s="46">
        <v>175892</v>
      </c>
      <c r="H22" s="46">
        <v>179089</v>
      </c>
      <c r="I22" s="46">
        <v>1.82</v>
      </c>
      <c r="J22" s="46">
        <v>3197</v>
      </c>
      <c r="K22" s="46">
        <v>0</v>
      </c>
      <c r="L22" s="46">
        <v>7761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51</v>
      </c>
      <c r="E23" s="46" t="s">
        <v>37</v>
      </c>
      <c r="F23" s="46" t="s">
        <v>182</v>
      </c>
      <c r="G23" s="46" t="s">
        <v>39</v>
      </c>
      <c r="H23" s="46">
        <f>SUM(H2:H22)</f>
        <v>3046194531</v>
      </c>
      <c r="I23" s="46" t="s">
        <v>40</v>
      </c>
      <c r="J23" s="46" t="s">
        <v>183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3503708525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457513994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3586259585</v>
      </c>
      <c r="H41" s="11">
        <f>G41-B43</f>
        <v>1098426139</v>
      </c>
      <c r="I41" s="5">
        <f>H41/B43</f>
        <v>0.44151916229202426</v>
      </c>
      <c r="J41" s="13">
        <f>G41+J40</f>
        <v>3586259585</v>
      </c>
      <c r="K41" s="11">
        <f>H41+J40</f>
        <v>1098426139</v>
      </c>
      <c r="L41" s="5">
        <f>K41/B43</f>
        <v>0.44151916229202426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3846259585</v>
      </c>
      <c r="H42" s="12">
        <f>G42-B43</f>
        <v>1358426139</v>
      </c>
      <c r="I42" s="8">
        <f>H42/B43</f>
        <v>0.54602776612080328</v>
      </c>
      <c r="J42" s="13">
        <f>G42+J40</f>
        <v>3846259585</v>
      </c>
      <c r="K42" s="12">
        <f>H42+J40</f>
        <v>1358426139</v>
      </c>
      <c r="L42" s="8">
        <f>K42/B43</f>
        <v>0.54602776612080328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0.17428387985211483</v>
      </c>
      <c r="J43" s="6"/>
      <c r="K43" s="4" t="s">
        <v>50</v>
      </c>
      <c r="L43" s="5">
        <f ca="1">K41/VLOOKUP(MID(CELL("filename",A$1),FIND("]",CELL("filename",A$1))+1,255),Base!A:H,8,FALSE)*30</f>
        <v>0.17428387985211483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0.21553727610031709</v>
      </c>
      <c r="J44" s="6"/>
      <c r="K44" s="7"/>
      <c r="L44" s="8">
        <f ca="1">K42/VLOOKUP(MID(CELL("filename",A$1),FIND("]",CELL("filename",A$1))+1,255),Base!A:H,8,FALSE)*30</f>
        <v>0.21553727610031709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180000</v>
      </c>
      <c r="C2" s="46">
        <v>2252</v>
      </c>
      <c r="D2" s="46">
        <v>2274</v>
      </c>
      <c r="E2" s="46">
        <v>7239</v>
      </c>
      <c r="F2" s="46">
        <v>7172</v>
      </c>
      <c r="G2" s="46">
        <v>405387584</v>
      </c>
      <c r="H2" s="46">
        <v>1278373140</v>
      </c>
      <c r="I2" s="46">
        <v>215.35</v>
      </c>
      <c r="J2" s="46">
        <v>872985556</v>
      </c>
      <c r="K2" s="46">
        <v>180432672</v>
      </c>
      <c r="L2" s="46">
        <v>1100018228</v>
      </c>
    </row>
    <row r="3" spans="1:12" ht="18.75" x14ac:dyDescent="0.3">
      <c r="A3" s="46" t="s">
        <v>13</v>
      </c>
      <c r="B3" s="46">
        <v>80000</v>
      </c>
      <c r="C3" s="46">
        <v>1999</v>
      </c>
      <c r="D3" s="46">
        <v>2019</v>
      </c>
      <c r="E3" s="46">
        <v>5970</v>
      </c>
      <c r="F3" s="46">
        <v>5942</v>
      </c>
      <c r="G3" s="46">
        <v>159902064</v>
      </c>
      <c r="H3" s="46">
        <v>470725240</v>
      </c>
      <c r="I3" s="46">
        <v>194.38</v>
      </c>
      <c r="J3" s="46">
        <v>310823176</v>
      </c>
      <c r="K3" s="46">
        <v>234489680</v>
      </c>
      <c r="L3" s="46">
        <v>545312856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37901</v>
      </c>
      <c r="F4" s="46">
        <v>37892</v>
      </c>
      <c r="G4" s="46">
        <v>195353872</v>
      </c>
      <c r="H4" s="46">
        <v>375225530</v>
      </c>
      <c r="I4" s="46">
        <v>92.07</v>
      </c>
      <c r="J4" s="46">
        <v>179871658</v>
      </c>
      <c r="K4" s="46">
        <v>0</v>
      </c>
      <c r="L4" s="46">
        <v>179871658</v>
      </c>
    </row>
    <row r="5" spans="1:12" ht="18.75" x14ac:dyDescent="0.3">
      <c r="A5" s="46" t="s">
        <v>90</v>
      </c>
      <c r="B5" s="46">
        <v>13000</v>
      </c>
      <c r="C5" s="46">
        <v>12987</v>
      </c>
      <c r="D5" s="46">
        <v>13114</v>
      </c>
      <c r="E5" s="46">
        <v>16290</v>
      </c>
      <c r="F5" s="46">
        <v>16215</v>
      </c>
      <c r="G5" s="46">
        <v>168827904</v>
      </c>
      <c r="H5" s="46">
        <v>208739749</v>
      </c>
      <c r="I5" s="46">
        <v>23.64</v>
      </c>
      <c r="J5" s="46">
        <v>39911845</v>
      </c>
      <c r="K5" s="46">
        <v>1261724</v>
      </c>
      <c r="L5" s="46">
        <v>41173569</v>
      </c>
    </row>
    <row r="6" spans="1:12" ht="18.75" x14ac:dyDescent="0.3">
      <c r="A6" s="46" t="s">
        <v>15</v>
      </c>
      <c r="B6" s="46">
        <v>22000</v>
      </c>
      <c r="C6" s="46">
        <v>3086</v>
      </c>
      <c r="D6" s="46">
        <v>3117</v>
      </c>
      <c r="E6" s="46">
        <v>9501</v>
      </c>
      <c r="F6" s="46">
        <v>9465</v>
      </c>
      <c r="G6" s="46">
        <v>67884784</v>
      </c>
      <c r="H6" s="46">
        <v>206199758</v>
      </c>
      <c r="I6" s="46">
        <v>203.75</v>
      </c>
      <c r="J6" s="46">
        <v>138314974</v>
      </c>
      <c r="K6" s="46">
        <v>167774064</v>
      </c>
      <c r="L6" s="46">
        <v>306089038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11331</v>
      </c>
      <c r="F7" s="46">
        <v>11188</v>
      </c>
      <c r="G7" s="46">
        <v>73976144</v>
      </c>
      <c r="H7" s="46">
        <v>99710253</v>
      </c>
      <c r="I7" s="46">
        <v>34.79</v>
      </c>
      <c r="J7" s="46">
        <v>25734109</v>
      </c>
      <c r="K7" s="46">
        <v>3002441</v>
      </c>
      <c r="L7" s="46">
        <v>28736550</v>
      </c>
    </row>
    <row r="8" spans="1:12" ht="18.75" x14ac:dyDescent="0.3">
      <c r="A8" s="46" t="s">
        <v>29</v>
      </c>
      <c r="B8" s="46">
        <v>2400</v>
      </c>
      <c r="C8" s="46">
        <v>25376</v>
      </c>
      <c r="D8" s="46">
        <v>25624</v>
      </c>
      <c r="E8" s="46">
        <v>30488</v>
      </c>
      <c r="F8" s="46">
        <v>30320</v>
      </c>
      <c r="G8" s="46">
        <v>60901648</v>
      </c>
      <c r="H8" s="46">
        <v>72058512</v>
      </c>
      <c r="I8" s="46">
        <v>18.32</v>
      </c>
      <c r="J8" s="46">
        <v>11156864</v>
      </c>
      <c r="K8" s="46">
        <v>3620639</v>
      </c>
      <c r="L8" s="46">
        <v>14777503</v>
      </c>
    </row>
    <row r="9" spans="1:12" ht="18.75" x14ac:dyDescent="0.3">
      <c r="A9" s="46" t="s">
        <v>17</v>
      </c>
      <c r="B9" s="46">
        <v>6000</v>
      </c>
      <c r="C9" s="46">
        <v>2118</v>
      </c>
      <c r="D9" s="46">
        <v>2139</v>
      </c>
      <c r="E9" s="46">
        <v>10191</v>
      </c>
      <c r="F9" s="46">
        <v>10242</v>
      </c>
      <c r="G9" s="46">
        <v>12705032</v>
      </c>
      <c r="H9" s="46">
        <v>60852843</v>
      </c>
      <c r="I9" s="46">
        <v>378.97</v>
      </c>
      <c r="J9" s="46">
        <v>48147811</v>
      </c>
      <c r="K9" s="46">
        <v>72437840</v>
      </c>
      <c r="L9" s="46">
        <v>120585651</v>
      </c>
    </row>
    <row r="10" spans="1:12" ht="18.75" x14ac:dyDescent="0.3">
      <c r="A10" s="46" t="s">
        <v>21</v>
      </c>
      <c r="B10" s="46">
        <v>1600</v>
      </c>
      <c r="C10" s="46">
        <v>16843</v>
      </c>
      <c r="D10" s="46">
        <v>17008</v>
      </c>
      <c r="E10" s="46">
        <v>33447</v>
      </c>
      <c r="F10" s="46">
        <v>33121</v>
      </c>
      <c r="G10" s="46">
        <v>26948462</v>
      </c>
      <c r="H10" s="46">
        <v>52476912</v>
      </c>
      <c r="I10" s="46">
        <v>94.73</v>
      </c>
      <c r="J10" s="46">
        <v>25528450</v>
      </c>
      <c r="K10" s="46">
        <v>5876124</v>
      </c>
      <c r="L10" s="46">
        <v>31404574</v>
      </c>
    </row>
    <row r="11" spans="1:12" ht="18.75" x14ac:dyDescent="0.3">
      <c r="A11" s="46" t="s">
        <v>77</v>
      </c>
      <c r="B11" s="46">
        <v>2300</v>
      </c>
      <c r="C11" s="46">
        <v>19516</v>
      </c>
      <c r="D11" s="46">
        <v>19707</v>
      </c>
      <c r="E11" s="46">
        <v>23200</v>
      </c>
      <c r="F11" s="46">
        <v>22972</v>
      </c>
      <c r="G11" s="46">
        <v>44886120</v>
      </c>
      <c r="H11" s="46">
        <v>52320453</v>
      </c>
      <c r="I11" s="46">
        <v>16.559999999999999</v>
      </c>
      <c r="J11" s="46">
        <v>7434333</v>
      </c>
      <c r="K11" s="46">
        <v>572792</v>
      </c>
      <c r="L11" s="46">
        <v>8007125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22</v>
      </c>
      <c r="B13" s="46">
        <v>3500</v>
      </c>
      <c r="C13" s="46">
        <v>10199</v>
      </c>
      <c r="D13" s="46">
        <v>10299</v>
      </c>
      <c r="E13" s="46">
        <v>13718</v>
      </c>
      <c r="F13" s="46">
        <v>13675</v>
      </c>
      <c r="G13" s="46">
        <v>35697976</v>
      </c>
      <c r="H13" s="46">
        <v>47395841</v>
      </c>
      <c r="I13" s="46">
        <v>32.770000000000003</v>
      </c>
      <c r="J13" s="46">
        <v>11697865</v>
      </c>
      <c r="K13" s="46">
        <v>8274924</v>
      </c>
      <c r="L13" s="46">
        <v>19972789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4224</v>
      </c>
      <c r="F15" s="46">
        <v>4215</v>
      </c>
      <c r="G15" s="46">
        <v>14720662</v>
      </c>
      <c r="H15" s="46">
        <v>29217326</v>
      </c>
      <c r="I15" s="46">
        <v>98.48</v>
      </c>
      <c r="J15" s="46">
        <v>14496664</v>
      </c>
      <c r="K15" s="46">
        <v>94924224</v>
      </c>
      <c r="L15" s="46">
        <v>109420888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3613</v>
      </c>
      <c r="F16" s="46">
        <v>3551</v>
      </c>
      <c r="G16" s="46">
        <v>16100578</v>
      </c>
      <c r="H16" s="46">
        <v>24614644</v>
      </c>
      <c r="I16" s="46">
        <v>52.88</v>
      </c>
      <c r="J16" s="46">
        <v>8514066</v>
      </c>
      <c r="K16" s="46">
        <v>3855220</v>
      </c>
      <c r="L16" s="46">
        <v>12369286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7699</v>
      </c>
      <c r="F17" s="46">
        <v>7800</v>
      </c>
      <c r="G17" s="46">
        <v>15091829</v>
      </c>
      <c r="H17" s="46">
        <v>23171850</v>
      </c>
      <c r="I17" s="46">
        <v>53.54</v>
      </c>
      <c r="J17" s="46">
        <v>8080021</v>
      </c>
      <c r="K17" s="46">
        <v>-7422173</v>
      </c>
      <c r="L17" s="46">
        <v>1007848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5966</v>
      </c>
      <c r="F18" s="46">
        <v>5950</v>
      </c>
      <c r="G18" s="46">
        <v>5202503</v>
      </c>
      <c r="H18" s="46">
        <v>11783975</v>
      </c>
      <c r="I18" s="46">
        <v>126.51</v>
      </c>
      <c r="J18" s="46">
        <v>6581472</v>
      </c>
      <c r="K18" s="46">
        <v>337142</v>
      </c>
      <c r="L18" s="46">
        <v>6918614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72230</v>
      </c>
      <c r="F19" s="46">
        <v>72230</v>
      </c>
      <c r="G19" s="46">
        <v>3728632</v>
      </c>
      <c r="H19" s="46">
        <v>4076968</v>
      </c>
      <c r="I19" s="46">
        <v>9.34</v>
      </c>
      <c r="J19" s="46">
        <v>348336</v>
      </c>
      <c r="K19" s="46">
        <v>0</v>
      </c>
      <c r="L19" s="46">
        <v>348336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32389</v>
      </c>
      <c r="F20" s="46">
        <v>30932</v>
      </c>
      <c r="G20" s="46">
        <v>419795</v>
      </c>
      <c r="H20" s="46">
        <v>643239</v>
      </c>
      <c r="I20" s="46">
        <v>53.23</v>
      </c>
      <c r="J20" s="46">
        <v>223444</v>
      </c>
      <c r="K20" s="46">
        <v>0</v>
      </c>
      <c r="L20" s="46">
        <v>223444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44950</v>
      </c>
      <c r="F21" s="46">
        <v>42961</v>
      </c>
      <c r="G21" s="46">
        <v>526967</v>
      </c>
      <c r="H21" s="46">
        <v>553048</v>
      </c>
      <c r="I21" s="46">
        <v>4.95</v>
      </c>
      <c r="J21" s="46">
        <v>26081</v>
      </c>
      <c r="K21" s="46">
        <v>0</v>
      </c>
      <c r="L21" s="46">
        <v>26081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13563</v>
      </c>
      <c r="F22" s="46">
        <v>12963</v>
      </c>
      <c r="G22" s="46">
        <v>175892</v>
      </c>
      <c r="H22" s="46">
        <v>179713</v>
      </c>
      <c r="I22" s="46">
        <v>2.17</v>
      </c>
      <c r="J22" s="46">
        <v>3821</v>
      </c>
      <c r="K22" s="46">
        <v>0</v>
      </c>
      <c r="L22" s="46">
        <v>8385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184</v>
      </c>
      <c r="E23" s="46" t="s">
        <v>37</v>
      </c>
      <c r="F23" s="46" t="s">
        <v>185</v>
      </c>
      <c r="G23" s="46" t="s">
        <v>39</v>
      </c>
      <c r="H23" s="46">
        <f>SUM(H2:H22)</f>
        <v>3109888402</v>
      </c>
      <c r="I23" s="46" t="s">
        <v>40</v>
      </c>
      <c r="J23" s="46" t="s">
        <v>186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3567402393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457513991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3649953453</v>
      </c>
      <c r="H41" s="11">
        <f>G41-B43</f>
        <v>1162120007</v>
      </c>
      <c r="I41" s="5">
        <f>H41/B43</f>
        <v>0.46712130543484942</v>
      </c>
      <c r="J41" s="13">
        <f>G41+J40</f>
        <v>3649953453</v>
      </c>
      <c r="K41" s="11">
        <f>H41+J40</f>
        <v>1162120007</v>
      </c>
      <c r="L41" s="5">
        <f>K41/B43</f>
        <v>0.46712130543484942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3909953453</v>
      </c>
      <c r="H42" s="12">
        <f>G42-B43</f>
        <v>1422120007</v>
      </c>
      <c r="I42" s="8">
        <f>H42/B43</f>
        <v>0.57162990926362844</v>
      </c>
      <c r="J42" s="13">
        <f>G42+J40</f>
        <v>3909953453</v>
      </c>
      <c r="K42" s="12">
        <f>H42+J40</f>
        <v>1422120007</v>
      </c>
      <c r="L42" s="8">
        <f>K42/B43</f>
        <v>0.57162990926362844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0.18199531380578549</v>
      </c>
      <c r="J43" s="6"/>
      <c r="K43" s="4" t="s">
        <v>50</v>
      </c>
      <c r="L43" s="5">
        <f ca="1">K41/VLOOKUP(MID(CELL("filename",A$1),FIND("]",CELL("filename",A$1))+1,255),Base!A:H,8,FALSE)*30</f>
        <v>0.18199531380578549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0.22271295166115393</v>
      </c>
      <c r="J44" s="6"/>
      <c r="K44" s="7"/>
      <c r="L44" s="8">
        <f ca="1">K42/VLOOKUP(MID(CELL("filename",A$1),FIND("]",CELL("filename",A$1))+1,255),Base!A:H,8,FALSE)*30</f>
        <v>0.22271295166115393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4"/>
  <sheetViews>
    <sheetView rightToLeft="1" workbookViewId="0">
      <selection sqref="A1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12.710937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170000</v>
      </c>
      <c r="C2" s="46">
        <v>2252</v>
      </c>
      <c r="D2" s="46">
        <v>2274</v>
      </c>
      <c r="E2" s="46">
        <v>7530</v>
      </c>
      <c r="F2" s="46">
        <v>7435</v>
      </c>
      <c r="G2" s="46">
        <v>382866048</v>
      </c>
      <c r="H2" s="46">
        <v>1251626488</v>
      </c>
      <c r="I2" s="46">
        <v>226.91</v>
      </c>
      <c r="J2" s="46">
        <v>868760440</v>
      </c>
      <c r="K2" s="46">
        <v>232476976</v>
      </c>
      <c r="L2" s="46">
        <v>1147837416</v>
      </c>
    </row>
    <row r="3" spans="1:12" ht="18.75" x14ac:dyDescent="0.3">
      <c r="A3" s="46" t="s">
        <v>13</v>
      </c>
      <c r="B3" s="46">
        <v>80000</v>
      </c>
      <c r="C3" s="46">
        <v>1999</v>
      </c>
      <c r="D3" s="46">
        <v>2019</v>
      </c>
      <c r="E3" s="46">
        <v>6239</v>
      </c>
      <c r="F3" s="46">
        <v>6211</v>
      </c>
      <c r="G3" s="46">
        <v>159902064</v>
      </c>
      <c r="H3" s="46">
        <v>492035420</v>
      </c>
      <c r="I3" s="46">
        <v>207.71</v>
      </c>
      <c r="J3" s="46">
        <v>332133356</v>
      </c>
      <c r="K3" s="46">
        <v>234489680</v>
      </c>
      <c r="L3" s="46">
        <v>566623036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37135</v>
      </c>
      <c r="F4" s="46">
        <v>37519</v>
      </c>
      <c r="G4" s="46">
        <v>195353872</v>
      </c>
      <c r="H4" s="46">
        <v>371531898</v>
      </c>
      <c r="I4" s="46">
        <v>90.18</v>
      </c>
      <c r="J4" s="46">
        <v>176178026</v>
      </c>
      <c r="K4" s="46">
        <v>0</v>
      </c>
      <c r="L4" s="46">
        <v>176178026</v>
      </c>
    </row>
    <row r="5" spans="1:12" ht="18.75" x14ac:dyDescent="0.3">
      <c r="A5" s="46" t="s">
        <v>15</v>
      </c>
      <c r="B5" s="46">
        <v>21000</v>
      </c>
      <c r="C5" s="46">
        <v>3086</v>
      </c>
      <c r="D5" s="46">
        <v>3117</v>
      </c>
      <c r="E5" s="46">
        <v>9938</v>
      </c>
      <c r="F5" s="46">
        <v>9857</v>
      </c>
      <c r="G5" s="46">
        <v>64799112</v>
      </c>
      <c r="H5" s="46">
        <v>204978779</v>
      </c>
      <c r="I5" s="46">
        <v>216.33</v>
      </c>
      <c r="J5" s="46">
        <v>140179667</v>
      </c>
      <c r="K5" s="46">
        <v>174529504</v>
      </c>
      <c r="L5" s="46">
        <v>314709171</v>
      </c>
    </row>
    <row r="6" spans="1:12" ht="18.75" x14ac:dyDescent="0.3">
      <c r="A6" s="46" t="s">
        <v>90</v>
      </c>
      <c r="B6" s="46">
        <v>12000</v>
      </c>
      <c r="C6" s="46">
        <v>12987</v>
      </c>
      <c r="D6" s="46">
        <v>13114</v>
      </c>
      <c r="E6" s="46">
        <v>17025</v>
      </c>
      <c r="F6" s="46">
        <v>17025</v>
      </c>
      <c r="G6" s="46">
        <v>155841136</v>
      </c>
      <c r="H6" s="46">
        <v>202308075</v>
      </c>
      <c r="I6" s="46">
        <v>29.82</v>
      </c>
      <c r="J6" s="46">
        <v>46466939</v>
      </c>
      <c r="K6" s="46">
        <v>5133971</v>
      </c>
      <c r="L6" s="46">
        <v>51600910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11747</v>
      </c>
      <c r="F7" s="46">
        <v>11714</v>
      </c>
      <c r="G7" s="46">
        <v>73976144</v>
      </c>
      <c r="H7" s="46">
        <v>104398097</v>
      </c>
      <c r="I7" s="46">
        <v>41.12</v>
      </c>
      <c r="J7" s="46">
        <v>30421953</v>
      </c>
      <c r="K7" s="46">
        <v>3002441</v>
      </c>
      <c r="L7" s="46">
        <v>33424394</v>
      </c>
    </row>
    <row r="8" spans="1:12" ht="18.75" x14ac:dyDescent="0.3">
      <c r="A8" s="46" t="s">
        <v>29</v>
      </c>
      <c r="B8" s="46">
        <v>2300</v>
      </c>
      <c r="C8" s="46">
        <v>25376</v>
      </c>
      <c r="D8" s="46">
        <v>25624</v>
      </c>
      <c r="E8" s="46">
        <v>31836</v>
      </c>
      <c r="F8" s="46">
        <v>31836</v>
      </c>
      <c r="G8" s="46">
        <v>58364080</v>
      </c>
      <c r="H8" s="46">
        <v>72508878</v>
      </c>
      <c r="I8" s="46">
        <v>24.24</v>
      </c>
      <c r="J8" s="46">
        <v>14144798</v>
      </c>
      <c r="K8" s="46">
        <v>4235632</v>
      </c>
      <c r="L8" s="46">
        <v>18380430</v>
      </c>
    </row>
    <row r="9" spans="1:12" ht="18.75" x14ac:dyDescent="0.3">
      <c r="A9" s="46" t="s">
        <v>21</v>
      </c>
      <c r="B9" s="46">
        <v>1600</v>
      </c>
      <c r="C9" s="46">
        <v>16843</v>
      </c>
      <c r="D9" s="46">
        <v>17008</v>
      </c>
      <c r="E9" s="46">
        <v>34550</v>
      </c>
      <c r="F9" s="46">
        <v>34371</v>
      </c>
      <c r="G9" s="46">
        <v>26948462</v>
      </c>
      <c r="H9" s="46">
        <v>54457412</v>
      </c>
      <c r="I9" s="46">
        <v>102.08</v>
      </c>
      <c r="J9" s="46">
        <v>27508950</v>
      </c>
      <c r="K9" s="46">
        <v>5876124</v>
      </c>
      <c r="L9" s="46">
        <v>33385074</v>
      </c>
    </row>
    <row r="10" spans="1:12" ht="18.75" x14ac:dyDescent="0.3">
      <c r="A10" s="46" t="s">
        <v>77</v>
      </c>
      <c r="B10" s="46">
        <v>2200</v>
      </c>
      <c r="C10" s="46">
        <v>19516</v>
      </c>
      <c r="D10" s="46">
        <v>19707</v>
      </c>
      <c r="E10" s="46">
        <v>24120</v>
      </c>
      <c r="F10" s="46">
        <v>23967</v>
      </c>
      <c r="G10" s="46">
        <v>42934552</v>
      </c>
      <c r="H10" s="46">
        <v>52213308</v>
      </c>
      <c r="I10" s="46">
        <v>21.61</v>
      </c>
      <c r="J10" s="46">
        <v>9278756</v>
      </c>
      <c r="K10" s="46">
        <v>1006639</v>
      </c>
      <c r="L10" s="46">
        <v>10285395</v>
      </c>
    </row>
    <row r="11" spans="1:12" ht="18.75" x14ac:dyDescent="0.3">
      <c r="A11" s="46" t="s">
        <v>17</v>
      </c>
      <c r="B11" s="46">
        <v>5000</v>
      </c>
      <c r="C11" s="46">
        <v>2118</v>
      </c>
      <c r="D11" s="46">
        <v>2139</v>
      </c>
      <c r="E11" s="46">
        <v>10595</v>
      </c>
      <c r="F11" s="46">
        <v>10105</v>
      </c>
      <c r="G11" s="46">
        <v>10587526</v>
      </c>
      <c r="H11" s="46">
        <v>50032381</v>
      </c>
      <c r="I11" s="46">
        <v>372.56</v>
      </c>
      <c r="J11" s="46">
        <v>39444855</v>
      </c>
      <c r="K11" s="46">
        <v>80496152</v>
      </c>
      <c r="L11" s="46">
        <v>119941007</v>
      </c>
    </row>
    <row r="12" spans="1:12" ht="18.75" x14ac:dyDescent="0.3">
      <c r="A12" s="46" t="s">
        <v>22</v>
      </c>
      <c r="B12" s="46">
        <v>3500</v>
      </c>
      <c r="C12" s="46">
        <v>10199</v>
      </c>
      <c r="D12" s="46">
        <v>10299</v>
      </c>
      <c r="E12" s="46">
        <v>14358</v>
      </c>
      <c r="F12" s="46">
        <v>14300</v>
      </c>
      <c r="G12" s="46">
        <v>35697976</v>
      </c>
      <c r="H12" s="46">
        <v>49562013</v>
      </c>
      <c r="I12" s="46">
        <v>38.840000000000003</v>
      </c>
      <c r="J12" s="46">
        <v>13864037</v>
      </c>
      <c r="K12" s="46">
        <v>8274924</v>
      </c>
      <c r="L12" s="46">
        <v>22138961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4341</v>
      </c>
      <c r="F15" s="46">
        <v>4332</v>
      </c>
      <c r="G15" s="46">
        <v>14720662</v>
      </c>
      <c r="H15" s="46">
        <v>30028341</v>
      </c>
      <c r="I15" s="46">
        <v>103.99</v>
      </c>
      <c r="J15" s="46">
        <v>15307679</v>
      </c>
      <c r="K15" s="46">
        <v>94924224</v>
      </c>
      <c r="L15" s="46">
        <v>110231903</v>
      </c>
    </row>
    <row r="16" spans="1:12" ht="18.75" x14ac:dyDescent="0.3">
      <c r="A16" s="46" t="s">
        <v>31</v>
      </c>
      <c r="B16" s="46">
        <v>7000</v>
      </c>
      <c r="C16" s="46">
        <v>2300</v>
      </c>
      <c r="D16" s="46">
        <v>2323</v>
      </c>
      <c r="E16" s="46">
        <v>3622</v>
      </c>
      <c r="F16" s="46">
        <v>3554</v>
      </c>
      <c r="G16" s="46">
        <v>16100578</v>
      </c>
      <c r="H16" s="46">
        <v>24635440</v>
      </c>
      <c r="I16" s="46">
        <v>53.01</v>
      </c>
      <c r="J16" s="46">
        <v>8534862</v>
      </c>
      <c r="K16" s="46">
        <v>3855220</v>
      </c>
      <c r="L16" s="46">
        <v>12390082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8190</v>
      </c>
      <c r="F17" s="46">
        <v>8102</v>
      </c>
      <c r="G17" s="46">
        <v>15091829</v>
      </c>
      <c r="H17" s="46">
        <v>24069017</v>
      </c>
      <c r="I17" s="46">
        <v>59.48</v>
      </c>
      <c r="J17" s="46">
        <v>8977188</v>
      </c>
      <c r="K17" s="46">
        <v>-7422173</v>
      </c>
      <c r="L17" s="46">
        <v>1905015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6247</v>
      </c>
      <c r="F18" s="46">
        <v>6242</v>
      </c>
      <c r="G18" s="46">
        <v>5202503</v>
      </c>
      <c r="H18" s="46">
        <v>12362281</v>
      </c>
      <c r="I18" s="46">
        <v>137.62</v>
      </c>
      <c r="J18" s="46">
        <v>7159778</v>
      </c>
      <c r="K18" s="46">
        <v>337142</v>
      </c>
      <c r="L18" s="46">
        <v>7496920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75841</v>
      </c>
      <c r="F19" s="46">
        <v>75841</v>
      </c>
      <c r="G19" s="46">
        <v>3728632</v>
      </c>
      <c r="H19" s="46">
        <v>4280788</v>
      </c>
      <c r="I19" s="46">
        <v>14.81</v>
      </c>
      <c r="J19" s="46">
        <v>552156</v>
      </c>
      <c r="K19" s="46">
        <v>0</v>
      </c>
      <c r="L19" s="46">
        <v>552156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32478</v>
      </c>
      <c r="F20" s="46">
        <v>31049</v>
      </c>
      <c r="G20" s="46">
        <v>419795</v>
      </c>
      <c r="H20" s="46">
        <v>645672</v>
      </c>
      <c r="I20" s="46">
        <v>53.81</v>
      </c>
      <c r="J20" s="46">
        <v>225877</v>
      </c>
      <c r="K20" s="46">
        <v>0</v>
      </c>
      <c r="L20" s="46">
        <v>225877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45109</v>
      </c>
      <c r="F21" s="46">
        <v>43166</v>
      </c>
      <c r="G21" s="46">
        <v>526967</v>
      </c>
      <c r="H21" s="46">
        <v>555687</v>
      </c>
      <c r="I21" s="46">
        <v>5.45</v>
      </c>
      <c r="J21" s="46">
        <v>28720</v>
      </c>
      <c r="K21" s="46">
        <v>0</v>
      </c>
      <c r="L21" s="46">
        <v>28720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13611</v>
      </c>
      <c r="F22" s="46">
        <v>13003</v>
      </c>
      <c r="G22" s="46">
        <v>175892</v>
      </c>
      <c r="H22" s="46">
        <v>180267</v>
      </c>
      <c r="I22" s="46">
        <v>2.4900000000000002</v>
      </c>
      <c r="J22" s="46">
        <v>4375</v>
      </c>
      <c r="K22" s="46">
        <v>0</v>
      </c>
      <c r="L22" s="46">
        <v>8939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51</v>
      </c>
      <c r="E23" s="46" t="s">
        <v>37</v>
      </c>
      <c r="F23" s="46" t="s">
        <v>187</v>
      </c>
      <c r="G23" s="46" t="s">
        <v>39</v>
      </c>
      <c r="H23" s="46">
        <f>SUM(H2:H22)</f>
        <v>3093979650</v>
      </c>
      <c r="I23" s="46" t="s">
        <v>40</v>
      </c>
      <c r="J23" s="46" t="s">
        <v>188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3668473378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574493728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3751024438</v>
      </c>
      <c r="H41" s="11">
        <f>G41-B43</f>
        <v>1263190992</v>
      </c>
      <c r="I41" s="5">
        <f>H41/B43</f>
        <v>0.50774741131927048</v>
      </c>
      <c r="J41" s="13">
        <f>G41+J40</f>
        <v>3751024438</v>
      </c>
      <c r="K41" s="11">
        <f>H41+J40</f>
        <v>1263190992</v>
      </c>
      <c r="L41" s="5">
        <f>K41/B43</f>
        <v>0.50774741131927048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4011024438</v>
      </c>
      <c r="H42" s="12">
        <f>G42-B43</f>
        <v>1523190992</v>
      </c>
      <c r="I42" s="8">
        <f>H42/B43</f>
        <v>0.61225601514804939</v>
      </c>
      <c r="J42" s="13">
        <f>G42+J40</f>
        <v>4011024438</v>
      </c>
      <c r="K42" s="12">
        <f>H42+J40</f>
        <v>1523190992</v>
      </c>
      <c r="L42" s="8">
        <f>K42/B43</f>
        <v>0.61225601514804939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0.18805459678491498</v>
      </c>
      <c r="J43" s="6"/>
      <c r="K43" s="4" t="s">
        <v>50</v>
      </c>
      <c r="L43" s="5">
        <f ca="1">K41/VLOOKUP(MID(CELL("filename",A$1),FIND("]",CELL("filename",A$1))+1,255),Base!A:H,8,FALSE)*30</f>
        <v>0.18805459678491498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0.22676148709187016</v>
      </c>
      <c r="J44" s="6"/>
      <c r="K44" s="7"/>
      <c r="L44" s="8">
        <f ca="1">K42/VLOOKUP(MID(CELL("filename",A$1),FIND("]",CELL("filename",A$1))+1,255),Base!A:H,8,FALSE)*30</f>
        <v>0.22676148709187016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44"/>
  <sheetViews>
    <sheetView rightToLeft="1" zoomScaleNormal="100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1.85546875" bestFit="1" customWidth="1"/>
    <col min="4" max="4" width="16.140625" bestFit="1" customWidth="1"/>
    <col min="5" max="5" width="11.5703125" bestFit="1" customWidth="1"/>
    <col min="6" max="8" width="19.7109375" bestFit="1" customWidth="1"/>
    <col min="9" max="9" width="17" bestFit="1" customWidth="1"/>
    <col min="10" max="11" width="19.7109375" bestFit="1" customWidth="1"/>
    <col min="12" max="12" width="11.14062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160000</v>
      </c>
      <c r="C2" s="46">
        <v>2252</v>
      </c>
      <c r="D2" s="46">
        <v>2274</v>
      </c>
      <c r="E2" s="46">
        <v>7783</v>
      </c>
      <c r="F2" s="46">
        <v>7789</v>
      </c>
      <c r="G2" s="46">
        <v>360344512</v>
      </c>
      <c r="H2" s="46">
        <v>1234089160</v>
      </c>
      <c r="I2" s="46">
        <v>242.47</v>
      </c>
      <c r="J2" s="46">
        <v>873744648</v>
      </c>
      <c r="K2" s="46">
        <v>287254368</v>
      </c>
      <c r="L2" s="46">
        <v>1207599016</v>
      </c>
    </row>
    <row r="3" spans="1:12" ht="18.75" x14ac:dyDescent="0.3">
      <c r="A3" s="46" t="s">
        <v>13</v>
      </c>
      <c r="B3" s="46">
        <v>80000</v>
      </c>
      <c r="C3" s="46">
        <v>1999</v>
      </c>
      <c r="D3" s="46">
        <v>2019</v>
      </c>
      <c r="E3" s="46">
        <v>6521</v>
      </c>
      <c r="F3" s="46">
        <v>6521</v>
      </c>
      <c r="G3" s="46">
        <v>159902064</v>
      </c>
      <c r="H3" s="46">
        <v>516593620</v>
      </c>
      <c r="I3" s="46">
        <v>223.07</v>
      </c>
      <c r="J3" s="46">
        <v>356691556</v>
      </c>
      <c r="K3" s="46">
        <v>234489680</v>
      </c>
      <c r="L3" s="46">
        <v>591181236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36769</v>
      </c>
      <c r="F4" s="46">
        <v>36769</v>
      </c>
      <c r="G4" s="46">
        <v>195353872</v>
      </c>
      <c r="H4" s="46">
        <v>364105023</v>
      </c>
      <c r="I4" s="46">
        <v>86.38</v>
      </c>
      <c r="J4" s="46">
        <v>168751151</v>
      </c>
      <c r="K4" s="46">
        <v>0</v>
      </c>
      <c r="L4" s="46">
        <v>168751151</v>
      </c>
    </row>
    <row r="5" spans="1:12" ht="18.75" x14ac:dyDescent="0.3">
      <c r="A5" s="46" t="s">
        <v>15</v>
      </c>
      <c r="B5" s="46">
        <v>20000</v>
      </c>
      <c r="C5" s="46">
        <v>3086</v>
      </c>
      <c r="D5" s="46">
        <v>3117</v>
      </c>
      <c r="E5" s="46">
        <v>10003</v>
      </c>
      <c r="F5" s="46">
        <v>10333</v>
      </c>
      <c r="G5" s="46">
        <v>61713440</v>
      </c>
      <c r="H5" s="46">
        <v>204645065</v>
      </c>
      <c r="I5" s="46">
        <v>231.61</v>
      </c>
      <c r="J5" s="46">
        <v>142931625</v>
      </c>
      <c r="K5" s="46">
        <v>181691936</v>
      </c>
      <c r="L5" s="46">
        <v>324623561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17876</v>
      </c>
      <c r="F6" s="46">
        <v>17874</v>
      </c>
      <c r="G6" s="46">
        <v>90907328</v>
      </c>
      <c r="H6" s="46">
        <v>123898100</v>
      </c>
      <c r="I6" s="46">
        <v>36.29</v>
      </c>
      <c r="J6" s="46">
        <v>32990772</v>
      </c>
      <c r="K6" s="46">
        <v>28708712</v>
      </c>
      <c r="L6" s="46">
        <v>61699484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11747</v>
      </c>
      <c r="F7" s="46">
        <v>11714</v>
      </c>
      <c r="G7" s="46">
        <v>73976144</v>
      </c>
      <c r="H7" s="46">
        <v>104398097</v>
      </c>
      <c r="I7" s="46">
        <v>41.12</v>
      </c>
      <c r="J7" s="46">
        <v>30421953</v>
      </c>
      <c r="K7" s="46">
        <v>3002441</v>
      </c>
      <c r="L7" s="46">
        <v>33424394</v>
      </c>
    </row>
    <row r="8" spans="1:12" ht="18.75" x14ac:dyDescent="0.3">
      <c r="A8" s="46" t="s">
        <v>29</v>
      </c>
      <c r="B8" s="46">
        <v>2200</v>
      </c>
      <c r="C8" s="46">
        <v>25376</v>
      </c>
      <c r="D8" s="46">
        <v>25624</v>
      </c>
      <c r="E8" s="46">
        <v>33427</v>
      </c>
      <c r="F8" s="46">
        <v>33427</v>
      </c>
      <c r="G8" s="46">
        <v>55826508</v>
      </c>
      <c r="H8" s="46">
        <v>72822391</v>
      </c>
      <c r="I8" s="46">
        <v>30.44</v>
      </c>
      <c r="J8" s="46">
        <v>16995883</v>
      </c>
      <c r="K8" s="46">
        <v>5008175</v>
      </c>
      <c r="L8" s="46">
        <v>22004058</v>
      </c>
    </row>
    <row r="9" spans="1:12" ht="18.75" x14ac:dyDescent="0.3">
      <c r="A9" s="46" t="s">
        <v>77</v>
      </c>
      <c r="B9" s="46">
        <v>2200</v>
      </c>
      <c r="C9" s="46">
        <v>19516</v>
      </c>
      <c r="D9" s="46">
        <v>19707</v>
      </c>
      <c r="E9" s="46">
        <v>24652</v>
      </c>
      <c r="F9" s="46">
        <v>25110</v>
      </c>
      <c r="G9" s="46">
        <v>42934552</v>
      </c>
      <c r="H9" s="46">
        <v>54703391</v>
      </c>
      <c r="I9" s="46">
        <v>27.41</v>
      </c>
      <c r="J9" s="46">
        <v>11768839</v>
      </c>
      <c r="K9" s="46">
        <v>1006639</v>
      </c>
      <c r="L9" s="46">
        <v>12775478</v>
      </c>
    </row>
    <row r="10" spans="1:12" ht="18.75" x14ac:dyDescent="0.3">
      <c r="A10" s="46" t="s">
        <v>17</v>
      </c>
      <c r="B10" s="46">
        <v>5000</v>
      </c>
      <c r="C10" s="46">
        <v>2118</v>
      </c>
      <c r="D10" s="46">
        <v>2139</v>
      </c>
      <c r="E10" s="46">
        <v>10599</v>
      </c>
      <c r="F10" s="46">
        <v>10600</v>
      </c>
      <c r="G10" s="46">
        <v>10587526</v>
      </c>
      <c r="H10" s="46">
        <v>52483250</v>
      </c>
      <c r="I10" s="46">
        <v>395.71</v>
      </c>
      <c r="J10" s="46">
        <v>41895724</v>
      </c>
      <c r="K10" s="46">
        <v>80496152</v>
      </c>
      <c r="L10" s="46">
        <v>122391876</v>
      </c>
    </row>
    <row r="11" spans="1:12" ht="18.75" x14ac:dyDescent="0.3">
      <c r="A11" s="46" t="s">
        <v>21</v>
      </c>
      <c r="B11" s="46">
        <v>1500</v>
      </c>
      <c r="C11" s="46">
        <v>16843</v>
      </c>
      <c r="D11" s="46">
        <v>17008</v>
      </c>
      <c r="E11" s="46">
        <v>34560</v>
      </c>
      <c r="F11" s="46">
        <v>35086</v>
      </c>
      <c r="G11" s="46">
        <v>25264184</v>
      </c>
      <c r="H11" s="46">
        <v>52115867</v>
      </c>
      <c r="I11" s="46">
        <v>106.28</v>
      </c>
      <c r="J11" s="46">
        <v>26851683</v>
      </c>
      <c r="K11" s="46">
        <v>7666635</v>
      </c>
      <c r="L11" s="46">
        <v>34518318</v>
      </c>
    </row>
    <row r="12" spans="1:12" ht="18.75" x14ac:dyDescent="0.3">
      <c r="A12" s="46" t="s">
        <v>22</v>
      </c>
      <c r="B12" s="46">
        <v>3500</v>
      </c>
      <c r="C12" s="46">
        <v>10199</v>
      </c>
      <c r="D12" s="46">
        <v>10299</v>
      </c>
      <c r="E12" s="46">
        <v>14550</v>
      </c>
      <c r="F12" s="46">
        <v>14890</v>
      </c>
      <c r="G12" s="46">
        <v>35697976</v>
      </c>
      <c r="H12" s="46">
        <v>51606879</v>
      </c>
      <c r="I12" s="46">
        <v>44.57</v>
      </c>
      <c r="J12" s="46">
        <v>15908903</v>
      </c>
      <c r="K12" s="46">
        <v>8274924</v>
      </c>
      <c r="L12" s="46">
        <v>24183827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4203</v>
      </c>
      <c r="F15" s="46">
        <v>4302</v>
      </c>
      <c r="G15" s="46">
        <v>14720662</v>
      </c>
      <c r="H15" s="46">
        <v>29820389</v>
      </c>
      <c r="I15" s="46">
        <v>102.58</v>
      </c>
      <c r="J15" s="46">
        <v>15099727</v>
      </c>
      <c r="K15" s="46">
        <v>94924224</v>
      </c>
      <c r="L15" s="46">
        <v>110023951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8460</v>
      </c>
      <c r="F16" s="46">
        <v>8492</v>
      </c>
      <c r="G16" s="46">
        <v>15091829</v>
      </c>
      <c r="H16" s="46">
        <v>25227609</v>
      </c>
      <c r="I16" s="46">
        <v>67.16</v>
      </c>
      <c r="J16" s="46">
        <v>10135780</v>
      </c>
      <c r="K16" s="46">
        <v>-7422173</v>
      </c>
      <c r="L16" s="46">
        <v>3063607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3696</v>
      </c>
      <c r="F17" s="46">
        <v>3562</v>
      </c>
      <c r="G17" s="46">
        <v>16100578</v>
      </c>
      <c r="H17" s="46">
        <v>24690894</v>
      </c>
      <c r="I17" s="46">
        <v>53.35</v>
      </c>
      <c r="J17" s="46">
        <v>8590316</v>
      </c>
      <c r="K17" s="46">
        <v>3855220</v>
      </c>
      <c r="L17" s="46">
        <v>12445536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6554</v>
      </c>
      <c r="F18" s="46">
        <v>6554</v>
      </c>
      <c r="G18" s="46">
        <v>5202503</v>
      </c>
      <c r="H18" s="46">
        <v>12980197</v>
      </c>
      <c r="I18" s="46">
        <v>149.5</v>
      </c>
      <c r="J18" s="46">
        <v>7777694</v>
      </c>
      <c r="K18" s="46">
        <v>337142</v>
      </c>
      <c r="L18" s="46">
        <v>8114836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79633</v>
      </c>
      <c r="F19" s="46">
        <v>75956</v>
      </c>
      <c r="G19" s="46">
        <v>3728632</v>
      </c>
      <c r="H19" s="46">
        <v>4287279</v>
      </c>
      <c r="I19" s="46">
        <v>14.98</v>
      </c>
      <c r="J19" s="46">
        <v>558647</v>
      </c>
      <c r="K19" s="46">
        <v>0</v>
      </c>
      <c r="L19" s="46">
        <v>558647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32601</v>
      </c>
      <c r="F20" s="46">
        <v>31143</v>
      </c>
      <c r="G20" s="46">
        <v>419795</v>
      </c>
      <c r="H20" s="46">
        <v>647626</v>
      </c>
      <c r="I20" s="46">
        <v>54.27</v>
      </c>
      <c r="J20" s="46">
        <v>227831</v>
      </c>
      <c r="K20" s="46">
        <v>0</v>
      </c>
      <c r="L20" s="46">
        <v>227831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45324</v>
      </c>
      <c r="F21" s="46">
        <v>43237</v>
      </c>
      <c r="G21" s="46">
        <v>526967</v>
      </c>
      <c r="H21" s="46">
        <v>556601</v>
      </c>
      <c r="I21" s="46">
        <v>5.62</v>
      </c>
      <c r="J21" s="46">
        <v>29634</v>
      </c>
      <c r="K21" s="46">
        <v>0</v>
      </c>
      <c r="L21" s="46">
        <v>29634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13653</v>
      </c>
      <c r="F22" s="46">
        <v>13076</v>
      </c>
      <c r="G22" s="46">
        <v>175892</v>
      </c>
      <c r="H22" s="46">
        <v>181279</v>
      </c>
      <c r="I22" s="46">
        <v>3.06</v>
      </c>
      <c r="J22" s="46">
        <v>5387</v>
      </c>
      <c r="K22" s="46">
        <v>0</v>
      </c>
      <c r="L22" s="46">
        <v>9951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189</v>
      </c>
      <c r="E23" s="46" t="s">
        <v>37</v>
      </c>
      <c r="F23" s="46" t="s">
        <v>190</v>
      </c>
      <c r="G23" s="46" t="s">
        <v>39</v>
      </c>
      <c r="H23" s="46">
        <f>SUM(H2:H22)</f>
        <v>3021422125</v>
      </c>
      <c r="I23" s="46" t="s">
        <v>40</v>
      </c>
      <c r="J23" s="46" t="s">
        <v>191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3784573174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763151049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3867124234</v>
      </c>
      <c r="H41" s="11">
        <f>G41-B43</f>
        <v>1379290788</v>
      </c>
      <c r="I41" s="5">
        <f>H41/B43</f>
        <v>0.55441444049144761</v>
      </c>
      <c r="J41" s="13">
        <f>G41+J40</f>
        <v>3867124234</v>
      </c>
      <c r="K41" s="11">
        <f>H41+J40</f>
        <v>1379290788</v>
      </c>
      <c r="L41" s="5">
        <f>K41/B43</f>
        <v>0.55441444049144761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4127124234</v>
      </c>
      <c r="H42" s="12">
        <f>G42-B43</f>
        <v>1639290788</v>
      </c>
      <c r="I42" s="8">
        <f>H42/B43</f>
        <v>0.65892304432022653</v>
      </c>
      <c r="J42" s="13">
        <f>G42+J40</f>
        <v>4127124234</v>
      </c>
      <c r="K42" s="12">
        <f>H42+J40</f>
        <v>1639290788</v>
      </c>
      <c r="L42" s="8">
        <f>K42/B43</f>
        <v>0.65892304432022653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0.20283455139931009</v>
      </c>
      <c r="J43" s="6"/>
      <c r="K43" s="4" t="s">
        <v>50</v>
      </c>
      <c r="L43" s="5">
        <f ca="1">K41/VLOOKUP(MID(CELL("filename",A$1),FIND("]",CELL("filename",A$1))+1,255),Base!A:H,8,FALSE)*30</f>
        <v>0.20283455139931009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0.24106940645861946</v>
      </c>
      <c r="J44" s="6"/>
      <c r="K44" s="7"/>
      <c r="L44" s="8">
        <f ca="1">K42/VLOOKUP(MID(CELL("filename",A$1),FIND("]",CELL("filename",A$1))+1,255),Base!A:H,8,FALSE)*30</f>
        <v>0.24106940645861946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4"/>
  <sheetViews>
    <sheetView rightToLeft="1" topLeftCell="A17" workbookViewId="0">
      <selection activeCell="B43" sqref="B43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191251</v>
      </c>
      <c r="C2" s="46">
        <v>1897</v>
      </c>
      <c r="D2" s="46">
        <v>1916</v>
      </c>
      <c r="E2" s="46">
        <v>7511</v>
      </c>
      <c r="F2" s="46">
        <v>7481</v>
      </c>
      <c r="G2" s="46">
        <v>362795616</v>
      </c>
      <c r="H2" s="46">
        <v>1416798931</v>
      </c>
      <c r="I2" s="46">
        <v>290.52</v>
      </c>
      <c r="J2" s="46">
        <v>1054003315</v>
      </c>
      <c r="K2" s="46">
        <v>35150128</v>
      </c>
      <c r="L2" s="46">
        <v>1096153443</v>
      </c>
    </row>
    <row r="3" spans="1:12" ht="18.75" x14ac:dyDescent="0.3">
      <c r="A3" s="46" t="s">
        <v>13</v>
      </c>
      <c r="B3" s="46">
        <v>160000</v>
      </c>
      <c r="C3" s="46">
        <v>1999</v>
      </c>
      <c r="D3" s="46">
        <v>2019</v>
      </c>
      <c r="E3" s="46">
        <v>2895</v>
      </c>
      <c r="F3" s="46">
        <v>2858</v>
      </c>
      <c r="G3" s="46">
        <v>319804128</v>
      </c>
      <c r="H3" s="46">
        <v>452821520</v>
      </c>
      <c r="I3" s="46">
        <v>41.59</v>
      </c>
      <c r="J3" s="46">
        <v>133017392</v>
      </c>
      <c r="K3" s="46">
        <v>36411128</v>
      </c>
      <c r="L3" s="46">
        <v>169428520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19052</v>
      </c>
      <c r="F4" s="46">
        <v>18967</v>
      </c>
      <c r="G4" s="46">
        <v>195353872</v>
      </c>
      <c r="H4" s="46">
        <v>187820718</v>
      </c>
      <c r="I4" s="46">
        <v>-3.86</v>
      </c>
      <c r="J4" s="46">
        <v>-7533154</v>
      </c>
      <c r="K4" s="46">
        <v>0</v>
      </c>
      <c r="L4" s="46">
        <v>-7533154</v>
      </c>
    </row>
    <row r="5" spans="1:12" ht="18.75" x14ac:dyDescent="0.3">
      <c r="A5" s="46" t="s">
        <v>15</v>
      </c>
      <c r="B5" s="46">
        <v>45000</v>
      </c>
      <c r="C5" s="46">
        <v>2528</v>
      </c>
      <c r="D5" s="46">
        <v>2553</v>
      </c>
      <c r="E5" s="46">
        <v>4259</v>
      </c>
      <c r="F5" s="46">
        <v>4162</v>
      </c>
      <c r="G5" s="46">
        <v>113779840</v>
      </c>
      <c r="H5" s="46">
        <v>185463923</v>
      </c>
      <c r="I5" s="46">
        <v>63</v>
      </c>
      <c r="J5" s="46">
        <v>71684083</v>
      </c>
      <c r="K5" s="46">
        <v>46070744</v>
      </c>
      <c r="L5" s="46">
        <v>117754827</v>
      </c>
    </row>
    <row r="6" spans="1:12" ht="18.75" x14ac:dyDescent="0.3">
      <c r="A6" s="46" t="s">
        <v>16</v>
      </c>
      <c r="B6" s="46">
        <v>20000</v>
      </c>
      <c r="C6" s="46">
        <v>2958</v>
      </c>
      <c r="D6" s="46">
        <v>2987</v>
      </c>
      <c r="E6" s="46">
        <v>4016</v>
      </c>
      <c r="F6" s="46">
        <v>3971</v>
      </c>
      <c r="G6" s="46">
        <v>59163248</v>
      </c>
      <c r="H6" s="46">
        <v>78645655</v>
      </c>
      <c r="I6" s="46">
        <v>32.93</v>
      </c>
      <c r="J6" s="46">
        <v>19482407</v>
      </c>
      <c r="K6" s="46">
        <v>0</v>
      </c>
      <c r="L6" s="46">
        <v>19482407</v>
      </c>
    </row>
    <row r="7" spans="1:12" ht="18.75" x14ac:dyDescent="0.3">
      <c r="A7" s="46" t="s">
        <v>17</v>
      </c>
      <c r="B7" s="46">
        <v>18000</v>
      </c>
      <c r="C7" s="46">
        <v>2118</v>
      </c>
      <c r="D7" s="46">
        <v>2139</v>
      </c>
      <c r="E7" s="46">
        <v>3935</v>
      </c>
      <c r="F7" s="46">
        <v>3848</v>
      </c>
      <c r="G7" s="46">
        <v>38115096</v>
      </c>
      <c r="H7" s="46">
        <v>68588676</v>
      </c>
      <c r="I7" s="46">
        <v>79.95</v>
      </c>
      <c r="J7" s="46">
        <v>30473580</v>
      </c>
      <c r="K7" s="46">
        <v>27454972</v>
      </c>
      <c r="L7" s="46">
        <v>57928552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20</v>
      </c>
      <c r="B9" s="46">
        <v>900</v>
      </c>
      <c r="C9" s="46">
        <v>30819</v>
      </c>
      <c r="D9" s="46">
        <v>31120</v>
      </c>
      <c r="E9" s="46">
        <v>41650</v>
      </c>
      <c r="F9" s="46">
        <v>41822</v>
      </c>
      <c r="G9" s="46">
        <v>27737408</v>
      </c>
      <c r="H9" s="46">
        <v>37272812</v>
      </c>
      <c r="I9" s="46">
        <v>34.380000000000003</v>
      </c>
      <c r="J9" s="46">
        <v>9535404</v>
      </c>
      <c r="K9" s="46">
        <v>4147672</v>
      </c>
      <c r="L9" s="46">
        <v>13683076</v>
      </c>
    </row>
    <row r="10" spans="1:12" ht="18.75" x14ac:dyDescent="0.3">
      <c r="A10" s="46" t="s">
        <v>21</v>
      </c>
      <c r="B10" s="46">
        <v>2000</v>
      </c>
      <c r="C10" s="46">
        <v>16843</v>
      </c>
      <c r="D10" s="46">
        <v>17008</v>
      </c>
      <c r="E10" s="46">
        <v>17770</v>
      </c>
      <c r="F10" s="46">
        <v>17700</v>
      </c>
      <c r="G10" s="46">
        <v>33685576</v>
      </c>
      <c r="H10" s="46">
        <v>35054850</v>
      </c>
      <c r="I10" s="46">
        <v>4.0599999999999996</v>
      </c>
      <c r="J10" s="46">
        <v>1369274</v>
      </c>
      <c r="K10" s="46">
        <v>160642</v>
      </c>
      <c r="L10" s="46">
        <v>1529916</v>
      </c>
    </row>
    <row r="11" spans="1:12" ht="18.75" x14ac:dyDescent="0.3">
      <c r="A11" s="46" t="s">
        <v>22</v>
      </c>
      <c r="B11" s="46">
        <v>3000</v>
      </c>
      <c r="C11" s="46">
        <v>9961</v>
      </c>
      <c r="D11" s="46">
        <v>10059</v>
      </c>
      <c r="E11" s="46">
        <v>10957</v>
      </c>
      <c r="F11" s="46">
        <v>11030</v>
      </c>
      <c r="G11" s="46">
        <v>29883022</v>
      </c>
      <c r="H11" s="46">
        <v>32767373</v>
      </c>
      <c r="I11" s="46">
        <v>9.65</v>
      </c>
      <c r="J11" s="46">
        <v>2884351</v>
      </c>
      <c r="K11" s="46">
        <v>0</v>
      </c>
      <c r="L11" s="46">
        <v>2884351</v>
      </c>
    </row>
    <row r="12" spans="1:12" ht="18.75" x14ac:dyDescent="0.3">
      <c r="A12" s="46" t="s">
        <v>19</v>
      </c>
      <c r="B12" s="46">
        <v>900</v>
      </c>
      <c r="C12" s="46">
        <v>13810</v>
      </c>
      <c r="D12" s="46">
        <v>13945</v>
      </c>
      <c r="E12" s="46">
        <v>33155</v>
      </c>
      <c r="F12" s="46">
        <v>33125</v>
      </c>
      <c r="G12" s="46">
        <v>12429200</v>
      </c>
      <c r="H12" s="46">
        <v>29521828</v>
      </c>
      <c r="I12" s="46">
        <v>137.52000000000001</v>
      </c>
      <c r="J12" s="46">
        <v>17092628</v>
      </c>
      <c r="K12" s="46">
        <v>23433756</v>
      </c>
      <c r="L12" s="46">
        <v>40526384</v>
      </c>
    </row>
    <row r="13" spans="1:12" ht="18.75" x14ac:dyDescent="0.3">
      <c r="A13" s="46" t="s">
        <v>23</v>
      </c>
      <c r="B13" s="46">
        <v>2000</v>
      </c>
      <c r="C13" s="46">
        <v>7540</v>
      </c>
      <c r="D13" s="46">
        <v>7614</v>
      </c>
      <c r="E13" s="46">
        <v>10607</v>
      </c>
      <c r="F13" s="46">
        <v>10437</v>
      </c>
      <c r="G13" s="46">
        <v>15079791</v>
      </c>
      <c r="H13" s="46">
        <v>20670479</v>
      </c>
      <c r="I13" s="46">
        <v>37.07</v>
      </c>
      <c r="J13" s="46">
        <v>5590688</v>
      </c>
      <c r="K13" s="46">
        <v>6171663</v>
      </c>
      <c r="L13" s="46">
        <v>11762351</v>
      </c>
    </row>
    <row r="14" spans="1:12" ht="18.75" x14ac:dyDescent="0.3">
      <c r="A14" s="46" t="s">
        <v>24</v>
      </c>
      <c r="B14" s="46">
        <v>4000</v>
      </c>
      <c r="C14" s="46">
        <v>5071</v>
      </c>
      <c r="D14" s="46">
        <v>5121</v>
      </c>
      <c r="E14" s="46">
        <v>4995</v>
      </c>
      <c r="F14" s="46">
        <v>4942</v>
      </c>
      <c r="G14" s="46">
        <v>20285568</v>
      </c>
      <c r="H14" s="46">
        <v>19575262</v>
      </c>
      <c r="I14" s="46">
        <v>-3.5</v>
      </c>
      <c r="J14" s="46">
        <v>-710306</v>
      </c>
      <c r="K14" s="46">
        <v>-7976437</v>
      </c>
      <c r="L14" s="46">
        <v>-8336743</v>
      </c>
    </row>
    <row r="15" spans="1:12" ht="18.75" x14ac:dyDescent="0.3">
      <c r="A15" s="46" t="s">
        <v>25</v>
      </c>
      <c r="B15" s="46">
        <v>400</v>
      </c>
      <c r="C15" s="46">
        <v>23400</v>
      </c>
      <c r="D15" s="46">
        <v>23629</v>
      </c>
      <c r="E15" s="46">
        <v>41050</v>
      </c>
      <c r="F15" s="46">
        <v>41192</v>
      </c>
      <c r="G15" s="46">
        <v>9360158</v>
      </c>
      <c r="H15" s="46">
        <v>16316151</v>
      </c>
      <c r="I15" s="46">
        <v>74.31</v>
      </c>
      <c r="J15" s="46">
        <v>6955993</v>
      </c>
      <c r="K15" s="46">
        <v>29429624</v>
      </c>
      <c r="L15" s="46">
        <v>36385617</v>
      </c>
    </row>
    <row r="16" spans="1:12" ht="18.75" x14ac:dyDescent="0.3">
      <c r="A16" s="46" t="s">
        <v>26</v>
      </c>
      <c r="B16" s="46">
        <v>4000</v>
      </c>
      <c r="C16" s="46">
        <v>916</v>
      </c>
      <c r="D16" s="46">
        <v>925</v>
      </c>
      <c r="E16" s="46">
        <v>3250</v>
      </c>
      <c r="F16" s="46">
        <v>3273</v>
      </c>
      <c r="G16" s="46">
        <v>3662064</v>
      </c>
      <c r="H16" s="46">
        <v>12964353</v>
      </c>
      <c r="I16" s="46">
        <v>254.02</v>
      </c>
      <c r="J16" s="46">
        <v>9302289</v>
      </c>
      <c r="K16" s="46">
        <v>92707576</v>
      </c>
      <c r="L16" s="46">
        <v>102009865</v>
      </c>
    </row>
    <row r="17" spans="1:12" ht="18.75" x14ac:dyDescent="0.3">
      <c r="A17" s="46" t="s">
        <v>27</v>
      </c>
      <c r="B17" s="46">
        <v>1337</v>
      </c>
      <c r="C17" s="46">
        <v>4400</v>
      </c>
      <c r="D17" s="46">
        <v>4443</v>
      </c>
      <c r="E17" s="46">
        <v>6265</v>
      </c>
      <c r="F17" s="46">
        <v>6164</v>
      </c>
      <c r="G17" s="46">
        <v>5882644</v>
      </c>
      <c r="H17" s="46">
        <v>8160916</v>
      </c>
      <c r="I17" s="46">
        <v>38.729999999999997</v>
      </c>
      <c r="J17" s="46">
        <v>2278272</v>
      </c>
      <c r="K17" s="46">
        <v>0</v>
      </c>
      <c r="L17" s="46">
        <v>2278272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3582</v>
      </c>
      <c r="F18" s="46">
        <v>3552</v>
      </c>
      <c r="G18" s="46">
        <v>5202503</v>
      </c>
      <c r="H18" s="46">
        <v>7034736</v>
      </c>
      <c r="I18" s="46">
        <v>35.22</v>
      </c>
      <c r="J18" s="46">
        <v>1832233</v>
      </c>
      <c r="K18" s="46">
        <v>337142</v>
      </c>
      <c r="L18" s="46">
        <v>2169375</v>
      </c>
    </row>
    <row r="19" spans="1:12" ht="18.75" x14ac:dyDescent="0.3">
      <c r="A19" s="46" t="s">
        <v>29</v>
      </c>
      <c r="B19" s="46">
        <v>200</v>
      </c>
      <c r="C19" s="46">
        <v>13181</v>
      </c>
      <c r="D19" s="46">
        <v>13310</v>
      </c>
      <c r="E19" s="46">
        <v>19836</v>
      </c>
      <c r="F19" s="46">
        <v>19783</v>
      </c>
      <c r="G19" s="46">
        <v>2636173</v>
      </c>
      <c r="H19" s="46">
        <v>3918023</v>
      </c>
      <c r="I19" s="46">
        <v>48.63</v>
      </c>
      <c r="J19" s="46">
        <v>1281850</v>
      </c>
      <c r="K19" s="46">
        <v>0</v>
      </c>
      <c r="L19" s="46">
        <v>1281850</v>
      </c>
    </row>
    <row r="20" spans="1:12" ht="18.75" x14ac:dyDescent="0.3">
      <c r="A20" s="46" t="s">
        <v>30</v>
      </c>
      <c r="B20" s="46">
        <v>67</v>
      </c>
      <c r="C20" s="46">
        <v>17079</v>
      </c>
      <c r="D20" s="46">
        <v>17246</v>
      </c>
      <c r="E20" s="46">
        <v>50800</v>
      </c>
      <c r="F20" s="46">
        <v>50800</v>
      </c>
      <c r="G20" s="46">
        <v>1144282</v>
      </c>
      <c r="H20" s="46">
        <v>3370415</v>
      </c>
      <c r="I20" s="46">
        <v>194.54</v>
      </c>
      <c r="J20" s="46">
        <v>2226133</v>
      </c>
      <c r="K20" s="46">
        <v>0</v>
      </c>
      <c r="L20" s="46">
        <v>2226133</v>
      </c>
    </row>
    <row r="21" spans="1:12" ht="18.75" x14ac:dyDescent="0.3">
      <c r="A21" s="46" t="s">
        <v>31</v>
      </c>
      <c r="B21" s="46">
        <v>1000</v>
      </c>
      <c r="C21" s="46">
        <v>1012</v>
      </c>
      <c r="D21" s="46">
        <v>1022</v>
      </c>
      <c r="E21" s="46">
        <v>2428</v>
      </c>
      <c r="F21" s="46">
        <v>2398</v>
      </c>
      <c r="G21" s="46">
        <v>1012388</v>
      </c>
      <c r="H21" s="46">
        <v>2374620</v>
      </c>
      <c r="I21" s="46">
        <v>134.56</v>
      </c>
      <c r="J21" s="46">
        <v>1362232</v>
      </c>
      <c r="K21" s="46">
        <v>3855220</v>
      </c>
      <c r="L21" s="46">
        <v>5217452</v>
      </c>
    </row>
    <row r="22" spans="1:12" ht="18.75" x14ac:dyDescent="0.3">
      <c r="A22" s="46" t="s">
        <v>32</v>
      </c>
      <c r="B22" s="46">
        <v>37</v>
      </c>
      <c r="C22" s="46">
        <v>23607</v>
      </c>
      <c r="D22" s="46">
        <v>23838</v>
      </c>
      <c r="E22" s="46">
        <v>27424</v>
      </c>
      <c r="F22" s="46">
        <v>26408</v>
      </c>
      <c r="G22" s="46">
        <v>873445</v>
      </c>
      <c r="H22" s="46">
        <v>967569</v>
      </c>
      <c r="I22" s="46">
        <v>10.78</v>
      </c>
      <c r="J22" s="46">
        <v>94124</v>
      </c>
      <c r="K22" s="46">
        <v>0</v>
      </c>
      <c r="L22" s="46">
        <v>94124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22638</v>
      </c>
      <c r="F23" s="46">
        <v>21680</v>
      </c>
      <c r="G23" s="46">
        <v>419795</v>
      </c>
      <c r="H23" s="46">
        <v>450841</v>
      </c>
      <c r="I23" s="46">
        <v>7.4</v>
      </c>
      <c r="J23" s="46">
        <v>31046</v>
      </c>
      <c r="K23" s="46">
        <v>0</v>
      </c>
      <c r="L23" s="46">
        <v>31046</v>
      </c>
    </row>
    <row r="24" spans="1:12" ht="18.75" x14ac:dyDescent="0.3">
      <c r="A24" s="46" t="s">
        <v>34</v>
      </c>
      <c r="B24" s="46">
        <v>22</v>
      </c>
      <c r="C24" s="46" t="s">
        <v>35</v>
      </c>
      <c r="D24" s="46" t="s">
        <v>59</v>
      </c>
      <c r="E24" s="46" t="s">
        <v>37</v>
      </c>
      <c r="F24" s="46" t="s">
        <v>60</v>
      </c>
      <c r="G24" s="46" t="s">
        <v>39</v>
      </c>
      <c r="H24" s="46">
        <f>SUM(H2:H23)</f>
        <v>2670072151</v>
      </c>
      <c r="I24" s="46" t="s">
        <v>40</v>
      </c>
      <c r="J24" s="46" t="s">
        <v>61</v>
      </c>
      <c r="K24" s="46"/>
      <c r="L24" s="46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H24+B41</f>
        <v>2827680745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157608594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B41+H24+D41+F41</f>
        <v>2860631805</v>
      </c>
      <c r="H41" s="11">
        <f>G41-B43</f>
        <v>372798359</v>
      </c>
      <c r="I41" s="5">
        <f>H41/B43</f>
        <v>0.14984860003365355</v>
      </c>
      <c r="J41" s="13">
        <f>G41+J40</f>
        <v>2860631805</v>
      </c>
      <c r="K41" s="11">
        <f>H41+J40</f>
        <v>372798359</v>
      </c>
      <c r="L41" s="5">
        <f>K41/B43</f>
        <v>0.14984860003365355</v>
      </c>
    </row>
    <row r="42" spans="1:12" ht="19.5" thickBot="1" x14ac:dyDescent="0.35">
      <c r="A42" s="1" t="s">
        <v>48</v>
      </c>
      <c r="B42" s="9">
        <v>0</v>
      </c>
      <c r="C42" s="1"/>
      <c r="D42" s="1"/>
      <c r="E42" s="1"/>
      <c r="F42" s="1"/>
      <c r="G42" s="10">
        <f>G41+B42</f>
        <v>2860631805</v>
      </c>
      <c r="H42" s="12">
        <f>G42-B43</f>
        <v>372798359</v>
      </c>
      <c r="I42" s="8">
        <f>H42/B43</f>
        <v>0.14984860003365355</v>
      </c>
      <c r="J42" s="13">
        <f>G42+J40</f>
        <v>2860631805</v>
      </c>
      <c r="K42" s="12">
        <f>H42+J40</f>
        <v>372798359</v>
      </c>
      <c r="L42" s="8">
        <f>K42/B43</f>
        <v>0.14984860003365355</v>
      </c>
    </row>
    <row r="43" spans="1:12" ht="18.75" x14ac:dyDescent="0.3">
      <c r="A43" s="1" t="s">
        <v>49</v>
      </c>
      <c r="B43" s="9">
        <f>Base!E2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0.34580446161612355</v>
      </c>
      <c r="J43" s="6"/>
      <c r="K43" s="4" t="s">
        <v>50</v>
      </c>
      <c r="L43" s="5">
        <f ca="1">K41/VLOOKUP(MID(CELL("filename",A$1),FIND("]",CELL("filename",A$1))+1,255),Base!A:H,8,FALSE)*30</f>
        <v>0.34580446161612355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0.34580446161612355</v>
      </c>
      <c r="J44" s="6"/>
      <c r="K44" s="7"/>
      <c r="L44" s="8">
        <f ca="1">K42/VLOOKUP(MID(CELL("filename",A$1),FIND("]",CELL("filename",A$1))+1,255),Base!A:H,8,FALSE)*30</f>
        <v>0.34580446161612355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160000</v>
      </c>
      <c r="C2" s="46">
        <v>2252</v>
      </c>
      <c r="D2" s="46">
        <v>2274</v>
      </c>
      <c r="E2" s="46">
        <v>7422</v>
      </c>
      <c r="F2" s="46">
        <v>7629</v>
      </c>
      <c r="G2" s="46">
        <v>360344512</v>
      </c>
      <c r="H2" s="46">
        <v>1208738760</v>
      </c>
      <c r="I2" s="46">
        <v>235.44</v>
      </c>
      <c r="J2" s="46">
        <v>848394248</v>
      </c>
      <c r="K2" s="46">
        <v>287254368</v>
      </c>
      <c r="L2" s="46">
        <v>1182248616</v>
      </c>
    </row>
    <row r="3" spans="1:12" ht="18.75" x14ac:dyDescent="0.3">
      <c r="A3" s="46" t="s">
        <v>13</v>
      </c>
      <c r="B3" s="46">
        <v>75000</v>
      </c>
      <c r="C3" s="46">
        <v>1999</v>
      </c>
      <c r="D3" s="46">
        <v>2019</v>
      </c>
      <c r="E3" s="46">
        <v>6736</v>
      </c>
      <c r="F3" s="46">
        <v>6813</v>
      </c>
      <c r="G3" s="46">
        <v>149908192</v>
      </c>
      <c r="H3" s="46">
        <v>505992994</v>
      </c>
      <c r="I3" s="46">
        <v>237.54</v>
      </c>
      <c r="J3" s="46">
        <v>356084802</v>
      </c>
      <c r="K3" s="46">
        <v>258268288</v>
      </c>
      <c r="L3" s="46">
        <v>614353090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36034</v>
      </c>
      <c r="F4" s="46">
        <v>36195</v>
      </c>
      <c r="G4" s="46">
        <v>195353872</v>
      </c>
      <c r="H4" s="46">
        <v>358420988</v>
      </c>
      <c r="I4" s="46">
        <v>83.47</v>
      </c>
      <c r="J4" s="46">
        <v>163067116</v>
      </c>
      <c r="K4" s="46">
        <v>0</v>
      </c>
      <c r="L4" s="46">
        <v>163067116</v>
      </c>
    </row>
    <row r="5" spans="1:12" ht="18.75" x14ac:dyDescent="0.3">
      <c r="A5" s="46" t="s">
        <v>15</v>
      </c>
      <c r="B5" s="46">
        <v>20000</v>
      </c>
      <c r="C5" s="46">
        <v>3086</v>
      </c>
      <c r="D5" s="46">
        <v>3117</v>
      </c>
      <c r="E5" s="46">
        <v>9817</v>
      </c>
      <c r="F5" s="46">
        <v>10057</v>
      </c>
      <c r="G5" s="46">
        <v>61713440</v>
      </c>
      <c r="H5" s="46">
        <v>199178885</v>
      </c>
      <c r="I5" s="46">
        <v>222.75</v>
      </c>
      <c r="J5" s="46">
        <v>137465445</v>
      </c>
      <c r="K5" s="46">
        <v>181691936</v>
      </c>
      <c r="L5" s="46">
        <v>319157381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17930</v>
      </c>
      <c r="F6" s="46">
        <v>18276</v>
      </c>
      <c r="G6" s="46">
        <v>90907328</v>
      </c>
      <c r="H6" s="46">
        <v>126684663</v>
      </c>
      <c r="I6" s="46">
        <v>39.36</v>
      </c>
      <c r="J6" s="46">
        <v>35777335</v>
      </c>
      <c r="K6" s="46">
        <v>28708712</v>
      </c>
      <c r="L6" s="46">
        <v>64486047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11747</v>
      </c>
      <c r="F7" s="46">
        <v>11714</v>
      </c>
      <c r="G7" s="46">
        <v>73976144</v>
      </c>
      <c r="H7" s="46">
        <v>104398097</v>
      </c>
      <c r="I7" s="46">
        <v>41.12</v>
      </c>
      <c r="J7" s="46">
        <v>30421953</v>
      </c>
      <c r="K7" s="46">
        <v>3002441</v>
      </c>
      <c r="L7" s="46">
        <v>33424394</v>
      </c>
    </row>
    <row r="8" spans="1:12" ht="18.75" x14ac:dyDescent="0.3">
      <c r="A8" s="46" t="s">
        <v>29</v>
      </c>
      <c r="B8" s="46">
        <v>2200</v>
      </c>
      <c r="C8" s="46">
        <v>25376</v>
      </c>
      <c r="D8" s="46">
        <v>25624</v>
      </c>
      <c r="E8" s="46">
        <v>34100</v>
      </c>
      <c r="F8" s="46">
        <v>34791</v>
      </c>
      <c r="G8" s="46">
        <v>55826508</v>
      </c>
      <c r="H8" s="46">
        <v>75793933</v>
      </c>
      <c r="I8" s="46">
        <v>35.770000000000003</v>
      </c>
      <c r="J8" s="46">
        <v>19967425</v>
      </c>
      <c r="K8" s="46">
        <v>5008175</v>
      </c>
      <c r="L8" s="46">
        <v>24975600</v>
      </c>
    </row>
    <row r="9" spans="1:12" ht="18.75" x14ac:dyDescent="0.3">
      <c r="A9" s="46" t="s">
        <v>17</v>
      </c>
      <c r="B9" s="46">
        <v>5000</v>
      </c>
      <c r="C9" s="46">
        <v>2118</v>
      </c>
      <c r="D9" s="46">
        <v>2139</v>
      </c>
      <c r="E9" s="46">
        <v>10480</v>
      </c>
      <c r="F9" s="46">
        <v>10747</v>
      </c>
      <c r="G9" s="46">
        <v>10587526</v>
      </c>
      <c r="H9" s="46">
        <v>53211084</v>
      </c>
      <c r="I9" s="46">
        <v>402.58</v>
      </c>
      <c r="J9" s="46">
        <v>42623558</v>
      </c>
      <c r="K9" s="46">
        <v>80496152</v>
      </c>
      <c r="L9" s="46">
        <v>123119710</v>
      </c>
    </row>
    <row r="10" spans="1:12" ht="18.75" x14ac:dyDescent="0.3">
      <c r="A10" s="46" t="s">
        <v>77</v>
      </c>
      <c r="B10" s="46">
        <v>2200</v>
      </c>
      <c r="C10" s="46">
        <v>19516</v>
      </c>
      <c r="D10" s="46">
        <v>19707</v>
      </c>
      <c r="E10" s="46">
        <v>23855</v>
      </c>
      <c r="F10" s="46">
        <v>24226</v>
      </c>
      <c r="G10" s="46">
        <v>42934552</v>
      </c>
      <c r="H10" s="46">
        <v>52777552</v>
      </c>
      <c r="I10" s="46">
        <v>22.93</v>
      </c>
      <c r="J10" s="46">
        <v>9843000</v>
      </c>
      <c r="K10" s="46">
        <v>1006639</v>
      </c>
      <c r="L10" s="46">
        <v>10849639</v>
      </c>
    </row>
    <row r="11" spans="1:12" ht="18.75" x14ac:dyDescent="0.3">
      <c r="A11" s="46" t="s">
        <v>22</v>
      </c>
      <c r="B11" s="46">
        <v>3500</v>
      </c>
      <c r="C11" s="46">
        <v>10199</v>
      </c>
      <c r="D11" s="46">
        <v>10299</v>
      </c>
      <c r="E11" s="46">
        <v>14148</v>
      </c>
      <c r="F11" s="46">
        <v>14543</v>
      </c>
      <c r="G11" s="46">
        <v>35697976</v>
      </c>
      <c r="H11" s="46">
        <v>50404220</v>
      </c>
      <c r="I11" s="46">
        <v>41.2</v>
      </c>
      <c r="J11" s="46">
        <v>14706244</v>
      </c>
      <c r="K11" s="46">
        <v>8274924</v>
      </c>
      <c r="L11" s="46">
        <v>22981168</v>
      </c>
    </row>
    <row r="12" spans="1:12" ht="18.75" x14ac:dyDescent="0.3">
      <c r="A12" s="46" t="s">
        <v>21</v>
      </c>
      <c r="B12" s="46">
        <v>1500</v>
      </c>
      <c r="C12" s="46">
        <v>16843</v>
      </c>
      <c r="D12" s="46">
        <v>17008</v>
      </c>
      <c r="E12" s="46">
        <v>33332</v>
      </c>
      <c r="F12" s="46">
        <v>33760</v>
      </c>
      <c r="G12" s="46">
        <v>25264184</v>
      </c>
      <c r="H12" s="46">
        <v>50146260</v>
      </c>
      <c r="I12" s="46">
        <v>98.49</v>
      </c>
      <c r="J12" s="46">
        <v>24882076</v>
      </c>
      <c r="K12" s="46">
        <v>7666635</v>
      </c>
      <c r="L12" s="46">
        <v>32548711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4173</v>
      </c>
      <c r="F15" s="46">
        <v>4173</v>
      </c>
      <c r="G15" s="46">
        <v>14720662</v>
      </c>
      <c r="H15" s="46">
        <v>28926193</v>
      </c>
      <c r="I15" s="46">
        <v>96.5</v>
      </c>
      <c r="J15" s="46">
        <v>14205531</v>
      </c>
      <c r="K15" s="46">
        <v>94924224</v>
      </c>
      <c r="L15" s="46">
        <v>109129755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8390</v>
      </c>
      <c r="F16" s="46">
        <v>8325</v>
      </c>
      <c r="G16" s="46">
        <v>15091829</v>
      </c>
      <c r="H16" s="46">
        <v>24731494</v>
      </c>
      <c r="I16" s="46">
        <v>63.87</v>
      </c>
      <c r="J16" s="46">
        <v>9639665</v>
      </c>
      <c r="K16" s="46">
        <v>-7422173</v>
      </c>
      <c r="L16" s="46">
        <v>2567492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3633</v>
      </c>
      <c r="F17" s="46">
        <v>3564</v>
      </c>
      <c r="G17" s="46">
        <v>16100578</v>
      </c>
      <c r="H17" s="46">
        <v>24704757</v>
      </c>
      <c r="I17" s="46">
        <v>53.44</v>
      </c>
      <c r="J17" s="46">
        <v>8604179</v>
      </c>
      <c r="K17" s="46">
        <v>3855220</v>
      </c>
      <c r="L17" s="46">
        <v>12459399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6438</v>
      </c>
      <c r="F18" s="46">
        <v>6583</v>
      </c>
      <c r="G18" s="46">
        <v>5202503</v>
      </c>
      <c r="H18" s="46">
        <v>13037632</v>
      </c>
      <c r="I18" s="46">
        <v>150.6</v>
      </c>
      <c r="J18" s="46">
        <v>7835129</v>
      </c>
      <c r="K18" s="46">
        <v>337142</v>
      </c>
      <c r="L18" s="46">
        <v>8172271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83614</v>
      </c>
      <c r="F19" s="46">
        <v>83614</v>
      </c>
      <c r="G19" s="46">
        <v>3728632</v>
      </c>
      <c r="H19" s="46">
        <v>4719530</v>
      </c>
      <c r="I19" s="46">
        <v>26.58</v>
      </c>
      <c r="J19" s="46">
        <v>990898</v>
      </c>
      <c r="K19" s="46">
        <v>0</v>
      </c>
      <c r="L19" s="46">
        <v>990898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32700</v>
      </c>
      <c r="F20" s="46">
        <v>31294</v>
      </c>
      <c r="G20" s="46">
        <v>419795</v>
      </c>
      <c r="H20" s="46">
        <v>650767</v>
      </c>
      <c r="I20" s="46">
        <v>55.02</v>
      </c>
      <c r="J20" s="46">
        <v>230972</v>
      </c>
      <c r="K20" s="46">
        <v>0</v>
      </c>
      <c r="L20" s="46">
        <v>230972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45574</v>
      </c>
      <c r="F21" s="46">
        <v>43642</v>
      </c>
      <c r="G21" s="46">
        <v>526967</v>
      </c>
      <c r="H21" s="46">
        <v>561814</v>
      </c>
      <c r="I21" s="46">
        <v>6.61</v>
      </c>
      <c r="J21" s="46">
        <v>34847</v>
      </c>
      <c r="K21" s="46">
        <v>0</v>
      </c>
      <c r="L21" s="46">
        <v>34847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13729</v>
      </c>
      <c r="F22" s="46">
        <v>13141</v>
      </c>
      <c r="G22" s="46">
        <v>175892</v>
      </c>
      <c r="H22" s="46">
        <v>182180</v>
      </c>
      <c r="I22" s="46">
        <v>3.57</v>
      </c>
      <c r="J22" s="46">
        <v>6288</v>
      </c>
      <c r="K22" s="46">
        <v>0</v>
      </c>
      <c r="L22" s="46">
        <v>10852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192</v>
      </c>
      <c r="E23" s="46" t="s">
        <v>37</v>
      </c>
      <c r="F23" s="46" t="s">
        <v>193</v>
      </c>
      <c r="G23" s="46" t="s">
        <v>39</v>
      </c>
      <c r="H23" s="46">
        <f>SUM(H2:H22)</f>
        <v>2974831211</v>
      </c>
      <c r="I23" s="46" t="s">
        <v>40</v>
      </c>
      <c r="J23" s="46" t="s">
        <v>194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3771754737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796923526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3854305797</v>
      </c>
      <c r="H41" s="11">
        <f>G41-B43</f>
        <v>1366472351</v>
      </c>
      <c r="I41" s="5">
        <f>H41/B43</f>
        <v>0.54926199066784309</v>
      </c>
      <c r="J41" s="13">
        <f>G41+J40</f>
        <v>3854305797</v>
      </c>
      <c r="K41" s="11">
        <f>H41+J40</f>
        <v>1366472351</v>
      </c>
      <c r="L41" s="5">
        <f>K41/B43</f>
        <v>0.54926199066784309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4114305797</v>
      </c>
      <c r="H42" s="12">
        <f>G42-B43</f>
        <v>1626472351</v>
      </c>
      <c r="I42" s="8">
        <f>H42/B43</f>
        <v>0.65377059449662211</v>
      </c>
      <c r="J42" s="13">
        <f>G42+J40</f>
        <v>4114305797</v>
      </c>
      <c r="K42" s="12">
        <f>H42+J40</f>
        <v>1626472351</v>
      </c>
      <c r="L42" s="8">
        <f>K42/B43</f>
        <v>0.65377059449662211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0.19852843036187101</v>
      </c>
      <c r="J43" s="6"/>
      <c r="K43" s="4" t="s">
        <v>50</v>
      </c>
      <c r="L43" s="5">
        <f ca="1">K41/VLOOKUP(MID(CELL("filename",A$1),FIND("]",CELL("filename",A$1))+1,255),Base!A:H,8,FALSE)*30</f>
        <v>0.19852843036187101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0.23630262451685136</v>
      </c>
      <c r="J44" s="6"/>
      <c r="K44" s="7"/>
      <c r="L44" s="8">
        <f ca="1">K42/VLOOKUP(MID(CELL("filename",A$1),FIND("]",CELL("filename",A$1))+1,255),Base!A:H,8,FALSE)*30</f>
        <v>0.23630262451685136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44"/>
  <sheetViews>
    <sheetView rightToLeft="1" workbookViewId="0">
      <selection activeCell="J11" sqref="J11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160000</v>
      </c>
      <c r="C2" s="46">
        <v>2252</v>
      </c>
      <c r="D2" s="46">
        <v>2274</v>
      </c>
      <c r="E2" s="46">
        <v>7420</v>
      </c>
      <c r="F2" s="46">
        <v>7548</v>
      </c>
      <c r="G2" s="46">
        <v>360344512</v>
      </c>
      <c r="H2" s="46">
        <v>1195905120</v>
      </c>
      <c r="I2" s="46">
        <v>231.88</v>
      </c>
      <c r="J2" s="46">
        <v>835560608</v>
      </c>
      <c r="K2" s="46">
        <v>287254368</v>
      </c>
      <c r="L2" s="46">
        <v>1169414976</v>
      </c>
    </row>
    <row r="3" spans="1:12" ht="18.75" x14ac:dyDescent="0.3">
      <c r="A3" s="46" t="s">
        <v>13</v>
      </c>
      <c r="B3" s="46">
        <v>75000</v>
      </c>
      <c r="C3" s="46">
        <v>1999</v>
      </c>
      <c r="D3" s="46">
        <v>2019</v>
      </c>
      <c r="E3" s="46">
        <v>6871</v>
      </c>
      <c r="F3" s="46">
        <v>6868</v>
      </c>
      <c r="G3" s="46">
        <v>149908192</v>
      </c>
      <c r="H3" s="46">
        <v>510077775</v>
      </c>
      <c r="I3" s="46">
        <v>240.26</v>
      </c>
      <c r="J3" s="46">
        <v>360169583</v>
      </c>
      <c r="K3" s="46">
        <v>258268288</v>
      </c>
      <c r="L3" s="46">
        <v>618437871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34748</v>
      </c>
      <c r="F4" s="46">
        <v>34748</v>
      </c>
      <c r="G4" s="46">
        <v>195353872</v>
      </c>
      <c r="H4" s="46">
        <v>344092070</v>
      </c>
      <c r="I4" s="46">
        <v>76.14</v>
      </c>
      <c r="J4" s="46">
        <v>148738198</v>
      </c>
      <c r="K4" s="46">
        <v>0</v>
      </c>
      <c r="L4" s="46">
        <v>148738198</v>
      </c>
    </row>
    <row r="5" spans="1:12" ht="18.75" x14ac:dyDescent="0.3">
      <c r="A5" s="46" t="s">
        <v>15</v>
      </c>
      <c r="B5" s="46">
        <v>20000</v>
      </c>
      <c r="C5" s="46">
        <v>3086</v>
      </c>
      <c r="D5" s="46">
        <v>3117</v>
      </c>
      <c r="E5" s="46">
        <v>9900</v>
      </c>
      <c r="F5" s="46">
        <v>9832</v>
      </c>
      <c r="G5" s="46">
        <v>61713440</v>
      </c>
      <c r="H5" s="46">
        <v>194722760</v>
      </c>
      <c r="I5" s="46">
        <v>215.53</v>
      </c>
      <c r="J5" s="46">
        <v>133009320</v>
      </c>
      <c r="K5" s="46">
        <v>181691936</v>
      </c>
      <c r="L5" s="46">
        <v>314701256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18200</v>
      </c>
      <c r="F6" s="46">
        <v>18101</v>
      </c>
      <c r="G6" s="46">
        <v>90907328</v>
      </c>
      <c r="H6" s="46">
        <v>125471607</v>
      </c>
      <c r="I6" s="46">
        <v>38.020000000000003</v>
      </c>
      <c r="J6" s="46">
        <v>34564279</v>
      </c>
      <c r="K6" s="46">
        <v>28708712</v>
      </c>
      <c r="L6" s="46">
        <v>63272991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11337</v>
      </c>
      <c r="F7" s="46">
        <v>11304</v>
      </c>
      <c r="G7" s="46">
        <v>73976144</v>
      </c>
      <c r="H7" s="46">
        <v>100744074</v>
      </c>
      <c r="I7" s="46">
        <v>36.18</v>
      </c>
      <c r="J7" s="46">
        <v>26767930</v>
      </c>
      <c r="K7" s="46">
        <v>3002441</v>
      </c>
      <c r="L7" s="46">
        <v>29770371</v>
      </c>
    </row>
    <row r="8" spans="1:12" ht="18.75" x14ac:dyDescent="0.3">
      <c r="A8" s="46" t="s">
        <v>29</v>
      </c>
      <c r="B8" s="46">
        <v>2000</v>
      </c>
      <c r="C8" s="46">
        <v>25376</v>
      </c>
      <c r="D8" s="46">
        <v>25624</v>
      </c>
      <c r="E8" s="46">
        <v>35160</v>
      </c>
      <c r="F8" s="46">
        <v>36342</v>
      </c>
      <c r="G8" s="46">
        <v>50751372</v>
      </c>
      <c r="H8" s="46">
        <v>71975331</v>
      </c>
      <c r="I8" s="46">
        <v>41.82</v>
      </c>
      <c r="J8" s="46">
        <v>21223959</v>
      </c>
      <c r="K8" s="46">
        <v>7167808</v>
      </c>
      <c r="L8" s="46">
        <v>28391767</v>
      </c>
    </row>
    <row r="9" spans="1:12" ht="18.75" x14ac:dyDescent="0.3">
      <c r="A9" s="46" t="s">
        <v>17</v>
      </c>
      <c r="B9" s="46">
        <v>5000</v>
      </c>
      <c r="C9" s="46">
        <v>2118</v>
      </c>
      <c r="D9" s="46">
        <v>2139</v>
      </c>
      <c r="E9" s="46">
        <v>10970</v>
      </c>
      <c r="F9" s="46">
        <v>10938</v>
      </c>
      <c r="G9" s="46">
        <v>10587526</v>
      </c>
      <c r="H9" s="46">
        <v>54156773</v>
      </c>
      <c r="I9" s="46">
        <v>411.51</v>
      </c>
      <c r="J9" s="46">
        <v>43569247</v>
      </c>
      <c r="K9" s="46">
        <v>80496152</v>
      </c>
      <c r="L9" s="46">
        <v>124065399</v>
      </c>
    </row>
    <row r="10" spans="1:12" ht="18.75" x14ac:dyDescent="0.3">
      <c r="A10" s="46" t="s">
        <v>77</v>
      </c>
      <c r="B10" s="46">
        <v>2200</v>
      </c>
      <c r="C10" s="46">
        <v>19516</v>
      </c>
      <c r="D10" s="46">
        <v>19707</v>
      </c>
      <c r="E10" s="46">
        <v>23025</v>
      </c>
      <c r="F10" s="46">
        <v>23320</v>
      </c>
      <c r="G10" s="46">
        <v>42934552</v>
      </c>
      <c r="H10" s="46">
        <v>50803786</v>
      </c>
      <c r="I10" s="46">
        <v>18.329999999999998</v>
      </c>
      <c r="J10" s="46">
        <v>7869234</v>
      </c>
      <c r="K10" s="46">
        <v>1006639</v>
      </c>
      <c r="L10" s="46">
        <v>8875873</v>
      </c>
    </row>
    <row r="11" spans="1:12" ht="18.75" x14ac:dyDescent="0.3">
      <c r="A11" s="46" t="s">
        <v>22</v>
      </c>
      <c r="B11" s="46">
        <v>3500</v>
      </c>
      <c r="C11" s="46">
        <v>10199</v>
      </c>
      <c r="D11" s="46">
        <v>10299</v>
      </c>
      <c r="E11" s="46">
        <v>14320</v>
      </c>
      <c r="F11" s="46">
        <v>14389</v>
      </c>
      <c r="G11" s="46">
        <v>35697976</v>
      </c>
      <c r="H11" s="46">
        <v>49870475</v>
      </c>
      <c r="I11" s="46">
        <v>39.700000000000003</v>
      </c>
      <c r="J11" s="46">
        <v>14172499</v>
      </c>
      <c r="K11" s="46">
        <v>8274924</v>
      </c>
      <c r="L11" s="46">
        <v>22447423</v>
      </c>
    </row>
    <row r="12" spans="1:12" ht="18.75" x14ac:dyDescent="0.3">
      <c r="A12" s="46" t="s">
        <v>21</v>
      </c>
      <c r="B12" s="46">
        <v>1500</v>
      </c>
      <c r="C12" s="46">
        <v>16843</v>
      </c>
      <c r="D12" s="46">
        <v>17008</v>
      </c>
      <c r="E12" s="46">
        <v>33500</v>
      </c>
      <c r="F12" s="46">
        <v>33365</v>
      </c>
      <c r="G12" s="46">
        <v>25264184</v>
      </c>
      <c r="H12" s="46">
        <v>49559537</v>
      </c>
      <c r="I12" s="46">
        <v>96.17</v>
      </c>
      <c r="J12" s="46">
        <v>24295353</v>
      </c>
      <c r="K12" s="46">
        <v>7666635</v>
      </c>
      <c r="L12" s="46">
        <v>31961988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4048</v>
      </c>
      <c r="F15" s="46">
        <v>4095</v>
      </c>
      <c r="G15" s="46">
        <v>14720662</v>
      </c>
      <c r="H15" s="46">
        <v>28385516</v>
      </c>
      <c r="I15" s="46">
        <v>92.83</v>
      </c>
      <c r="J15" s="46">
        <v>13664854</v>
      </c>
      <c r="K15" s="46">
        <v>94924224</v>
      </c>
      <c r="L15" s="46">
        <v>108589078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8550</v>
      </c>
      <c r="F16" s="46">
        <v>8737</v>
      </c>
      <c r="G16" s="46">
        <v>15091829</v>
      </c>
      <c r="H16" s="46">
        <v>25955443</v>
      </c>
      <c r="I16" s="46">
        <v>71.98</v>
      </c>
      <c r="J16" s="46">
        <v>10863614</v>
      </c>
      <c r="K16" s="46">
        <v>-7422173</v>
      </c>
      <c r="L16" s="46">
        <v>3791441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3635</v>
      </c>
      <c r="F17" s="46">
        <v>3568</v>
      </c>
      <c r="G17" s="46">
        <v>16100578</v>
      </c>
      <c r="H17" s="46">
        <v>24732484</v>
      </c>
      <c r="I17" s="46">
        <v>53.61</v>
      </c>
      <c r="J17" s="46">
        <v>8631906</v>
      </c>
      <c r="K17" s="46">
        <v>3855220</v>
      </c>
      <c r="L17" s="46">
        <v>12487126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6329</v>
      </c>
      <c r="F18" s="46">
        <v>6444</v>
      </c>
      <c r="G18" s="46">
        <v>5202503</v>
      </c>
      <c r="H18" s="46">
        <v>12762342</v>
      </c>
      <c r="I18" s="46">
        <v>145.31</v>
      </c>
      <c r="J18" s="46">
        <v>7559839</v>
      </c>
      <c r="K18" s="46">
        <v>337142</v>
      </c>
      <c r="L18" s="46">
        <v>7896981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87794</v>
      </c>
      <c r="F19" s="46">
        <v>84227</v>
      </c>
      <c r="G19" s="46">
        <v>3728632</v>
      </c>
      <c r="H19" s="46">
        <v>4754130</v>
      </c>
      <c r="I19" s="46">
        <v>27.5</v>
      </c>
      <c r="J19" s="46">
        <v>1025498</v>
      </c>
      <c r="K19" s="46">
        <v>0</v>
      </c>
      <c r="L19" s="46">
        <v>1025498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32858</v>
      </c>
      <c r="F20" s="46">
        <v>31428</v>
      </c>
      <c r="G20" s="46">
        <v>419795</v>
      </c>
      <c r="H20" s="46">
        <v>653553</v>
      </c>
      <c r="I20" s="46">
        <v>55.68</v>
      </c>
      <c r="J20" s="46">
        <v>233758</v>
      </c>
      <c r="K20" s="46">
        <v>0</v>
      </c>
      <c r="L20" s="46">
        <v>233758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45824</v>
      </c>
      <c r="F21" s="46">
        <v>43875</v>
      </c>
      <c r="G21" s="46">
        <v>526967</v>
      </c>
      <c r="H21" s="46">
        <v>564814</v>
      </c>
      <c r="I21" s="46">
        <v>7.18</v>
      </c>
      <c r="J21" s="46">
        <v>37847</v>
      </c>
      <c r="K21" s="46">
        <v>0</v>
      </c>
      <c r="L21" s="46">
        <v>37847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13798</v>
      </c>
      <c r="F22" s="46">
        <v>13179</v>
      </c>
      <c r="G22" s="46">
        <v>175892</v>
      </c>
      <c r="H22" s="46">
        <v>182707</v>
      </c>
      <c r="I22" s="46">
        <v>3.87</v>
      </c>
      <c r="J22" s="46">
        <v>6815</v>
      </c>
      <c r="K22" s="46">
        <v>0</v>
      </c>
      <c r="L22" s="46">
        <v>11379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195</v>
      </c>
      <c r="E23" s="46" t="s">
        <v>37</v>
      </c>
      <c r="F23" s="46" t="s">
        <v>196</v>
      </c>
      <c r="G23" s="46" t="s">
        <v>39</v>
      </c>
      <c r="H23" s="46">
        <f>SUM(H2:H22)</f>
        <v>2936939705</v>
      </c>
      <c r="I23" s="46" t="s">
        <v>40</v>
      </c>
      <c r="J23" s="46" t="s">
        <v>197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3741098003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804158298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3823649063</v>
      </c>
      <c r="H41" s="11">
        <f>G41-B43</f>
        <v>1335815617</v>
      </c>
      <c r="I41" s="5">
        <f>H41/B43</f>
        <v>0.53693932732826521</v>
      </c>
      <c r="J41" s="13">
        <f>G41+J40</f>
        <v>3823649063</v>
      </c>
      <c r="K41" s="11">
        <f>H41+J40</f>
        <v>1335815617</v>
      </c>
      <c r="L41" s="5">
        <f>K41/B43</f>
        <v>0.53693932732826521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4083649063</v>
      </c>
      <c r="H42" s="12">
        <f>G42-B43</f>
        <v>1595815617</v>
      </c>
      <c r="I42" s="8">
        <f>H42/B43</f>
        <v>0.64144793115704424</v>
      </c>
      <c r="J42" s="13">
        <f>G42+J40</f>
        <v>4083649063</v>
      </c>
      <c r="K42" s="12">
        <f>H42+J40</f>
        <v>1595815617</v>
      </c>
      <c r="L42" s="8">
        <f>K42/B43</f>
        <v>0.64144793115704424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0.19176404547438045</v>
      </c>
      <c r="J43" s="6"/>
      <c r="K43" s="4" t="s">
        <v>50</v>
      </c>
      <c r="L43" s="5">
        <f ca="1">K41/VLOOKUP(MID(CELL("filename",A$1),FIND("]",CELL("filename",A$1))+1,255),Base!A:H,8,FALSE)*30</f>
        <v>0.19176404547438045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0.22908854684180149</v>
      </c>
      <c r="J44" s="6"/>
      <c r="K44" s="7"/>
      <c r="L44" s="8">
        <f ca="1">K42/VLOOKUP(MID(CELL("filename",A$1),FIND("]",CELL("filename",A$1))+1,255),Base!A:H,8,FALSE)*30</f>
        <v>0.22908854684180149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</row>
    <row r="2" spans="1:12" ht="18.75" x14ac:dyDescent="0.3">
      <c r="A2" s="42" t="s">
        <v>12</v>
      </c>
      <c r="B2" s="42">
        <v>150000</v>
      </c>
      <c r="C2" s="42">
        <v>2252</v>
      </c>
      <c r="D2" s="42">
        <v>2274</v>
      </c>
      <c r="E2" s="42">
        <v>7925</v>
      </c>
      <c r="F2" s="42">
        <v>7795</v>
      </c>
      <c r="G2" s="42">
        <v>337823008</v>
      </c>
      <c r="H2" s="42">
        <v>1157849813</v>
      </c>
      <c r="I2" s="42">
        <v>242.74</v>
      </c>
      <c r="J2" s="42">
        <v>820026805</v>
      </c>
      <c r="K2" s="42">
        <v>343210144</v>
      </c>
      <c r="L2" s="42">
        <v>1209836949</v>
      </c>
    </row>
    <row r="3" spans="1:12" ht="18.75" x14ac:dyDescent="0.3">
      <c r="A3" s="42" t="s">
        <v>13</v>
      </c>
      <c r="B3" s="42">
        <v>70000</v>
      </c>
      <c r="C3" s="42">
        <v>1999</v>
      </c>
      <c r="D3" s="42">
        <v>2019</v>
      </c>
      <c r="E3" s="42">
        <v>7211</v>
      </c>
      <c r="F3" s="42">
        <v>7197</v>
      </c>
      <c r="G3" s="42">
        <v>139914304</v>
      </c>
      <c r="H3" s="42">
        <v>498878048</v>
      </c>
      <c r="I3" s="42">
        <v>256.56</v>
      </c>
      <c r="J3" s="42">
        <v>358963744</v>
      </c>
      <c r="K3" s="42">
        <v>283977888</v>
      </c>
      <c r="L3" s="42">
        <v>642941632</v>
      </c>
    </row>
    <row r="4" spans="1:12" ht="18.75" x14ac:dyDescent="0.3">
      <c r="A4" s="42" t="s">
        <v>14</v>
      </c>
      <c r="B4" s="42">
        <v>10000</v>
      </c>
      <c r="C4" s="42">
        <v>19535</v>
      </c>
      <c r="D4" s="42">
        <v>19726</v>
      </c>
      <c r="E4" s="42">
        <v>34054</v>
      </c>
      <c r="F4" s="42">
        <v>34178</v>
      </c>
      <c r="G4" s="42">
        <v>195353872</v>
      </c>
      <c r="H4" s="42">
        <v>338447645</v>
      </c>
      <c r="I4" s="42">
        <v>73.25</v>
      </c>
      <c r="J4" s="42">
        <v>143093773</v>
      </c>
      <c r="K4" s="42">
        <v>0</v>
      </c>
      <c r="L4" s="42">
        <v>143093773</v>
      </c>
    </row>
    <row r="5" spans="1:12" ht="18.75" x14ac:dyDescent="0.3">
      <c r="A5" s="42" t="s">
        <v>15</v>
      </c>
      <c r="B5" s="42">
        <v>20000</v>
      </c>
      <c r="C5" s="42">
        <v>3086</v>
      </c>
      <c r="D5" s="42">
        <v>3117</v>
      </c>
      <c r="E5" s="42">
        <v>9998</v>
      </c>
      <c r="F5" s="42">
        <v>10003</v>
      </c>
      <c r="G5" s="42">
        <v>61713440</v>
      </c>
      <c r="H5" s="42">
        <v>198109415</v>
      </c>
      <c r="I5" s="42">
        <v>221.02</v>
      </c>
      <c r="J5" s="42">
        <v>136395975</v>
      </c>
      <c r="K5" s="42">
        <v>181691936</v>
      </c>
      <c r="L5" s="42">
        <v>318087911</v>
      </c>
    </row>
    <row r="6" spans="1:12" ht="18.75" x14ac:dyDescent="0.3">
      <c r="A6" s="42" t="s">
        <v>90</v>
      </c>
      <c r="B6" s="42">
        <v>7000</v>
      </c>
      <c r="C6" s="42">
        <v>12987</v>
      </c>
      <c r="D6" s="42">
        <v>13114</v>
      </c>
      <c r="E6" s="42">
        <v>18111</v>
      </c>
      <c r="F6" s="42">
        <v>18156</v>
      </c>
      <c r="G6" s="42">
        <v>90907328</v>
      </c>
      <c r="H6" s="42">
        <v>125852853</v>
      </c>
      <c r="I6" s="42">
        <v>38.44</v>
      </c>
      <c r="J6" s="42">
        <v>34945525</v>
      </c>
      <c r="K6" s="42">
        <v>28708712</v>
      </c>
      <c r="L6" s="42">
        <v>63654237</v>
      </c>
    </row>
    <row r="7" spans="1:12" ht="18.75" x14ac:dyDescent="0.3">
      <c r="A7" s="42" t="s">
        <v>27</v>
      </c>
      <c r="B7" s="42">
        <v>9000</v>
      </c>
      <c r="C7" s="42">
        <v>8220</v>
      </c>
      <c r="D7" s="42">
        <v>8301</v>
      </c>
      <c r="E7" s="42">
        <v>12056</v>
      </c>
      <c r="F7" s="42">
        <v>12126</v>
      </c>
      <c r="G7" s="42">
        <v>73976144</v>
      </c>
      <c r="H7" s="42">
        <v>108069944</v>
      </c>
      <c r="I7" s="42">
        <v>46.09</v>
      </c>
      <c r="J7" s="42">
        <v>34093800</v>
      </c>
      <c r="K7" s="42">
        <v>3002441</v>
      </c>
      <c r="L7" s="42">
        <v>37096241</v>
      </c>
    </row>
    <row r="8" spans="1:12" ht="18.75" x14ac:dyDescent="0.3">
      <c r="A8" s="42" t="s">
        <v>29</v>
      </c>
      <c r="B8" s="42">
        <v>2000</v>
      </c>
      <c r="C8" s="42">
        <v>25376</v>
      </c>
      <c r="D8" s="42">
        <v>25624</v>
      </c>
      <c r="E8" s="42">
        <v>38159</v>
      </c>
      <c r="F8" s="42">
        <v>38036</v>
      </c>
      <c r="G8" s="42">
        <v>50751372</v>
      </c>
      <c r="H8" s="42">
        <v>75330298</v>
      </c>
      <c r="I8" s="42">
        <v>48.43</v>
      </c>
      <c r="J8" s="42">
        <v>24578926</v>
      </c>
      <c r="K8" s="42">
        <v>7167808</v>
      </c>
      <c r="L8" s="42">
        <v>31746734</v>
      </c>
    </row>
    <row r="9" spans="1:12" ht="18.75" x14ac:dyDescent="0.3">
      <c r="A9" s="42" t="s">
        <v>17</v>
      </c>
      <c r="B9" s="42">
        <v>5000</v>
      </c>
      <c r="C9" s="42">
        <v>2118</v>
      </c>
      <c r="D9" s="42">
        <v>2139</v>
      </c>
      <c r="E9" s="42">
        <v>11484</v>
      </c>
      <c r="F9" s="42">
        <v>11484</v>
      </c>
      <c r="G9" s="42">
        <v>10587526</v>
      </c>
      <c r="H9" s="42">
        <v>56860155</v>
      </c>
      <c r="I9" s="42">
        <v>437.05</v>
      </c>
      <c r="J9" s="42">
        <v>46272629</v>
      </c>
      <c r="K9" s="42">
        <v>80496152</v>
      </c>
      <c r="L9" s="42">
        <v>126768781</v>
      </c>
    </row>
    <row r="10" spans="1:12" ht="18.75" x14ac:dyDescent="0.3">
      <c r="A10" s="42" t="s">
        <v>22</v>
      </c>
      <c r="B10" s="42">
        <v>3500</v>
      </c>
      <c r="C10" s="42">
        <v>10199</v>
      </c>
      <c r="D10" s="42">
        <v>10299</v>
      </c>
      <c r="E10" s="42">
        <v>15108</v>
      </c>
      <c r="F10" s="42">
        <v>15063</v>
      </c>
      <c r="G10" s="42">
        <v>35697976</v>
      </c>
      <c r="H10" s="42">
        <v>52206475</v>
      </c>
      <c r="I10" s="42">
        <v>46.24</v>
      </c>
      <c r="J10" s="42">
        <v>16508499</v>
      </c>
      <c r="K10" s="42">
        <v>8274924</v>
      </c>
      <c r="L10" s="42">
        <v>24783423</v>
      </c>
    </row>
    <row r="11" spans="1:12" ht="18.75" x14ac:dyDescent="0.3">
      <c r="A11" s="42" t="s">
        <v>77</v>
      </c>
      <c r="B11" s="42">
        <v>2200</v>
      </c>
      <c r="C11" s="42">
        <v>19516</v>
      </c>
      <c r="D11" s="42">
        <v>19707</v>
      </c>
      <c r="E11" s="42">
        <v>23710</v>
      </c>
      <c r="F11" s="42">
        <v>23455</v>
      </c>
      <c r="G11" s="42">
        <v>42934552</v>
      </c>
      <c r="H11" s="42">
        <v>51097890</v>
      </c>
      <c r="I11" s="42">
        <v>19.010000000000002</v>
      </c>
      <c r="J11" s="42">
        <v>8163338</v>
      </c>
      <c r="K11" s="42">
        <v>1006639</v>
      </c>
      <c r="L11" s="42">
        <v>9169977</v>
      </c>
    </row>
    <row r="12" spans="1:12" ht="18.75" x14ac:dyDescent="0.3">
      <c r="A12" s="42" t="s">
        <v>21</v>
      </c>
      <c r="B12" s="42">
        <v>1500</v>
      </c>
      <c r="C12" s="42">
        <v>16843</v>
      </c>
      <c r="D12" s="42">
        <v>17008</v>
      </c>
      <c r="E12" s="42">
        <v>35000</v>
      </c>
      <c r="F12" s="42">
        <v>34257</v>
      </c>
      <c r="G12" s="42">
        <v>25264184</v>
      </c>
      <c r="H12" s="42">
        <v>50884491</v>
      </c>
      <c r="I12" s="42">
        <v>101.41</v>
      </c>
      <c r="J12" s="42">
        <v>25620307</v>
      </c>
      <c r="K12" s="42">
        <v>7666635</v>
      </c>
      <c r="L12" s="42">
        <v>33286942</v>
      </c>
    </row>
    <row r="13" spans="1:12" ht="18.75" x14ac:dyDescent="0.3">
      <c r="A13" s="42" t="s">
        <v>18</v>
      </c>
      <c r="B13" s="42">
        <v>100000</v>
      </c>
      <c r="C13" s="42">
        <v>502</v>
      </c>
      <c r="D13" s="42">
        <v>507</v>
      </c>
      <c r="E13" s="42">
        <v>500</v>
      </c>
      <c r="F13" s="42">
        <v>500</v>
      </c>
      <c r="G13" s="42">
        <v>50227000</v>
      </c>
      <c r="H13" s="42">
        <v>49512500</v>
      </c>
      <c r="I13" s="42">
        <v>-1.42</v>
      </c>
      <c r="J13" s="42">
        <v>-714500</v>
      </c>
      <c r="K13" s="42">
        <v>0</v>
      </c>
      <c r="L13" s="42">
        <v>-714500</v>
      </c>
    </row>
    <row r="14" spans="1:12" ht="18.75" x14ac:dyDescent="0.3">
      <c r="A14" s="42" t="s">
        <v>16</v>
      </c>
      <c r="B14" s="42">
        <v>5500</v>
      </c>
      <c r="C14" s="42">
        <v>2958</v>
      </c>
      <c r="D14" s="42">
        <v>2987</v>
      </c>
      <c r="E14" s="42">
        <v>7700</v>
      </c>
      <c r="F14" s="42">
        <v>7722</v>
      </c>
      <c r="G14" s="42">
        <v>16269893</v>
      </c>
      <c r="H14" s="42">
        <v>42056908</v>
      </c>
      <c r="I14" s="42">
        <v>158.5</v>
      </c>
      <c r="J14" s="42">
        <v>25787015</v>
      </c>
      <c r="K14" s="42">
        <v>29037924</v>
      </c>
      <c r="L14" s="42">
        <v>54824939</v>
      </c>
    </row>
    <row r="15" spans="1:12" ht="18.75" x14ac:dyDescent="0.3">
      <c r="A15" s="42" t="s">
        <v>26</v>
      </c>
      <c r="B15" s="42">
        <v>7000</v>
      </c>
      <c r="C15" s="42">
        <v>2103</v>
      </c>
      <c r="D15" s="42">
        <v>2124</v>
      </c>
      <c r="E15" s="42">
        <v>4132</v>
      </c>
      <c r="F15" s="42">
        <v>4112</v>
      </c>
      <c r="G15" s="42">
        <v>14720662</v>
      </c>
      <c r="H15" s="42">
        <v>28503356</v>
      </c>
      <c r="I15" s="42">
        <v>93.63</v>
      </c>
      <c r="J15" s="42">
        <v>13782694</v>
      </c>
      <c r="K15" s="42">
        <v>94924224</v>
      </c>
      <c r="L15" s="42">
        <v>108706918</v>
      </c>
    </row>
    <row r="16" spans="1:12" ht="18.75" x14ac:dyDescent="0.3">
      <c r="A16" s="42" t="s">
        <v>24</v>
      </c>
      <c r="B16" s="42">
        <v>3000</v>
      </c>
      <c r="C16" s="42">
        <v>5031</v>
      </c>
      <c r="D16" s="42">
        <v>5081</v>
      </c>
      <c r="E16" s="42">
        <v>9173</v>
      </c>
      <c r="F16" s="42">
        <v>9168</v>
      </c>
      <c r="G16" s="42">
        <v>15091829</v>
      </c>
      <c r="H16" s="42">
        <v>27235836</v>
      </c>
      <c r="I16" s="42">
        <v>80.47</v>
      </c>
      <c r="J16" s="42">
        <v>12144007</v>
      </c>
      <c r="K16" s="42">
        <v>-7422173</v>
      </c>
      <c r="L16" s="42">
        <v>5071834</v>
      </c>
    </row>
    <row r="17" spans="1:12" ht="18.75" x14ac:dyDescent="0.3">
      <c r="A17" s="42" t="s">
        <v>31</v>
      </c>
      <c r="B17" s="42">
        <v>7000</v>
      </c>
      <c r="C17" s="42">
        <v>2300</v>
      </c>
      <c r="D17" s="42">
        <v>2323</v>
      </c>
      <c r="E17" s="42">
        <v>3639</v>
      </c>
      <c r="F17" s="42">
        <v>3588</v>
      </c>
      <c r="G17" s="42">
        <v>16100578</v>
      </c>
      <c r="H17" s="42">
        <v>24871119</v>
      </c>
      <c r="I17" s="42">
        <v>54.47</v>
      </c>
      <c r="J17" s="42">
        <v>8770541</v>
      </c>
      <c r="K17" s="42">
        <v>3855220</v>
      </c>
      <c r="L17" s="42">
        <v>12625761</v>
      </c>
    </row>
    <row r="18" spans="1:12" ht="18.75" x14ac:dyDescent="0.3">
      <c r="A18" s="42" t="s">
        <v>28</v>
      </c>
      <c r="B18" s="42">
        <v>2000</v>
      </c>
      <c r="C18" s="42">
        <v>2601</v>
      </c>
      <c r="D18" s="42">
        <v>2627</v>
      </c>
      <c r="E18" s="42">
        <v>6760</v>
      </c>
      <c r="F18" s="42">
        <v>6653</v>
      </c>
      <c r="G18" s="42">
        <v>5202503</v>
      </c>
      <c r="H18" s="42">
        <v>13176267</v>
      </c>
      <c r="I18" s="42">
        <v>153.27000000000001</v>
      </c>
      <c r="J18" s="42">
        <v>7973764</v>
      </c>
      <c r="K18" s="42">
        <v>337142</v>
      </c>
      <c r="L18" s="42">
        <v>8310906</v>
      </c>
    </row>
    <row r="19" spans="1:12" ht="18.75" x14ac:dyDescent="0.3">
      <c r="A19" s="42" t="s">
        <v>176</v>
      </c>
      <c r="B19" s="42">
        <v>57</v>
      </c>
      <c r="C19" s="42">
        <v>65415</v>
      </c>
      <c r="D19" s="42">
        <v>66053</v>
      </c>
      <c r="E19" s="42">
        <v>87794</v>
      </c>
      <c r="F19" s="42">
        <v>84227</v>
      </c>
      <c r="G19" s="42">
        <v>3728632</v>
      </c>
      <c r="H19" s="42">
        <v>4754130</v>
      </c>
      <c r="I19" s="42">
        <v>27.5</v>
      </c>
      <c r="J19" s="42">
        <v>1025498</v>
      </c>
      <c r="K19" s="42">
        <v>0</v>
      </c>
      <c r="L19" s="42">
        <v>1025498</v>
      </c>
    </row>
    <row r="20" spans="1:12" ht="18.75" x14ac:dyDescent="0.3">
      <c r="A20" s="42" t="s">
        <v>33</v>
      </c>
      <c r="B20" s="42">
        <v>21</v>
      </c>
      <c r="C20" s="42">
        <v>19990</v>
      </c>
      <c r="D20" s="42">
        <v>20185</v>
      </c>
      <c r="E20" s="42">
        <v>32999</v>
      </c>
      <c r="F20" s="42">
        <v>31551</v>
      </c>
      <c r="G20" s="42">
        <v>419795</v>
      </c>
      <c r="H20" s="42">
        <v>656111</v>
      </c>
      <c r="I20" s="42">
        <v>56.29</v>
      </c>
      <c r="J20" s="42">
        <v>236316</v>
      </c>
      <c r="K20" s="42">
        <v>0</v>
      </c>
      <c r="L20" s="42">
        <v>236316</v>
      </c>
    </row>
    <row r="21" spans="1:12" ht="18.75" x14ac:dyDescent="0.3">
      <c r="A21" s="42" t="s">
        <v>166</v>
      </c>
      <c r="B21" s="42">
        <v>13</v>
      </c>
      <c r="C21" s="42">
        <v>40536</v>
      </c>
      <c r="D21" s="42">
        <v>40932</v>
      </c>
      <c r="E21" s="42">
        <v>45824</v>
      </c>
      <c r="F21" s="42">
        <v>43875</v>
      </c>
      <c r="G21" s="42">
        <v>526967</v>
      </c>
      <c r="H21" s="42">
        <v>564814</v>
      </c>
      <c r="I21" s="42">
        <v>7.18</v>
      </c>
      <c r="J21" s="42">
        <v>37847</v>
      </c>
      <c r="K21" s="42">
        <v>0</v>
      </c>
      <c r="L21" s="42">
        <v>37847</v>
      </c>
    </row>
    <row r="22" spans="1:12" ht="18.75" x14ac:dyDescent="0.3">
      <c r="A22" s="42" t="s">
        <v>123</v>
      </c>
      <c r="B22" s="42">
        <v>14</v>
      </c>
      <c r="C22" s="42">
        <v>12564</v>
      </c>
      <c r="D22" s="42">
        <v>12687</v>
      </c>
      <c r="E22" s="42">
        <v>13837</v>
      </c>
      <c r="F22" s="42">
        <v>13222</v>
      </c>
      <c r="G22" s="42">
        <v>175892</v>
      </c>
      <c r="H22" s="42">
        <v>183303</v>
      </c>
      <c r="I22" s="42">
        <v>4.21</v>
      </c>
      <c r="J22" s="42">
        <v>7411</v>
      </c>
      <c r="K22" s="42">
        <v>0</v>
      </c>
      <c r="L22" s="42">
        <v>11975</v>
      </c>
    </row>
    <row r="23" spans="1:12" ht="18.75" x14ac:dyDescent="0.3">
      <c r="A23" s="42" t="s">
        <v>34</v>
      </c>
      <c r="B23" s="42">
        <v>21</v>
      </c>
      <c r="C23" s="42" t="s">
        <v>35</v>
      </c>
      <c r="D23" s="42" t="s">
        <v>195</v>
      </c>
      <c r="E23" s="42" t="s">
        <v>37</v>
      </c>
      <c r="F23" s="42" t="s">
        <v>198</v>
      </c>
      <c r="G23" s="42" t="s">
        <v>39</v>
      </c>
      <c r="H23" s="42">
        <f>SUM(H2:H22)</f>
        <v>2905101371</v>
      </c>
      <c r="I23" s="42" t="s">
        <v>40</v>
      </c>
      <c r="J23" s="42" t="s">
        <v>199</v>
      </c>
      <c r="K23" s="42"/>
      <c r="L23" s="42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3823440449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918339078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3905991509</v>
      </c>
      <c r="H41" s="11">
        <f>G41-B43</f>
        <v>1418158063</v>
      </c>
      <c r="I41" s="5">
        <f>H41/B43</f>
        <v>0.57003738143329075</v>
      </c>
      <c r="J41" s="13">
        <f>G41+J40</f>
        <v>3905991509</v>
      </c>
      <c r="K41" s="11">
        <f>H41+J40</f>
        <v>1418158063</v>
      </c>
      <c r="L41" s="5">
        <f>K41/B43</f>
        <v>0.57003738143329075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4165991509</v>
      </c>
      <c r="H42" s="12">
        <f>G42-B43</f>
        <v>1678158063</v>
      </c>
      <c r="I42" s="8">
        <f>H42/B43</f>
        <v>0.67454598526206966</v>
      </c>
      <c r="J42" s="13">
        <f>G42+J40</f>
        <v>4165991509</v>
      </c>
      <c r="K42" s="12">
        <f>H42+J40</f>
        <v>1678158063</v>
      </c>
      <c r="L42" s="8">
        <f>K42/B43</f>
        <v>0.67454598526206966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0.20118966403527905</v>
      </c>
      <c r="J43" s="6"/>
      <c r="K43" s="4" t="s">
        <v>50</v>
      </c>
      <c r="L43" s="5">
        <f ca="1">K41/VLOOKUP(MID(CELL("filename",A$1),FIND("]",CELL("filename",A$1))+1,255),Base!A:H,8,FALSE)*30</f>
        <v>0.20118966403527905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0.23807505362190695</v>
      </c>
      <c r="J44" s="6"/>
      <c r="K44" s="7"/>
      <c r="L44" s="8">
        <f ca="1">K42/VLOOKUP(MID(CELL("filename",A$1),FIND("]",CELL("filename",A$1))+1,255),Base!A:H,8,FALSE)*30</f>
        <v>0.23807505362190695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140000</v>
      </c>
      <c r="C2" s="46">
        <v>2252</v>
      </c>
      <c r="D2" s="46">
        <v>2274</v>
      </c>
      <c r="E2" s="46">
        <v>8184</v>
      </c>
      <c r="F2" s="46">
        <v>8171</v>
      </c>
      <c r="G2" s="46">
        <v>315301472</v>
      </c>
      <c r="H2" s="46">
        <v>1132786585</v>
      </c>
      <c r="I2" s="46">
        <v>259.27</v>
      </c>
      <c r="J2" s="46">
        <v>817485113</v>
      </c>
      <c r="K2" s="46">
        <v>401730656</v>
      </c>
      <c r="L2" s="46">
        <v>1265815769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7250</v>
      </c>
      <c r="F3" s="46">
        <v>7337</v>
      </c>
      <c r="G3" s="46">
        <v>139914304</v>
      </c>
      <c r="H3" s="46">
        <v>508582498</v>
      </c>
      <c r="I3" s="46">
        <v>263.5</v>
      </c>
      <c r="J3" s="46">
        <v>368668194</v>
      </c>
      <c r="K3" s="46">
        <v>283977888</v>
      </c>
      <c r="L3" s="46">
        <v>652646082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34861</v>
      </c>
      <c r="F4" s="46">
        <v>34748</v>
      </c>
      <c r="G4" s="46">
        <v>195353872</v>
      </c>
      <c r="H4" s="46">
        <v>344092070</v>
      </c>
      <c r="I4" s="46">
        <v>76.14</v>
      </c>
      <c r="J4" s="46">
        <v>148738198</v>
      </c>
      <c r="K4" s="46">
        <v>0</v>
      </c>
      <c r="L4" s="46">
        <v>148738198</v>
      </c>
    </row>
    <row r="5" spans="1:12" ht="18.75" x14ac:dyDescent="0.3">
      <c r="A5" s="46" t="s">
        <v>15</v>
      </c>
      <c r="B5" s="46">
        <v>20000</v>
      </c>
      <c r="C5" s="46">
        <v>3086</v>
      </c>
      <c r="D5" s="46">
        <v>3117</v>
      </c>
      <c r="E5" s="46">
        <v>10500</v>
      </c>
      <c r="F5" s="46">
        <v>10140</v>
      </c>
      <c r="G5" s="46">
        <v>61713440</v>
      </c>
      <c r="H5" s="46">
        <v>200822700</v>
      </c>
      <c r="I5" s="46">
        <v>225.41</v>
      </c>
      <c r="J5" s="46">
        <v>139109260</v>
      </c>
      <c r="K5" s="46">
        <v>181691936</v>
      </c>
      <c r="L5" s="46">
        <v>320801196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18340</v>
      </c>
      <c r="F6" s="46">
        <v>18430</v>
      </c>
      <c r="G6" s="46">
        <v>90907328</v>
      </c>
      <c r="H6" s="46">
        <v>127752153</v>
      </c>
      <c r="I6" s="46">
        <v>40.53</v>
      </c>
      <c r="J6" s="46">
        <v>36844825</v>
      </c>
      <c r="K6" s="46">
        <v>28708712</v>
      </c>
      <c r="L6" s="46">
        <v>65553537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11919</v>
      </c>
      <c r="F7" s="46">
        <v>12140</v>
      </c>
      <c r="G7" s="46">
        <v>73976144</v>
      </c>
      <c r="H7" s="46">
        <v>108194715</v>
      </c>
      <c r="I7" s="46">
        <v>46.26</v>
      </c>
      <c r="J7" s="46">
        <v>34218571</v>
      </c>
      <c r="K7" s="46">
        <v>3002441</v>
      </c>
      <c r="L7" s="46">
        <v>40911012</v>
      </c>
    </row>
    <row r="8" spans="1:12" ht="18.75" x14ac:dyDescent="0.3">
      <c r="A8" s="46" t="s">
        <v>29</v>
      </c>
      <c r="B8" s="46">
        <v>1800</v>
      </c>
      <c r="C8" s="46">
        <v>25376</v>
      </c>
      <c r="D8" s="46">
        <v>25624</v>
      </c>
      <c r="E8" s="46">
        <v>39930</v>
      </c>
      <c r="F8" s="46">
        <v>39840</v>
      </c>
      <c r="G8" s="46">
        <v>45676236</v>
      </c>
      <c r="H8" s="46">
        <v>71012808</v>
      </c>
      <c r="I8" s="46">
        <v>55.47</v>
      </c>
      <c r="J8" s="46">
        <v>25336572</v>
      </c>
      <c r="K8" s="46">
        <v>10000811</v>
      </c>
      <c r="L8" s="46">
        <v>35337383</v>
      </c>
    </row>
    <row r="9" spans="1:12" ht="18.75" x14ac:dyDescent="0.3">
      <c r="A9" s="46" t="s">
        <v>17</v>
      </c>
      <c r="B9" s="46">
        <v>5000</v>
      </c>
      <c r="C9" s="46">
        <v>2118</v>
      </c>
      <c r="D9" s="46">
        <v>2139</v>
      </c>
      <c r="E9" s="46">
        <v>12050</v>
      </c>
      <c r="F9" s="46">
        <v>12050</v>
      </c>
      <c r="G9" s="46">
        <v>10587526</v>
      </c>
      <c r="H9" s="46">
        <v>59662563</v>
      </c>
      <c r="I9" s="46">
        <v>463.52</v>
      </c>
      <c r="J9" s="46">
        <v>49075037</v>
      </c>
      <c r="K9" s="46">
        <v>80496152</v>
      </c>
      <c r="L9" s="46">
        <v>129571189</v>
      </c>
    </row>
    <row r="10" spans="1:12" ht="18.75" x14ac:dyDescent="0.3">
      <c r="A10" s="46" t="s">
        <v>22</v>
      </c>
      <c r="B10" s="46">
        <v>3500</v>
      </c>
      <c r="C10" s="46">
        <v>10199</v>
      </c>
      <c r="D10" s="46">
        <v>10299</v>
      </c>
      <c r="E10" s="46">
        <v>15816</v>
      </c>
      <c r="F10" s="46">
        <v>15791</v>
      </c>
      <c r="G10" s="46">
        <v>35697976</v>
      </c>
      <c r="H10" s="46">
        <v>54729632</v>
      </c>
      <c r="I10" s="46">
        <v>53.31</v>
      </c>
      <c r="J10" s="46">
        <v>19031656</v>
      </c>
      <c r="K10" s="46">
        <v>8274924</v>
      </c>
      <c r="L10" s="46">
        <v>27306580</v>
      </c>
    </row>
    <row r="11" spans="1:12" ht="18.75" x14ac:dyDescent="0.3">
      <c r="A11" s="46" t="s">
        <v>77</v>
      </c>
      <c r="B11" s="46">
        <v>2200</v>
      </c>
      <c r="C11" s="46">
        <v>19516</v>
      </c>
      <c r="D11" s="46">
        <v>19707</v>
      </c>
      <c r="E11" s="46">
        <v>24627</v>
      </c>
      <c r="F11" s="46">
        <v>24492</v>
      </c>
      <c r="G11" s="46">
        <v>42934552</v>
      </c>
      <c r="H11" s="46">
        <v>53357047</v>
      </c>
      <c r="I11" s="46">
        <v>24.28</v>
      </c>
      <c r="J11" s="46">
        <v>10422495</v>
      </c>
      <c r="K11" s="46">
        <v>1006639</v>
      </c>
      <c r="L11" s="46">
        <v>11429134</v>
      </c>
    </row>
    <row r="12" spans="1:12" ht="18.75" x14ac:dyDescent="0.3">
      <c r="A12" s="46" t="s">
        <v>21</v>
      </c>
      <c r="B12" s="46">
        <v>1500</v>
      </c>
      <c r="C12" s="46">
        <v>16843</v>
      </c>
      <c r="D12" s="46">
        <v>17008</v>
      </c>
      <c r="E12" s="46">
        <v>35760</v>
      </c>
      <c r="F12" s="46">
        <v>35840</v>
      </c>
      <c r="G12" s="46">
        <v>25264184</v>
      </c>
      <c r="H12" s="46">
        <v>53235840</v>
      </c>
      <c r="I12" s="46">
        <v>110.72</v>
      </c>
      <c r="J12" s="46">
        <v>27971656</v>
      </c>
      <c r="K12" s="46">
        <v>7666635</v>
      </c>
      <c r="L12" s="46">
        <v>35638291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9620</v>
      </c>
      <c r="F15" s="46">
        <v>9610</v>
      </c>
      <c r="G15" s="46">
        <v>15091829</v>
      </c>
      <c r="H15" s="46">
        <v>28548908</v>
      </c>
      <c r="I15" s="46">
        <v>89.17</v>
      </c>
      <c r="J15" s="46">
        <v>13457079</v>
      </c>
      <c r="K15" s="46">
        <v>-7422173</v>
      </c>
      <c r="L15" s="46">
        <v>6384906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4044</v>
      </c>
      <c r="F16" s="46">
        <v>4057</v>
      </c>
      <c r="G16" s="46">
        <v>14720662</v>
      </c>
      <c r="H16" s="46">
        <v>28122110</v>
      </c>
      <c r="I16" s="46">
        <v>91.04</v>
      </c>
      <c r="J16" s="46">
        <v>13401448</v>
      </c>
      <c r="K16" s="46">
        <v>94924224</v>
      </c>
      <c r="L16" s="46">
        <v>108325672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3731</v>
      </c>
      <c r="F17" s="46">
        <v>3602</v>
      </c>
      <c r="G17" s="46">
        <v>16100578</v>
      </c>
      <c r="H17" s="46">
        <v>24968164</v>
      </c>
      <c r="I17" s="46">
        <v>55.08</v>
      </c>
      <c r="J17" s="46">
        <v>8867586</v>
      </c>
      <c r="K17" s="46">
        <v>3855220</v>
      </c>
      <c r="L17" s="46">
        <v>12722806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6985</v>
      </c>
      <c r="F18" s="46">
        <v>6968</v>
      </c>
      <c r="G18" s="46">
        <v>5202503</v>
      </c>
      <c r="H18" s="46">
        <v>13800124</v>
      </c>
      <c r="I18" s="46">
        <v>165.26</v>
      </c>
      <c r="J18" s="46">
        <v>8597621</v>
      </c>
      <c r="K18" s="46">
        <v>337142</v>
      </c>
      <c r="L18" s="46">
        <v>8934763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89015</v>
      </c>
      <c r="F19" s="46">
        <v>85407</v>
      </c>
      <c r="G19" s="46">
        <v>3728632</v>
      </c>
      <c r="H19" s="46">
        <v>4820734</v>
      </c>
      <c r="I19" s="46">
        <v>29.29</v>
      </c>
      <c r="J19" s="46">
        <v>1092102</v>
      </c>
      <c r="K19" s="46">
        <v>0</v>
      </c>
      <c r="L19" s="46">
        <v>1092102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33128</v>
      </c>
      <c r="F20" s="46">
        <v>31661</v>
      </c>
      <c r="G20" s="46">
        <v>419795</v>
      </c>
      <c r="H20" s="46">
        <v>658398</v>
      </c>
      <c r="I20" s="46">
        <v>56.84</v>
      </c>
      <c r="J20" s="46">
        <v>238603</v>
      </c>
      <c r="K20" s="46">
        <v>0</v>
      </c>
      <c r="L20" s="46">
        <v>238603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46309</v>
      </c>
      <c r="F21" s="46">
        <v>44291</v>
      </c>
      <c r="G21" s="46">
        <v>526967</v>
      </c>
      <c r="H21" s="46">
        <v>570169</v>
      </c>
      <c r="I21" s="46">
        <v>8.1999999999999993</v>
      </c>
      <c r="J21" s="46">
        <v>43202</v>
      </c>
      <c r="K21" s="46">
        <v>0</v>
      </c>
      <c r="L21" s="46">
        <v>43202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13883</v>
      </c>
      <c r="F22" s="46">
        <v>13268</v>
      </c>
      <c r="G22" s="46">
        <v>175892</v>
      </c>
      <c r="H22" s="46">
        <v>183941</v>
      </c>
      <c r="I22" s="46">
        <v>4.58</v>
      </c>
      <c r="J22" s="46">
        <v>8049</v>
      </c>
      <c r="K22" s="46">
        <v>0</v>
      </c>
      <c r="L22" s="46">
        <v>12613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200</v>
      </c>
      <c r="E23" s="46" t="s">
        <v>37</v>
      </c>
      <c r="F23" s="46" t="s">
        <v>201</v>
      </c>
      <c r="G23" s="46" t="s">
        <v>39</v>
      </c>
      <c r="H23" s="46">
        <f>SUM(H2:H22)</f>
        <v>2907470567</v>
      </c>
      <c r="I23" s="46" t="s">
        <v>40</v>
      </c>
      <c r="J23" s="46" t="s">
        <v>202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3914759848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1007289281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3997310908</v>
      </c>
      <c r="H41" s="11">
        <f>G41-B43</f>
        <v>1509477462</v>
      </c>
      <c r="I41" s="5">
        <f>H41/B43</f>
        <v>0.60674377717164918</v>
      </c>
      <c r="J41" s="13">
        <f>G41+J40</f>
        <v>3997310908</v>
      </c>
      <c r="K41" s="11">
        <f>H41+J40</f>
        <v>1509477462</v>
      </c>
      <c r="L41" s="5">
        <f>K41/B43</f>
        <v>0.60674377717164918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4257310908</v>
      </c>
      <c r="H42" s="12">
        <f>G42-B43</f>
        <v>1769477462</v>
      </c>
      <c r="I42" s="8">
        <f>H42/B43</f>
        <v>0.71125238100042809</v>
      </c>
      <c r="J42" s="13">
        <f>G42+J40</f>
        <v>4257310908</v>
      </c>
      <c r="K42" s="12">
        <f>H42+J40</f>
        <v>1769477462</v>
      </c>
      <c r="L42" s="8">
        <f>K42/B43</f>
        <v>0.71125238100042809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0.20684446949033491</v>
      </c>
      <c r="J43" s="6"/>
      <c r="K43" s="4" t="s">
        <v>50</v>
      </c>
      <c r="L43" s="5">
        <f ca="1">K41/VLOOKUP(MID(CELL("filename",A$1),FIND("]",CELL("filename",A$1))+1,255),Base!A:H,8,FALSE)*30</f>
        <v>0.20684446949033491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0.24247240261378231</v>
      </c>
      <c r="J44" s="6"/>
      <c r="K44" s="7"/>
      <c r="L44" s="8">
        <f ca="1">K42/VLOOKUP(MID(CELL("filename",A$1),FIND("]",CELL("filename",A$1))+1,255),Base!A:H,8,FALSE)*30</f>
        <v>0.24247240261378231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140000</v>
      </c>
      <c r="C2" s="46">
        <v>2252</v>
      </c>
      <c r="D2" s="46">
        <v>2274</v>
      </c>
      <c r="E2" s="46">
        <v>8003</v>
      </c>
      <c r="F2" s="46">
        <v>8055</v>
      </c>
      <c r="G2" s="46">
        <v>315301472</v>
      </c>
      <c r="H2" s="46">
        <v>1116704925</v>
      </c>
      <c r="I2" s="46">
        <v>254.17</v>
      </c>
      <c r="J2" s="46">
        <v>801403453</v>
      </c>
      <c r="K2" s="46">
        <v>401730656</v>
      </c>
      <c r="L2" s="46">
        <v>1249734109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7019</v>
      </c>
      <c r="F3" s="46">
        <v>7065</v>
      </c>
      <c r="G3" s="46">
        <v>139914304</v>
      </c>
      <c r="H3" s="46">
        <v>489728138</v>
      </c>
      <c r="I3" s="46">
        <v>250.02</v>
      </c>
      <c r="J3" s="46">
        <v>349813834</v>
      </c>
      <c r="K3" s="46">
        <v>283977888</v>
      </c>
      <c r="L3" s="46">
        <v>633791722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34054</v>
      </c>
      <c r="F4" s="46">
        <v>34761</v>
      </c>
      <c r="G4" s="46">
        <v>195353872</v>
      </c>
      <c r="H4" s="46">
        <v>344220803</v>
      </c>
      <c r="I4" s="46">
        <v>76.2</v>
      </c>
      <c r="J4" s="46">
        <v>148866931</v>
      </c>
      <c r="K4" s="46">
        <v>0</v>
      </c>
      <c r="L4" s="46">
        <v>148866931</v>
      </c>
    </row>
    <row r="5" spans="1:12" ht="18.75" x14ac:dyDescent="0.3">
      <c r="A5" s="46" t="s">
        <v>15</v>
      </c>
      <c r="B5" s="46">
        <v>20000</v>
      </c>
      <c r="C5" s="46">
        <v>3086</v>
      </c>
      <c r="D5" s="46">
        <v>3117</v>
      </c>
      <c r="E5" s="46">
        <v>10640</v>
      </c>
      <c r="F5" s="46">
        <v>10640</v>
      </c>
      <c r="G5" s="46">
        <v>61713440</v>
      </c>
      <c r="H5" s="46">
        <v>210725200</v>
      </c>
      <c r="I5" s="46">
        <v>241.46</v>
      </c>
      <c r="J5" s="46">
        <v>149011760</v>
      </c>
      <c r="K5" s="46">
        <v>181691936</v>
      </c>
      <c r="L5" s="46">
        <v>330703696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17940</v>
      </c>
      <c r="F6" s="46">
        <v>17830</v>
      </c>
      <c r="G6" s="46">
        <v>90907328</v>
      </c>
      <c r="H6" s="46">
        <v>123593103</v>
      </c>
      <c r="I6" s="46">
        <v>35.96</v>
      </c>
      <c r="J6" s="46">
        <v>32685775</v>
      </c>
      <c r="K6" s="46">
        <v>28708712</v>
      </c>
      <c r="L6" s="46">
        <v>61394487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11534</v>
      </c>
      <c r="F7" s="46">
        <v>11598</v>
      </c>
      <c r="G7" s="46">
        <v>73976144</v>
      </c>
      <c r="H7" s="46">
        <v>103364276</v>
      </c>
      <c r="I7" s="46">
        <v>39.729999999999997</v>
      </c>
      <c r="J7" s="46">
        <v>29388132</v>
      </c>
      <c r="K7" s="46">
        <v>3002441</v>
      </c>
      <c r="L7" s="46">
        <v>36080573</v>
      </c>
    </row>
    <row r="8" spans="1:12" ht="18.75" x14ac:dyDescent="0.3">
      <c r="A8" s="46" t="s">
        <v>29</v>
      </c>
      <c r="B8" s="46">
        <v>1800</v>
      </c>
      <c r="C8" s="46">
        <v>25376</v>
      </c>
      <c r="D8" s="46">
        <v>25624</v>
      </c>
      <c r="E8" s="46">
        <v>40150</v>
      </c>
      <c r="F8" s="46">
        <v>40650</v>
      </c>
      <c r="G8" s="46">
        <v>45676236</v>
      </c>
      <c r="H8" s="46">
        <v>72456593</v>
      </c>
      <c r="I8" s="46">
        <v>58.63</v>
      </c>
      <c r="J8" s="46">
        <v>26780357</v>
      </c>
      <c r="K8" s="46">
        <v>10000811</v>
      </c>
      <c r="L8" s="46">
        <v>36781168</v>
      </c>
    </row>
    <row r="9" spans="1:12" ht="18.75" x14ac:dyDescent="0.3">
      <c r="A9" s="46" t="s">
        <v>22</v>
      </c>
      <c r="B9" s="46">
        <v>3500</v>
      </c>
      <c r="C9" s="46">
        <v>10199</v>
      </c>
      <c r="D9" s="46">
        <v>10299</v>
      </c>
      <c r="E9" s="46">
        <v>16050</v>
      </c>
      <c r="F9" s="46">
        <v>15919</v>
      </c>
      <c r="G9" s="46">
        <v>35697976</v>
      </c>
      <c r="H9" s="46">
        <v>55173264</v>
      </c>
      <c r="I9" s="46">
        <v>54.56</v>
      </c>
      <c r="J9" s="46">
        <v>19475288</v>
      </c>
      <c r="K9" s="46">
        <v>8274924</v>
      </c>
      <c r="L9" s="46">
        <v>27750212</v>
      </c>
    </row>
    <row r="10" spans="1:12" ht="18.75" x14ac:dyDescent="0.3">
      <c r="A10" s="46" t="s">
        <v>77</v>
      </c>
      <c r="B10" s="46">
        <v>2200</v>
      </c>
      <c r="C10" s="46">
        <v>19516</v>
      </c>
      <c r="D10" s="46">
        <v>19707</v>
      </c>
      <c r="E10" s="46">
        <v>24107</v>
      </c>
      <c r="F10" s="46">
        <v>24038</v>
      </c>
      <c r="G10" s="46">
        <v>42934552</v>
      </c>
      <c r="H10" s="46">
        <v>52367985</v>
      </c>
      <c r="I10" s="46">
        <v>21.97</v>
      </c>
      <c r="J10" s="46">
        <v>9433433</v>
      </c>
      <c r="K10" s="46">
        <v>1006639</v>
      </c>
      <c r="L10" s="46">
        <v>10440072</v>
      </c>
    </row>
    <row r="11" spans="1:12" ht="18.75" x14ac:dyDescent="0.3">
      <c r="A11" s="46" t="s">
        <v>21</v>
      </c>
      <c r="B11" s="46">
        <v>1500</v>
      </c>
      <c r="C11" s="46">
        <v>16843</v>
      </c>
      <c r="D11" s="46">
        <v>17008</v>
      </c>
      <c r="E11" s="46">
        <v>35690</v>
      </c>
      <c r="F11" s="46">
        <v>35050</v>
      </c>
      <c r="G11" s="46">
        <v>25264184</v>
      </c>
      <c r="H11" s="46">
        <v>52062394</v>
      </c>
      <c r="I11" s="46">
        <v>106.07</v>
      </c>
      <c r="J11" s="46">
        <v>26798210</v>
      </c>
      <c r="K11" s="46">
        <v>7666635</v>
      </c>
      <c r="L11" s="46">
        <v>34464845</v>
      </c>
    </row>
    <row r="12" spans="1:12" ht="18.75" x14ac:dyDescent="0.3">
      <c r="A12" s="46" t="s">
        <v>17</v>
      </c>
      <c r="B12" s="46">
        <v>4000</v>
      </c>
      <c r="C12" s="46">
        <v>2118</v>
      </c>
      <c r="D12" s="46">
        <v>2139</v>
      </c>
      <c r="E12" s="46">
        <v>12650</v>
      </c>
      <c r="F12" s="46">
        <v>12630</v>
      </c>
      <c r="G12" s="46">
        <v>8470021</v>
      </c>
      <c r="H12" s="46">
        <v>50027430</v>
      </c>
      <c r="I12" s="46">
        <v>490.64</v>
      </c>
      <c r="J12" s="46">
        <v>41557409</v>
      </c>
      <c r="K12" s="46">
        <v>90905312</v>
      </c>
      <c r="L12" s="46">
        <v>132462721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10090</v>
      </c>
      <c r="F15" s="46">
        <v>10070</v>
      </c>
      <c r="G15" s="46">
        <v>15091829</v>
      </c>
      <c r="H15" s="46">
        <v>29915453</v>
      </c>
      <c r="I15" s="46">
        <v>98.22</v>
      </c>
      <c r="J15" s="46">
        <v>14823624</v>
      </c>
      <c r="K15" s="46">
        <v>-7422173</v>
      </c>
      <c r="L15" s="46">
        <v>7751451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3939</v>
      </c>
      <c r="F16" s="46">
        <v>3953</v>
      </c>
      <c r="G16" s="46">
        <v>14720662</v>
      </c>
      <c r="H16" s="46">
        <v>27401208</v>
      </c>
      <c r="I16" s="46">
        <v>86.14</v>
      </c>
      <c r="J16" s="46">
        <v>12680546</v>
      </c>
      <c r="K16" s="46">
        <v>94924224</v>
      </c>
      <c r="L16" s="46">
        <v>107604770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3674</v>
      </c>
      <c r="F17" s="46">
        <v>3609</v>
      </c>
      <c r="G17" s="46">
        <v>16100578</v>
      </c>
      <c r="H17" s="46">
        <v>25016686</v>
      </c>
      <c r="I17" s="46">
        <v>55.38</v>
      </c>
      <c r="J17" s="46">
        <v>8916108</v>
      </c>
      <c r="K17" s="46">
        <v>3855220</v>
      </c>
      <c r="L17" s="46">
        <v>12771328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6752</v>
      </c>
      <c r="F18" s="46">
        <v>6755</v>
      </c>
      <c r="G18" s="46">
        <v>5202503</v>
      </c>
      <c r="H18" s="46">
        <v>13378278</v>
      </c>
      <c r="I18" s="46">
        <v>157.15</v>
      </c>
      <c r="J18" s="46">
        <v>8175775</v>
      </c>
      <c r="K18" s="46">
        <v>337142</v>
      </c>
      <c r="L18" s="46">
        <v>8512917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90104</v>
      </c>
      <c r="F19" s="46">
        <v>86409</v>
      </c>
      <c r="G19" s="46">
        <v>3728632</v>
      </c>
      <c r="H19" s="46">
        <v>4877291</v>
      </c>
      <c r="I19" s="46">
        <v>30.81</v>
      </c>
      <c r="J19" s="46">
        <v>1148659</v>
      </c>
      <c r="K19" s="46">
        <v>0</v>
      </c>
      <c r="L19" s="46">
        <v>1148659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33244</v>
      </c>
      <c r="F20" s="46">
        <v>31794</v>
      </c>
      <c r="G20" s="46">
        <v>419795</v>
      </c>
      <c r="H20" s="46">
        <v>661164</v>
      </c>
      <c r="I20" s="46">
        <v>57.5</v>
      </c>
      <c r="J20" s="46">
        <v>241369</v>
      </c>
      <c r="K20" s="46">
        <v>0</v>
      </c>
      <c r="L20" s="46">
        <v>241369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46660</v>
      </c>
      <c r="F21" s="46">
        <v>44593</v>
      </c>
      <c r="G21" s="46">
        <v>526967</v>
      </c>
      <c r="H21" s="46">
        <v>574057</v>
      </c>
      <c r="I21" s="46">
        <v>8.94</v>
      </c>
      <c r="J21" s="46">
        <v>47090</v>
      </c>
      <c r="K21" s="46">
        <v>0</v>
      </c>
      <c r="L21" s="46">
        <v>47090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13931</v>
      </c>
      <c r="F22" s="46">
        <v>13318</v>
      </c>
      <c r="G22" s="46">
        <v>175892</v>
      </c>
      <c r="H22" s="46">
        <v>184634</v>
      </c>
      <c r="I22" s="46">
        <v>4.97</v>
      </c>
      <c r="J22" s="46">
        <v>8742</v>
      </c>
      <c r="K22" s="46">
        <v>0</v>
      </c>
      <c r="L22" s="46">
        <v>13306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203</v>
      </c>
      <c r="E23" s="46" t="s">
        <v>37</v>
      </c>
      <c r="F23" s="46" t="s">
        <v>204</v>
      </c>
      <c r="G23" s="46" t="s">
        <v>39</v>
      </c>
      <c r="H23" s="46">
        <f>SUM(H2:H22)</f>
        <v>2864002290</v>
      </c>
      <c r="I23" s="46" t="s">
        <v>40</v>
      </c>
      <c r="J23" s="46" t="s">
        <v>205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3883818234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1019815944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3966369294</v>
      </c>
      <c r="H41" s="11">
        <f>G41-B43</f>
        <v>1478535848</v>
      </c>
      <c r="I41" s="5">
        <f>H41/B43</f>
        <v>0.59430660455876838</v>
      </c>
      <c r="J41" s="13">
        <f>G41+J40</f>
        <v>3966369294</v>
      </c>
      <c r="K41" s="11">
        <f>H41+J40</f>
        <v>1478535848</v>
      </c>
      <c r="L41" s="5">
        <f>K41/B43</f>
        <v>0.59430660455876838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4226369294</v>
      </c>
      <c r="H42" s="12">
        <f>G42-B43</f>
        <v>1738535848</v>
      </c>
      <c r="I42" s="8">
        <f>H42/B43</f>
        <v>0.69881520838754729</v>
      </c>
      <c r="J42" s="13">
        <f>G42+J40</f>
        <v>4226369294</v>
      </c>
      <c r="K42" s="12">
        <f>H42+J40</f>
        <v>1738535848</v>
      </c>
      <c r="L42" s="8">
        <f>K42/B43</f>
        <v>0.69881520838754729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0.20032806895239383</v>
      </c>
      <c r="J43" s="6"/>
      <c r="K43" s="4" t="s">
        <v>50</v>
      </c>
      <c r="L43" s="5">
        <f ca="1">K41/VLOOKUP(MID(CELL("filename",A$1),FIND("]",CELL("filename",A$1))+1,255),Base!A:H,8,FALSE)*30</f>
        <v>0.20032806895239383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0.23555568822052159</v>
      </c>
      <c r="J44" s="6"/>
      <c r="K44" s="7"/>
      <c r="L44" s="8">
        <f ca="1">K42/VLOOKUP(MID(CELL("filename",A$1),FIND("]",CELL("filename",A$1))+1,255),Base!A:H,8,FALSE)*30</f>
        <v>0.23555568822052159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12.710937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140000</v>
      </c>
      <c r="C2" s="46">
        <v>2252</v>
      </c>
      <c r="D2" s="46">
        <v>2274</v>
      </c>
      <c r="E2" s="46">
        <v>7929</v>
      </c>
      <c r="F2" s="46">
        <v>8088</v>
      </c>
      <c r="G2" s="46">
        <v>315301472</v>
      </c>
      <c r="H2" s="46">
        <v>1121279880</v>
      </c>
      <c r="I2" s="46">
        <v>255.62</v>
      </c>
      <c r="J2" s="46">
        <v>805978408</v>
      </c>
      <c r="K2" s="46">
        <v>401730656</v>
      </c>
      <c r="L2" s="46">
        <v>1254309064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6850</v>
      </c>
      <c r="F3" s="46">
        <v>6945</v>
      </c>
      <c r="G3" s="46">
        <v>139914304</v>
      </c>
      <c r="H3" s="46">
        <v>481410038</v>
      </c>
      <c r="I3" s="46">
        <v>244.07</v>
      </c>
      <c r="J3" s="46">
        <v>341495734</v>
      </c>
      <c r="K3" s="46">
        <v>283977888</v>
      </c>
      <c r="L3" s="46">
        <v>625473622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34806</v>
      </c>
      <c r="F4" s="46">
        <v>34166</v>
      </c>
      <c r="G4" s="46">
        <v>195353872</v>
      </c>
      <c r="H4" s="46">
        <v>338328815</v>
      </c>
      <c r="I4" s="46">
        <v>73.19</v>
      </c>
      <c r="J4" s="46">
        <v>142974943</v>
      </c>
      <c r="K4" s="46">
        <v>0</v>
      </c>
      <c r="L4" s="46">
        <v>142974943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11170</v>
      </c>
      <c r="F5" s="46">
        <v>11160</v>
      </c>
      <c r="G5" s="46">
        <v>58627768</v>
      </c>
      <c r="H5" s="46">
        <v>209972610</v>
      </c>
      <c r="I5" s="46">
        <v>258.14999999999998</v>
      </c>
      <c r="J5" s="46">
        <v>151344842</v>
      </c>
      <c r="K5" s="46">
        <v>189667360</v>
      </c>
      <c r="L5" s="46">
        <v>341012202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17820</v>
      </c>
      <c r="F6" s="46">
        <v>18100</v>
      </c>
      <c r="G6" s="46">
        <v>90907328</v>
      </c>
      <c r="H6" s="46">
        <v>125464675</v>
      </c>
      <c r="I6" s="46">
        <v>38.01</v>
      </c>
      <c r="J6" s="46">
        <v>34557347</v>
      </c>
      <c r="K6" s="46">
        <v>28708712</v>
      </c>
      <c r="L6" s="46">
        <v>63266059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11380</v>
      </c>
      <c r="F7" s="46">
        <v>11411</v>
      </c>
      <c r="G7" s="46">
        <v>73976144</v>
      </c>
      <c r="H7" s="46">
        <v>101697685</v>
      </c>
      <c r="I7" s="46">
        <v>37.47</v>
      </c>
      <c r="J7" s="46">
        <v>27721541</v>
      </c>
      <c r="K7" s="46">
        <v>3002441</v>
      </c>
      <c r="L7" s="46">
        <v>34413982</v>
      </c>
    </row>
    <row r="8" spans="1:12" ht="18.75" x14ac:dyDescent="0.3">
      <c r="A8" s="46" t="s">
        <v>29</v>
      </c>
      <c r="B8" s="46">
        <v>1800</v>
      </c>
      <c r="C8" s="46">
        <v>25376</v>
      </c>
      <c r="D8" s="46">
        <v>25624</v>
      </c>
      <c r="E8" s="46">
        <v>39370</v>
      </c>
      <c r="F8" s="46">
        <v>39150</v>
      </c>
      <c r="G8" s="46">
        <v>45676236</v>
      </c>
      <c r="H8" s="46">
        <v>69782918</v>
      </c>
      <c r="I8" s="46">
        <v>52.78</v>
      </c>
      <c r="J8" s="46">
        <v>24106682</v>
      </c>
      <c r="K8" s="46">
        <v>10000811</v>
      </c>
      <c r="L8" s="46">
        <v>34107493</v>
      </c>
    </row>
    <row r="9" spans="1:12" ht="18.75" x14ac:dyDescent="0.3">
      <c r="A9" s="46" t="s">
        <v>22</v>
      </c>
      <c r="B9" s="46">
        <v>3500</v>
      </c>
      <c r="C9" s="46">
        <v>10199</v>
      </c>
      <c r="D9" s="46">
        <v>10299</v>
      </c>
      <c r="E9" s="46">
        <v>15670</v>
      </c>
      <c r="F9" s="46">
        <v>15827</v>
      </c>
      <c r="G9" s="46">
        <v>35697976</v>
      </c>
      <c r="H9" s="46">
        <v>54854404</v>
      </c>
      <c r="I9" s="46">
        <v>53.66</v>
      </c>
      <c r="J9" s="46">
        <v>19156428</v>
      </c>
      <c r="K9" s="46">
        <v>8274924</v>
      </c>
      <c r="L9" s="46">
        <v>27431352</v>
      </c>
    </row>
    <row r="10" spans="1:12" ht="18.75" x14ac:dyDescent="0.3">
      <c r="A10" s="46" t="s">
        <v>21</v>
      </c>
      <c r="B10" s="46">
        <v>1500</v>
      </c>
      <c r="C10" s="46">
        <v>16843</v>
      </c>
      <c r="D10" s="46">
        <v>17008</v>
      </c>
      <c r="E10" s="46">
        <v>36020</v>
      </c>
      <c r="F10" s="46">
        <v>36160</v>
      </c>
      <c r="G10" s="46">
        <v>25264184</v>
      </c>
      <c r="H10" s="46">
        <v>53711160</v>
      </c>
      <c r="I10" s="46">
        <v>112.6</v>
      </c>
      <c r="J10" s="46">
        <v>28446976</v>
      </c>
      <c r="K10" s="46">
        <v>7666635</v>
      </c>
      <c r="L10" s="46">
        <v>36113611</v>
      </c>
    </row>
    <row r="11" spans="1:12" ht="18.75" x14ac:dyDescent="0.3">
      <c r="A11" s="46" t="s">
        <v>77</v>
      </c>
      <c r="B11" s="46">
        <v>2200</v>
      </c>
      <c r="C11" s="46">
        <v>19516</v>
      </c>
      <c r="D11" s="46">
        <v>19707</v>
      </c>
      <c r="E11" s="46">
        <v>23791</v>
      </c>
      <c r="F11" s="46">
        <v>24120</v>
      </c>
      <c r="G11" s="46">
        <v>42934552</v>
      </c>
      <c r="H11" s="46">
        <v>52546626</v>
      </c>
      <c r="I11" s="46">
        <v>22.39</v>
      </c>
      <c r="J11" s="46">
        <v>9612074</v>
      </c>
      <c r="K11" s="46">
        <v>1006639</v>
      </c>
      <c r="L11" s="46">
        <v>10618713</v>
      </c>
    </row>
    <row r="12" spans="1:12" ht="18.75" x14ac:dyDescent="0.3">
      <c r="A12" s="46" t="s">
        <v>17</v>
      </c>
      <c r="B12" s="46">
        <v>4000</v>
      </c>
      <c r="C12" s="46">
        <v>2118</v>
      </c>
      <c r="D12" s="46">
        <v>2139</v>
      </c>
      <c r="E12" s="46">
        <v>13260</v>
      </c>
      <c r="F12" s="46">
        <v>13260</v>
      </c>
      <c r="G12" s="46">
        <v>8470021</v>
      </c>
      <c r="H12" s="46">
        <v>52522860</v>
      </c>
      <c r="I12" s="46">
        <v>520.1</v>
      </c>
      <c r="J12" s="46">
        <v>44052839</v>
      </c>
      <c r="K12" s="46">
        <v>90905312</v>
      </c>
      <c r="L12" s="46">
        <v>134958151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10570</v>
      </c>
      <c r="F15" s="46">
        <v>10530</v>
      </c>
      <c r="G15" s="46">
        <v>15091829</v>
      </c>
      <c r="H15" s="46">
        <v>31281998</v>
      </c>
      <c r="I15" s="46">
        <v>107.28</v>
      </c>
      <c r="J15" s="46">
        <v>16190169</v>
      </c>
      <c r="K15" s="46">
        <v>-7422173</v>
      </c>
      <c r="L15" s="46">
        <v>9117996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4071</v>
      </c>
      <c r="F16" s="46">
        <v>4065</v>
      </c>
      <c r="G16" s="46">
        <v>14720662</v>
      </c>
      <c r="H16" s="46">
        <v>28177564</v>
      </c>
      <c r="I16" s="46">
        <v>91.42</v>
      </c>
      <c r="J16" s="46">
        <v>13456902</v>
      </c>
      <c r="K16" s="46">
        <v>94924224</v>
      </c>
      <c r="L16" s="46">
        <v>108381126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3681</v>
      </c>
      <c r="F17" s="46">
        <v>3614</v>
      </c>
      <c r="G17" s="46">
        <v>16100578</v>
      </c>
      <c r="H17" s="46">
        <v>25051345</v>
      </c>
      <c r="I17" s="46">
        <v>55.59</v>
      </c>
      <c r="J17" s="46">
        <v>8950767</v>
      </c>
      <c r="K17" s="46">
        <v>3855220</v>
      </c>
      <c r="L17" s="46">
        <v>12805987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6495</v>
      </c>
      <c r="F18" s="46">
        <v>6665</v>
      </c>
      <c r="G18" s="46">
        <v>5202503</v>
      </c>
      <c r="H18" s="46">
        <v>13200033</v>
      </c>
      <c r="I18" s="46">
        <v>153.72</v>
      </c>
      <c r="J18" s="46">
        <v>7997530</v>
      </c>
      <c r="K18" s="46">
        <v>337142</v>
      </c>
      <c r="L18" s="46">
        <v>8334672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91259</v>
      </c>
      <c r="F19" s="46">
        <v>88014</v>
      </c>
      <c r="G19" s="46">
        <v>3728632</v>
      </c>
      <c r="H19" s="46">
        <v>4967884</v>
      </c>
      <c r="I19" s="46">
        <v>33.24</v>
      </c>
      <c r="J19" s="46">
        <v>1239252</v>
      </c>
      <c r="K19" s="46">
        <v>0</v>
      </c>
      <c r="L19" s="46">
        <v>1239252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33383</v>
      </c>
      <c r="F20" s="46">
        <v>31899</v>
      </c>
      <c r="G20" s="46">
        <v>419795</v>
      </c>
      <c r="H20" s="46">
        <v>663348</v>
      </c>
      <c r="I20" s="46">
        <v>58.02</v>
      </c>
      <c r="J20" s="46">
        <v>243553</v>
      </c>
      <c r="K20" s="46">
        <v>0</v>
      </c>
      <c r="L20" s="46">
        <v>243553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46960</v>
      </c>
      <c r="F21" s="46">
        <v>45006</v>
      </c>
      <c r="G21" s="46">
        <v>526967</v>
      </c>
      <c r="H21" s="46">
        <v>579373</v>
      </c>
      <c r="I21" s="46">
        <v>9.94</v>
      </c>
      <c r="J21" s="46">
        <v>52406</v>
      </c>
      <c r="K21" s="46">
        <v>0</v>
      </c>
      <c r="L21" s="46">
        <v>52406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13983</v>
      </c>
      <c r="F22" s="46">
        <v>13367</v>
      </c>
      <c r="G22" s="46">
        <v>175892</v>
      </c>
      <c r="H22" s="46">
        <v>185313</v>
      </c>
      <c r="I22" s="46">
        <v>5.36</v>
      </c>
      <c r="J22" s="46">
        <v>9421</v>
      </c>
      <c r="K22" s="46">
        <v>0</v>
      </c>
      <c r="L22" s="46">
        <v>13985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51</v>
      </c>
      <c r="E23" s="46" t="s">
        <v>37</v>
      </c>
      <c r="F23" s="46" t="s">
        <v>206</v>
      </c>
      <c r="G23" s="46" t="s">
        <v>39</v>
      </c>
      <c r="H23" s="46">
        <f>SUM(H2:H22)</f>
        <v>2857247937</v>
      </c>
      <c r="I23" s="46" t="s">
        <v>40</v>
      </c>
      <c r="J23" s="46" t="s">
        <v>207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3888124976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1030877039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3970676036</v>
      </c>
      <c r="H41" s="11">
        <f>G41-B43</f>
        <v>1482842590</v>
      </c>
      <c r="I41" s="5">
        <f>H41/B43</f>
        <v>0.59603772607211747</v>
      </c>
      <c r="J41" s="13">
        <f>G41+J40</f>
        <v>3970676036</v>
      </c>
      <c r="K41" s="11">
        <f>H41+J40</f>
        <v>1482842590</v>
      </c>
      <c r="L41" s="5">
        <f>K41/B43</f>
        <v>0.59603772607211747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4230676036</v>
      </c>
      <c r="H42" s="12">
        <f>G42-B43</f>
        <v>1742842590</v>
      </c>
      <c r="I42" s="8">
        <f>H42/B43</f>
        <v>0.70054632990089638</v>
      </c>
      <c r="J42" s="13">
        <f>G42+J40</f>
        <v>4230676036</v>
      </c>
      <c r="K42" s="12">
        <f>H42+J40</f>
        <v>1742842590</v>
      </c>
      <c r="L42" s="8">
        <f>K42/B43</f>
        <v>0.70054632990089638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0.19867924202403914</v>
      </c>
      <c r="J43" s="6"/>
      <c r="K43" s="4" t="s">
        <v>50</v>
      </c>
      <c r="L43" s="5">
        <f ca="1">K41/VLOOKUP(MID(CELL("filename",A$1),FIND("]",CELL("filename",A$1))+1,255),Base!A:H,8,FALSE)*30</f>
        <v>0.19867924202403914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0.23351544330029883</v>
      </c>
      <c r="J44" s="6"/>
      <c r="K44" s="7"/>
      <c r="L44" s="8">
        <f ca="1">K42/VLOOKUP(MID(CELL("filename",A$1),FIND("]",CELL("filename",A$1))+1,255),Base!A:H,8,FALSE)*30</f>
        <v>0.23351544330029883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140000</v>
      </c>
      <c r="C2" s="46">
        <v>2252</v>
      </c>
      <c r="D2" s="46">
        <v>2274</v>
      </c>
      <c r="E2" s="46">
        <v>8179</v>
      </c>
      <c r="F2" s="46">
        <v>8069</v>
      </c>
      <c r="G2" s="46">
        <v>315301472</v>
      </c>
      <c r="H2" s="46">
        <v>1118645815</v>
      </c>
      <c r="I2" s="46">
        <v>254.79</v>
      </c>
      <c r="J2" s="46">
        <v>803344343</v>
      </c>
      <c r="K2" s="46">
        <v>401730656</v>
      </c>
      <c r="L2" s="46">
        <v>1251674999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7245</v>
      </c>
      <c r="F3" s="46">
        <v>7106</v>
      </c>
      <c r="G3" s="46">
        <v>139914304</v>
      </c>
      <c r="H3" s="46">
        <v>492570155</v>
      </c>
      <c r="I3" s="46">
        <v>252.05</v>
      </c>
      <c r="J3" s="46">
        <v>352655851</v>
      </c>
      <c r="K3" s="46">
        <v>283977888</v>
      </c>
      <c r="L3" s="46">
        <v>636633739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33900</v>
      </c>
      <c r="F4" s="46">
        <v>33705</v>
      </c>
      <c r="G4" s="46">
        <v>195353872</v>
      </c>
      <c r="H4" s="46">
        <v>333763763</v>
      </c>
      <c r="I4" s="46">
        <v>70.849999999999994</v>
      </c>
      <c r="J4" s="46">
        <v>138409891</v>
      </c>
      <c r="K4" s="46">
        <v>0</v>
      </c>
      <c r="L4" s="46">
        <v>138409891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11710</v>
      </c>
      <c r="F5" s="46">
        <v>11710</v>
      </c>
      <c r="G5" s="46">
        <v>58627768</v>
      </c>
      <c r="H5" s="46">
        <v>220320723</v>
      </c>
      <c r="I5" s="46">
        <v>275.8</v>
      </c>
      <c r="J5" s="46">
        <v>161692955</v>
      </c>
      <c r="K5" s="46">
        <v>189667360</v>
      </c>
      <c r="L5" s="46">
        <v>351360315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18490</v>
      </c>
      <c r="F6" s="46">
        <v>18310</v>
      </c>
      <c r="G6" s="46">
        <v>90907328</v>
      </c>
      <c r="H6" s="46">
        <v>126920343</v>
      </c>
      <c r="I6" s="46">
        <v>39.619999999999997</v>
      </c>
      <c r="J6" s="46">
        <v>36013015</v>
      </c>
      <c r="K6" s="46">
        <v>28708712</v>
      </c>
      <c r="L6" s="46">
        <v>64721727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11981</v>
      </c>
      <c r="F7" s="46">
        <v>11816</v>
      </c>
      <c r="G7" s="46">
        <v>73976144</v>
      </c>
      <c r="H7" s="46">
        <v>105307146</v>
      </c>
      <c r="I7" s="46">
        <v>42.35</v>
      </c>
      <c r="J7" s="46">
        <v>31331002</v>
      </c>
      <c r="K7" s="46">
        <v>3002441</v>
      </c>
      <c r="L7" s="46">
        <v>38023443</v>
      </c>
    </row>
    <row r="8" spans="1:12" ht="18.75" x14ac:dyDescent="0.3">
      <c r="A8" s="46" t="s">
        <v>29</v>
      </c>
      <c r="B8" s="46">
        <v>1800</v>
      </c>
      <c r="C8" s="46">
        <v>25376</v>
      </c>
      <c r="D8" s="46">
        <v>25624</v>
      </c>
      <c r="E8" s="46">
        <v>41100</v>
      </c>
      <c r="F8" s="46">
        <v>40960</v>
      </c>
      <c r="G8" s="46">
        <v>45676236</v>
      </c>
      <c r="H8" s="46">
        <v>73009152</v>
      </c>
      <c r="I8" s="46">
        <v>59.84</v>
      </c>
      <c r="J8" s="46">
        <v>27332916</v>
      </c>
      <c r="K8" s="46">
        <v>10000811</v>
      </c>
      <c r="L8" s="46">
        <v>37333727</v>
      </c>
    </row>
    <row r="9" spans="1:12" ht="18.75" x14ac:dyDescent="0.3">
      <c r="A9" s="46" t="s">
        <v>21</v>
      </c>
      <c r="B9" s="46">
        <v>1500</v>
      </c>
      <c r="C9" s="46">
        <v>16843</v>
      </c>
      <c r="D9" s="46">
        <v>17008</v>
      </c>
      <c r="E9" s="46">
        <v>37960</v>
      </c>
      <c r="F9" s="46">
        <v>37870</v>
      </c>
      <c r="G9" s="46">
        <v>25264184</v>
      </c>
      <c r="H9" s="46">
        <v>56251151</v>
      </c>
      <c r="I9" s="46">
        <v>122.65</v>
      </c>
      <c r="J9" s="46">
        <v>30986967</v>
      </c>
      <c r="K9" s="46">
        <v>7666635</v>
      </c>
      <c r="L9" s="46">
        <v>38653602</v>
      </c>
    </row>
    <row r="10" spans="1:12" ht="18.75" x14ac:dyDescent="0.3">
      <c r="A10" s="46" t="s">
        <v>22</v>
      </c>
      <c r="B10" s="46">
        <v>3500</v>
      </c>
      <c r="C10" s="46">
        <v>10199</v>
      </c>
      <c r="D10" s="46">
        <v>10299</v>
      </c>
      <c r="E10" s="46">
        <v>16610</v>
      </c>
      <c r="F10" s="46">
        <v>16208</v>
      </c>
      <c r="G10" s="46">
        <v>35697976</v>
      </c>
      <c r="H10" s="46">
        <v>56174902</v>
      </c>
      <c r="I10" s="46">
        <v>57.36</v>
      </c>
      <c r="J10" s="46">
        <v>20476926</v>
      </c>
      <c r="K10" s="46">
        <v>8274924</v>
      </c>
      <c r="L10" s="46">
        <v>28751850</v>
      </c>
    </row>
    <row r="11" spans="1:12" ht="18.75" x14ac:dyDescent="0.3">
      <c r="A11" s="46" t="s">
        <v>17</v>
      </c>
      <c r="B11" s="46">
        <v>4000</v>
      </c>
      <c r="C11" s="46">
        <v>2118</v>
      </c>
      <c r="D11" s="46">
        <v>2139</v>
      </c>
      <c r="E11" s="46">
        <v>13920</v>
      </c>
      <c r="F11" s="46">
        <v>13920</v>
      </c>
      <c r="G11" s="46">
        <v>8470021</v>
      </c>
      <c r="H11" s="46">
        <v>55137120</v>
      </c>
      <c r="I11" s="46">
        <v>550.97</v>
      </c>
      <c r="J11" s="46">
        <v>46667099</v>
      </c>
      <c r="K11" s="46">
        <v>90905312</v>
      </c>
      <c r="L11" s="46">
        <v>137572411</v>
      </c>
    </row>
    <row r="12" spans="1:12" ht="18.75" x14ac:dyDescent="0.3">
      <c r="A12" s="46" t="s">
        <v>77</v>
      </c>
      <c r="B12" s="46">
        <v>2200</v>
      </c>
      <c r="C12" s="46">
        <v>19516</v>
      </c>
      <c r="D12" s="46">
        <v>19707</v>
      </c>
      <c r="E12" s="46">
        <v>24400</v>
      </c>
      <c r="F12" s="46">
        <v>24321</v>
      </c>
      <c r="G12" s="46">
        <v>42934552</v>
      </c>
      <c r="H12" s="46">
        <v>52984515</v>
      </c>
      <c r="I12" s="46">
        <v>23.41</v>
      </c>
      <c r="J12" s="46">
        <v>10049963</v>
      </c>
      <c r="K12" s="46">
        <v>1006639</v>
      </c>
      <c r="L12" s="46">
        <v>11056602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16</v>
      </c>
      <c r="B14" s="46">
        <v>5500</v>
      </c>
      <c r="C14" s="46">
        <v>2958</v>
      </c>
      <c r="D14" s="46">
        <v>2987</v>
      </c>
      <c r="E14" s="46">
        <v>7700</v>
      </c>
      <c r="F14" s="46">
        <v>7722</v>
      </c>
      <c r="G14" s="46">
        <v>16269893</v>
      </c>
      <c r="H14" s="46">
        <v>42056908</v>
      </c>
      <c r="I14" s="46">
        <v>158.5</v>
      </c>
      <c r="J14" s="46">
        <v>25787015</v>
      </c>
      <c r="K14" s="46">
        <v>29037924</v>
      </c>
      <c r="L14" s="46">
        <v>54824939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11050</v>
      </c>
      <c r="F15" s="46">
        <v>10750</v>
      </c>
      <c r="G15" s="46">
        <v>15091829</v>
      </c>
      <c r="H15" s="46">
        <v>31935563</v>
      </c>
      <c r="I15" s="46">
        <v>111.61</v>
      </c>
      <c r="J15" s="46">
        <v>16843734</v>
      </c>
      <c r="K15" s="46">
        <v>-7422173</v>
      </c>
      <c r="L15" s="46">
        <v>9771561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4186</v>
      </c>
      <c r="F16" s="46">
        <v>4186</v>
      </c>
      <c r="G16" s="46">
        <v>14720662</v>
      </c>
      <c r="H16" s="46">
        <v>29016306</v>
      </c>
      <c r="I16" s="46">
        <v>97.11</v>
      </c>
      <c r="J16" s="46">
        <v>14295644</v>
      </c>
      <c r="K16" s="46">
        <v>94924224</v>
      </c>
      <c r="L16" s="46">
        <v>109219868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3686</v>
      </c>
      <c r="F17" s="46">
        <v>3627</v>
      </c>
      <c r="G17" s="46">
        <v>16100578</v>
      </c>
      <c r="H17" s="46">
        <v>25141457</v>
      </c>
      <c r="I17" s="46">
        <v>56.15</v>
      </c>
      <c r="J17" s="46">
        <v>9040879</v>
      </c>
      <c r="K17" s="46">
        <v>3855220</v>
      </c>
      <c r="L17" s="46">
        <v>12896099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6665</v>
      </c>
      <c r="F18" s="46">
        <v>6625</v>
      </c>
      <c r="G18" s="46">
        <v>5202503</v>
      </c>
      <c r="H18" s="46">
        <v>13120813</v>
      </c>
      <c r="I18" s="46">
        <v>152.19999999999999</v>
      </c>
      <c r="J18" s="46">
        <v>7918310</v>
      </c>
      <c r="K18" s="46">
        <v>337142</v>
      </c>
      <c r="L18" s="46">
        <v>8255452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92414</v>
      </c>
      <c r="F19" s="46">
        <v>89223</v>
      </c>
      <c r="G19" s="46">
        <v>3728632</v>
      </c>
      <c r="H19" s="46">
        <v>5036125</v>
      </c>
      <c r="I19" s="46">
        <v>35.07</v>
      </c>
      <c r="J19" s="46">
        <v>1307493</v>
      </c>
      <c r="K19" s="46">
        <v>0</v>
      </c>
      <c r="L19" s="46">
        <v>1307493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33493</v>
      </c>
      <c r="F20" s="46">
        <v>32023</v>
      </c>
      <c r="G20" s="46">
        <v>419795</v>
      </c>
      <c r="H20" s="46">
        <v>665926</v>
      </c>
      <c r="I20" s="46">
        <v>58.63</v>
      </c>
      <c r="J20" s="46">
        <v>246131</v>
      </c>
      <c r="K20" s="46">
        <v>0</v>
      </c>
      <c r="L20" s="46">
        <v>246131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47256</v>
      </c>
      <c r="F21" s="46">
        <v>45285</v>
      </c>
      <c r="G21" s="46">
        <v>526967</v>
      </c>
      <c r="H21" s="46">
        <v>582965</v>
      </c>
      <c r="I21" s="46">
        <v>10.63</v>
      </c>
      <c r="J21" s="46">
        <v>55998</v>
      </c>
      <c r="K21" s="46">
        <v>0</v>
      </c>
      <c r="L21" s="46">
        <v>55998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14035</v>
      </c>
      <c r="F22" s="46">
        <v>13438</v>
      </c>
      <c r="G22" s="46">
        <v>175892</v>
      </c>
      <c r="H22" s="46">
        <v>186298</v>
      </c>
      <c r="I22" s="46">
        <v>5.92</v>
      </c>
      <c r="J22" s="46">
        <v>10406</v>
      </c>
      <c r="K22" s="46">
        <v>0</v>
      </c>
      <c r="L22" s="46">
        <v>14970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208</v>
      </c>
      <c r="E23" s="46" t="s">
        <v>37</v>
      </c>
      <c r="F23" s="46" t="s">
        <v>209</v>
      </c>
      <c r="G23" s="46" t="s">
        <v>39</v>
      </c>
      <c r="H23" s="46">
        <f>SUM(H2:H22)</f>
        <v>2888339646</v>
      </c>
      <c r="I23" s="46" t="s">
        <v>40</v>
      </c>
      <c r="J23" s="46" t="s">
        <v>210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3919216684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1030877038</v>
      </c>
      <c r="C41" s="1" t="s">
        <v>46</v>
      </c>
      <c r="D41" s="1">
        <v>10000000</v>
      </c>
      <c r="E41" s="1" t="s">
        <v>47</v>
      </c>
      <c r="F41" s="9">
        <f>32951060+39600000</f>
        <v>72551060</v>
      </c>
      <c r="G41" s="10">
        <f>B41+H23+D41+F41</f>
        <v>4001767744</v>
      </c>
      <c r="H41" s="11">
        <f>G41-B43</f>
        <v>1513934298</v>
      </c>
      <c r="I41" s="5">
        <f>H41/B43</f>
        <v>0.60853522989416386</v>
      </c>
      <c r="J41" s="13">
        <f>G41+J40</f>
        <v>4001767744</v>
      </c>
      <c r="K41" s="11">
        <f>H41+J40</f>
        <v>1513934298</v>
      </c>
      <c r="L41" s="5">
        <f>K41/B43</f>
        <v>0.60853522989416386</v>
      </c>
    </row>
    <row r="42" spans="1:12" ht="19.5" thickBot="1" x14ac:dyDescent="0.35">
      <c r="A42" s="1" t="s">
        <v>48</v>
      </c>
      <c r="B42" s="9">
        <v>260000000</v>
      </c>
      <c r="C42" s="1"/>
      <c r="D42" s="1"/>
      <c r="E42" s="1"/>
      <c r="F42" s="1"/>
      <c r="G42" s="10">
        <f>G41+B42</f>
        <v>4261767744</v>
      </c>
      <c r="H42" s="12">
        <f>G42-B43</f>
        <v>1773934298</v>
      </c>
      <c r="I42" s="8">
        <f>H42/B43</f>
        <v>0.71304383372294289</v>
      </c>
      <c r="J42" s="13">
        <f>G42+J40</f>
        <v>4261767744</v>
      </c>
      <c r="K42" s="12">
        <f>H42+J40</f>
        <v>1773934298</v>
      </c>
      <c r="L42" s="8">
        <f>K42/B43</f>
        <v>0.71304383372294289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0.20061600985521888</v>
      </c>
      <c r="J43" s="6"/>
      <c r="K43" s="4" t="s">
        <v>50</v>
      </c>
      <c r="L43" s="5">
        <f ca="1">K41/VLOOKUP(MID(CELL("filename",A$1),FIND("]",CELL("filename",A$1))+1,255),Base!A:H,8,FALSE)*30</f>
        <v>0.20061600985521888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0.2350693957328383</v>
      </c>
      <c r="J44" s="6"/>
      <c r="K44" s="7"/>
      <c r="L44" s="8">
        <f ca="1">K42/VLOOKUP(MID(CELL("filename",A$1),FIND("]",CELL("filename",A$1))+1,255),Base!A:H,8,FALSE)*30</f>
        <v>0.2350693957328383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130000</v>
      </c>
      <c r="C2" s="46">
        <v>2252</v>
      </c>
      <c r="D2" s="46">
        <v>2274</v>
      </c>
      <c r="E2" s="46">
        <v>8472</v>
      </c>
      <c r="F2" s="46">
        <v>8436</v>
      </c>
      <c r="G2" s="46">
        <v>292779936</v>
      </c>
      <c r="H2" s="46">
        <v>1085987370</v>
      </c>
      <c r="I2" s="46">
        <v>270.92</v>
      </c>
      <c r="J2" s="46">
        <v>793207434</v>
      </c>
      <c r="K2" s="46">
        <v>463103104</v>
      </c>
      <c r="L2" s="46">
        <v>1302910538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7461</v>
      </c>
      <c r="F3" s="46">
        <v>7420</v>
      </c>
      <c r="G3" s="46">
        <v>139914304</v>
      </c>
      <c r="H3" s="46">
        <v>514335850</v>
      </c>
      <c r="I3" s="46">
        <v>267.61</v>
      </c>
      <c r="J3" s="46">
        <v>374421546</v>
      </c>
      <c r="K3" s="46">
        <v>283977888</v>
      </c>
      <c r="L3" s="46">
        <v>658399434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33070</v>
      </c>
      <c r="F4" s="46">
        <v>33164</v>
      </c>
      <c r="G4" s="46">
        <v>195353872</v>
      </c>
      <c r="H4" s="46">
        <v>328406510</v>
      </c>
      <c r="I4" s="46">
        <v>68.11</v>
      </c>
      <c r="J4" s="46">
        <v>133052638</v>
      </c>
      <c r="K4" s="46">
        <v>0</v>
      </c>
      <c r="L4" s="46">
        <v>133052638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12290</v>
      </c>
      <c r="F5" s="46">
        <v>12290</v>
      </c>
      <c r="G5" s="46">
        <v>58627768</v>
      </c>
      <c r="H5" s="46">
        <v>231233278</v>
      </c>
      <c r="I5" s="46">
        <v>294.41000000000003</v>
      </c>
      <c r="J5" s="46">
        <v>172605510</v>
      </c>
      <c r="K5" s="46">
        <v>189667360</v>
      </c>
      <c r="L5" s="46">
        <v>362272870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19220</v>
      </c>
      <c r="F6" s="46">
        <v>19070</v>
      </c>
      <c r="G6" s="46">
        <v>90907328</v>
      </c>
      <c r="H6" s="46">
        <v>132188473</v>
      </c>
      <c r="I6" s="46">
        <v>45.41</v>
      </c>
      <c r="J6" s="46">
        <v>41281145</v>
      </c>
      <c r="K6" s="46">
        <v>28708712</v>
      </c>
      <c r="L6" s="46">
        <v>69989857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12406</v>
      </c>
      <c r="F7" s="46">
        <v>12391</v>
      </c>
      <c r="G7" s="46">
        <v>73976144</v>
      </c>
      <c r="H7" s="46">
        <v>110431690</v>
      </c>
      <c r="I7" s="46">
        <v>49.28</v>
      </c>
      <c r="J7" s="46">
        <v>36455546</v>
      </c>
      <c r="K7" s="46">
        <v>3002441</v>
      </c>
      <c r="L7" s="46">
        <v>43147987</v>
      </c>
    </row>
    <row r="8" spans="1:12" ht="18.75" x14ac:dyDescent="0.3">
      <c r="A8" s="46" t="s">
        <v>29</v>
      </c>
      <c r="B8" s="46">
        <v>1500</v>
      </c>
      <c r="C8" s="46">
        <v>25376</v>
      </c>
      <c r="D8" s="46">
        <v>25624</v>
      </c>
      <c r="E8" s="46">
        <v>42100</v>
      </c>
      <c r="F8" s="46">
        <v>42620</v>
      </c>
      <c r="G8" s="46">
        <v>38063528</v>
      </c>
      <c r="H8" s="46">
        <v>63306683</v>
      </c>
      <c r="I8" s="46">
        <v>66.319999999999993</v>
      </c>
      <c r="J8" s="46">
        <v>25243155</v>
      </c>
      <c r="K8" s="46">
        <v>15159361</v>
      </c>
      <c r="L8" s="46">
        <v>40402516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14610</v>
      </c>
      <c r="F9" s="46">
        <v>14610</v>
      </c>
      <c r="G9" s="46">
        <v>8470021</v>
      </c>
      <c r="H9" s="46">
        <v>57870210</v>
      </c>
      <c r="I9" s="46">
        <v>583.24</v>
      </c>
      <c r="J9" s="46">
        <v>49400189</v>
      </c>
      <c r="K9" s="46">
        <v>90905312</v>
      </c>
      <c r="L9" s="46">
        <v>140305501</v>
      </c>
    </row>
    <row r="10" spans="1:12" ht="18.75" x14ac:dyDescent="0.3">
      <c r="A10" s="46" t="s">
        <v>77</v>
      </c>
      <c r="B10" s="46">
        <v>2200</v>
      </c>
      <c r="C10" s="46">
        <v>19516</v>
      </c>
      <c r="D10" s="46">
        <v>19707</v>
      </c>
      <c r="E10" s="46">
        <v>25537</v>
      </c>
      <c r="F10" s="46">
        <v>25322</v>
      </c>
      <c r="G10" s="46">
        <v>42934552</v>
      </c>
      <c r="H10" s="46">
        <v>55165243</v>
      </c>
      <c r="I10" s="46">
        <v>28.49</v>
      </c>
      <c r="J10" s="46">
        <v>12230691</v>
      </c>
      <c r="K10" s="46">
        <v>1006639</v>
      </c>
      <c r="L10" s="46">
        <v>13237330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17018</v>
      </c>
      <c r="F11" s="46">
        <v>16966</v>
      </c>
      <c r="G11" s="46">
        <v>30598264</v>
      </c>
      <c r="H11" s="46">
        <v>50401745</v>
      </c>
      <c r="I11" s="46">
        <v>64.72</v>
      </c>
      <c r="J11" s="46">
        <v>19803481</v>
      </c>
      <c r="K11" s="46">
        <v>11601253</v>
      </c>
      <c r="L11" s="46">
        <v>31404734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16</v>
      </c>
      <c r="B13" s="46">
        <v>5912</v>
      </c>
      <c r="C13" s="46">
        <v>2752</v>
      </c>
      <c r="D13" s="46">
        <v>2779</v>
      </c>
      <c r="E13" s="46">
        <v>7700</v>
      </c>
      <c r="F13" s="46">
        <v>7722</v>
      </c>
      <c r="G13" s="46">
        <v>16269893</v>
      </c>
      <c r="H13" s="46">
        <v>45207352</v>
      </c>
      <c r="I13" s="46">
        <v>177.86</v>
      </c>
      <c r="J13" s="46">
        <v>28937459</v>
      </c>
      <c r="K13" s="46">
        <v>29037924</v>
      </c>
      <c r="L13" s="46">
        <v>57975383</v>
      </c>
    </row>
    <row r="14" spans="1:12" ht="18.75" x14ac:dyDescent="0.3">
      <c r="A14" s="46" t="s">
        <v>21</v>
      </c>
      <c r="B14" s="46">
        <v>1000</v>
      </c>
      <c r="C14" s="46">
        <v>16843</v>
      </c>
      <c r="D14" s="46">
        <v>17008</v>
      </c>
      <c r="E14" s="46">
        <v>39760</v>
      </c>
      <c r="F14" s="46">
        <v>39750</v>
      </c>
      <c r="G14" s="46">
        <v>16842788</v>
      </c>
      <c r="H14" s="46">
        <v>39362438</v>
      </c>
      <c r="I14" s="46">
        <v>133.71</v>
      </c>
      <c r="J14" s="46">
        <v>22519650</v>
      </c>
      <c r="K14" s="46">
        <v>18931414</v>
      </c>
      <c r="L14" s="46">
        <v>41451064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11280</v>
      </c>
      <c r="F15" s="46">
        <v>11210</v>
      </c>
      <c r="G15" s="46">
        <v>15091829</v>
      </c>
      <c r="H15" s="46">
        <v>33302108</v>
      </c>
      <c r="I15" s="46">
        <v>120.66</v>
      </c>
      <c r="J15" s="46">
        <v>18210279</v>
      </c>
      <c r="K15" s="46">
        <v>-7422173</v>
      </c>
      <c r="L15" s="46">
        <v>11138106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4279</v>
      </c>
      <c r="F16" s="46">
        <v>4298</v>
      </c>
      <c r="G16" s="46">
        <v>14720662</v>
      </c>
      <c r="H16" s="46">
        <v>29792662</v>
      </c>
      <c r="I16" s="46">
        <v>102.39</v>
      </c>
      <c r="J16" s="46">
        <v>15072000</v>
      </c>
      <c r="K16" s="46">
        <v>94924224</v>
      </c>
      <c r="L16" s="46">
        <v>109996224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3686</v>
      </c>
      <c r="F17" s="46">
        <v>3627</v>
      </c>
      <c r="G17" s="46">
        <v>16100578</v>
      </c>
      <c r="H17" s="46">
        <v>25141457</v>
      </c>
      <c r="I17" s="46">
        <v>56.15</v>
      </c>
      <c r="J17" s="46">
        <v>9040879</v>
      </c>
      <c r="K17" s="46">
        <v>3855220</v>
      </c>
      <c r="L17" s="46">
        <v>12896099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6956</v>
      </c>
      <c r="F18" s="46">
        <v>6892</v>
      </c>
      <c r="G18" s="46">
        <v>5202503</v>
      </c>
      <c r="H18" s="46">
        <v>13649606</v>
      </c>
      <c r="I18" s="46">
        <v>162.37</v>
      </c>
      <c r="J18" s="46">
        <v>8447103</v>
      </c>
      <c r="K18" s="46">
        <v>337142</v>
      </c>
      <c r="L18" s="46">
        <v>8784245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93684</v>
      </c>
      <c r="F19" s="46">
        <v>90975</v>
      </c>
      <c r="G19" s="46">
        <v>3728632</v>
      </c>
      <c r="H19" s="46">
        <v>5135016</v>
      </c>
      <c r="I19" s="46">
        <v>37.72</v>
      </c>
      <c r="J19" s="46">
        <v>1406384</v>
      </c>
      <c r="K19" s="46">
        <v>0</v>
      </c>
      <c r="L19" s="46">
        <v>1406384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33624</v>
      </c>
      <c r="F20" s="46">
        <v>32139</v>
      </c>
      <c r="G20" s="46">
        <v>419795</v>
      </c>
      <c r="H20" s="46">
        <v>668339</v>
      </c>
      <c r="I20" s="46">
        <v>59.21</v>
      </c>
      <c r="J20" s="46">
        <v>248544</v>
      </c>
      <c r="K20" s="46">
        <v>0</v>
      </c>
      <c r="L20" s="46">
        <v>248544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47549</v>
      </c>
      <c r="F21" s="46">
        <v>45752</v>
      </c>
      <c r="G21" s="46">
        <v>526967</v>
      </c>
      <c r="H21" s="46">
        <v>588977</v>
      </c>
      <c r="I21" s="46">
        <v>11.77</v>
      </c>
      <c r="J21" s="46">
        <v>62010</v>
      </c>
      <c r="K21" s="46">
        <v>0</v>
      </c>
      <c r="L21" s="46">
        <v>62010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14109</v>
      </c>
      <c r="F22" s="46">
        <v>13496</v>
      </c>
      <c r="G22" s="46">
        <v>175892</v>
      </c>
      <c r="H22" s="46">
        <v>187102</v>
      </c>
      <c r="I22" s="46">
        <v>6.37</v>
      </c>
      <c r="J22" s="46">
        <v>11210</v>
      </c>
      <c r="K22" s="46">
        <v>0</v>
      </c>
      <c r="L22" s="46">
        <v>15774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211</v>
      </c>
      <c r="E23" s="46" t="s">
        <v>37</v>
      </c>
      <c r="F23" s="46" t="s">
        <v>212</v>
      </c>
      <c r="G23" s="46" t="s">
        <v>39</v>
      </c>
      <c r="H23" s="46">
        <f>SUM(H2:H22)</f>
        <v>2871874609</v>
      </c>
      <c r="I23" s="46" t="s">
        <v>40</v>
      </c>
      <c r="J23" s="46" t="s">
        <v>213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3727529099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855654490</v>
      </c>
      <c r="C41" s="1" t="s">
        <v>46</v>
      </c>
      <c r="D41" s="1">
        <v>300000000</v>
      </c>
      <c r="E41" s="1" t="s">
        <v>47</v>
      </c>
      <c r="F41" s="9">
        <f>32951060+39600000</f>
        <v>72551060</v>
      </c>
      <c r="G41" s="10">
        <f>B41+H23+D41+F41</f>
        <v>4100080159</v>
      </c>
      <c r="H41" s="11">
        <f>G41-B43</f>
        <v>1612246713</v>
      </c>
      <c r="I41" s="5">
        <f>H41/B43</f>
        <v>0.64805251155064658</v>
      </c>
      <c r="J41" s="13">
        <f>G41+J40</f>
        <v>4100080159</v>
      </c>
      <c r="K41" s="11">
        <f>H41+J40</f>
        <v>1612246713</v>
      </c>
      <c r="L41" s="5">
        <f>K41/B43</f>
        <v>0.64805251155064658</v>
      </c>
    </row>
    <row r="42" spans="1:12" ht="19.5" thickBot="1" x14ac:dyDescent="0.35">
      <c r="A42" s="1" t="s">
        <v>48</v>
      </c>
      <c r="B42" s="9">
        <v>270000000</v>
      </c>
      <c r="C42" s="1"/>
      <c r="D42" s="1"/>
      <c r="E42" s="1"/>
      <c r="F42" s="1"/>
      <c r="G42" s="10">
        <f>G41+B42</f>
        <v>4370080159</v>
      </c>
      <c r="H42" s="12">
        <f>G42-B43</f>
        <v>1882246713</v>
      </c>
      <c r="I42" s="8">
        <f>H42/B43</f>
        <v>0.75658067706514787</v>
      </c>
      <c r="J42" s="13">
        <f>G42+J40</f>
        <v>4370080159</v>
      </c>
      <c r="K42" s="12">
        <f>H42+J40</f>
        <v>1882246713</v>
      </c>
      <c r="L42" s="8">
        <f>K42/B43</f>
        <v>0.75658067706514787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0.20464816154230947</v>
      </c>
      <c r="J43" s="6"/>
      <c r="K43" s="4" t="s">
        <v>50</v>
      </c>
      <c r="L43" s="5">
        <f ca="1">K41/VLOOKUP(MID(CELL("filename",A$1),FIND("]",CELL("filename",A$1))+1,255),Base!A:H,8,FALSE)*30</f>
        <v>0.20464816154230947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0.23892021381004672</v>
      </c>
      <c r="J44" s="6"/>
      <c r="K44" s="7"/>
      <c r="L44" s="8">
        <f ca="1">K42/VLOOKUP(MID(CELL("filename",A$1),FIND("]",CELL("filename",A$1))+1,255),Base!A:H,8,FALSE)*30</f>
        <v>0.23892021381004672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130000</v>
      </c>
      <c r="C2" s="46">
        <v>2252</v>
      </c>
      <c r="D2" s="46">
        <v>2274</v>
      </c>
      <c r="E2" s="46">
        <v>8280</v>
      </c>
      <c r="F2" s="46">
        <v>8311</v>
      </c>
      <c r="G2" s="46">
        <v>292779936</v>
      </c>
      <c r="H2" s="46">
        <v>1069895808</v>
      </c>
      <c r="I2" s="46">
        <v>265.43</v>
      </c>
      <c r="J2" s="46">
        <v>777115872</v>
      </c>
      <c r="K2" s="46">
        <v>463103104</v>
      </c>
      <c r="L2" s="46">
        <v>1286818976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7790</v>
      </c>
      <c r="F3" s="46">
        <v>7640</v>
      </c>
      <c r="G3" s="46">
        <v>139914304</v>
      </c>
      <c r="H3" s="46">
        <v>529585700</v>
      </c>
      <c r="I3" s="46">
        <v>278.51</v>
      </c>
      <c r="J3" s="46">
        <v>389671396</v>
      </c>
      <c r="K3" s="46">
        <v>283977888</v>
      </c>
      <c r="L3" s="46">
        <v>673649284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32501</v>
      </c>
      <c r="F4" s="46">
        <v>32614</v>
      </c>
      <c r="G4" s="46">
        <v>195353872</v>
      </c>
      <c r="H4" s="46">
        <v>322960135</v>
      </c>
      <c r="I4" s="46">
        <v>65.319999999999993</v>
      </c>
      <c r="J4" s="46">
        <v>127606263</v>
      </c>
      <c r="K4" s="46">
        <v>0</v>
      </c>
      <c r="L4" s="46">
        <v>127606263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12900</v>
      </c>
      <c r="F5" s="46">
        <v>12850</v>
      </c>
      <c r="G5" s="46">
        <v>58627768</v>
      </c>
      <c r="H5" s="46">
        <v>241769538</v>
      </c>
      <c r="I5" s="46">
        <v>312.38</v>
      </c>
      <c r="J5" s="46">
        <v>183141770</v>
      </c>
      <c r="K5" s="46">
        <v>189667360</v>
      </c>
      <c r="L5" s="46">
        <v>372809130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20020</v>
      </c>
      <c r="F6" s="46">
        <v>19990</v>
      </c>
      <c r="G6" s="46">
        <v>90907328</v>
      </c>
      <c r="H6" s="46">
        <v>138565683</v>
      </c>
      <c r="I6" s="46">
        <v>52.43</v>
      </c>
      <c r="J6" s="46">
        <v>47658355</v>
      </c>
      <c r="K6" s="46">
        <v>28708712</v>
      </c>
      <c r="L6" s="46">
        <v>76367067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13010</v>
      </c>
      <c r="F7" s="46">
        <v>13010</v>
      </c>
      <c r="G7" s="46">
        <v>73976144</v>
      </c>
      <c r="H7" s="46">
        <v>115948373</v>
      </c>
      <c r="I7" s="46">
        <v>56.74</v>
      </c>
      <c r="J7" s="46">
        <v>41972229</v>
      </c>
      <c r="K7" s="46">
        <v>3002441</v>
      </c>
      <c r="L7" s="46">
        <v>48664670</v>
      </c>
    </row>
    <row r="8" spans="1:12" ht="18.75" x14ac:dyDescent="0.3">
      <c r="A8" s="46" t="s">
        <v>29</v>
      </c>
      <c r="B8" s="46">
        <v>1500</v>
      </c>
      <c r="C8" s="46">
        <v>25376</v>
      </c>
      <c r="D8" s="46">
        <v>25624</v>
      </c>
      <c r="E8" s="46">
        <v>41500</v>
      </c>
      <c r="F8" s="46">
        <v>41200</v>
      </c>
      <c r="G8" s="46">
        <v>38063528</v>
      </c>
      <c r="H8" s="46">
        <v>61197450</v>
      </c>
      <c r="I8" s="46">
        <v>60.78</v>
      </c>
      <c r="J8" s="46">
        <v>23133922</v>
      </c>
      <c r="K8" s="46">
        <v>15159361</v>
      </c>
      <c r="L8" s="46">
        <v>38293283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14950</v>
      </c>
      <c r="F9" s="46">
        <v>15330</v>
      </c>
      <c r="G9" s="46">
        <v>8470021</v>
      </c>
      <c r="H9" s="46">
        <v>60722130</v>
      </c>
      <c r="I9" s="46">
        <v>616.91</v>
      </c>
      <c r="J9" s="46">
        <v>52252109</v>
      </c>
      <c r="K9" s="46">
        <v>90905312</v>
      </c>
      <c r="L9" s="46">
        <v>143157421</v>
      </c>
    </row>
    <row r="10" spans="1:12" ht="18.75" x14ac:dyDescent="0.3">
      <c r="A10" s="46" t="s">
        <v>77</v>
      </c>
      <c r="B10" s="46">
        <v>2200</v>
      </c>
      <c r="C10" s="46">
        <v>19516</v>
      </c>
      <c r="D10" s="46">
        <v>19707</v>
      </c>
      <c r="E10" s="46">
        <v>26588</v>
      </c>
      <c r="F10" s="46">
        <v>26350</v>
      </c>
      <c r="G10" s="46">
        <v>42934552</v>
      </c>
      <c r="H10" s="46">
        <v>57404793</v>
      </c>
      <c r="I10" s="46">
        <v>33.700000000000003</v>
      </c>
      <c r="J10" s="46">
        <v>14470241</v>
      </c>
      <c r="K10" s="46">
        <v>1006639</v>
      </c>
      <c r="L10" s="46">
        <v>15476880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17814</v>
      </c>
      <c r="F11" s="46">
        <v>17795</v>
      </c>
      <c r="G11" s="46">
        <v>30598264</v>
      </c>
      <c r="H11" s="46">
        <v>52864496</v>
      </c>
      <c r="I11" s="46">
        <v>72.77</v>
      </c>
      <c r="J11" s="46">
        <v>22266232</v>
      </c>
      <c r="K11" s="46">
        <v>11601253</v>
      </c>
      <c r="L11" s="46">
        <v>33867485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16</v>
      </c>
      <c r="B13" s="46">
        <v>5912</v>
      </c>
      <c r="C13" s="46">
        <v>2752</v>
      </c>
      <c r="D13" s="46">
        <v>2779</v>
      </c>
      <c r="E13" s="46">
        <v>7700</v>
      </c>
      <c r="F13" s="46">
        <v>7722</v>
      </c>
      <c r="G13" s="46">
        <v>16269893</v>
      </c>
      <c r="H13" s="46">
        <v>45207352</v>
      </c>
      <c r="I13" s="46">
        <v>177.86</v>
      </c>
      <c r="J13" s="46">
        <v>28937459</v>
      </c>
      <c r="K13" s="46">
        <v>29037924</v>
      </c>
      <c r="L13" s="46">
        <v>57975383</v>
      </c>
    </row>
    <row r="14" spans="1:12" ht="18.75" x14ac:dyDescent="0.3">
      <c r="A14" s="46" t="s">
        <v>21</v>
      </c>
      <c r="B14" s="46">
        <v>1000</v>
      </c>
      <c r="C14" s="46">
        <v>16843</v>
      </c>
      <c r="D14" s="46">
        <v>17008</v>
      </c>
      <c r="E14" s="46">
        <v>41730</v>
      </c>
      <c r="F14" s="46">
        <v>41620</v>
      </c>
      <c r="G14" s="46">
        <v>16842788</v>
      </c>
      <c r="H14" s="46">
        <v>41214205</v>
      </c>
      <c r="I14" s="46">
        <v>144.69999999999999</v>
      </c>
      <c r="J14" s="46">
        <v>24371417</v>
      </c>
      <c r="K14" s="46">
        <v>18931414</v>
      </c>
      <c r="L14" s="46">
        <v>43302831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11770</v>
      </c>
      <c r="F15" s="46">
        <v>11720</v>
      </c>
      <c r="G15" s="46">
        <v>15091829</v>
      </c>
      <c r="H15" s="46">
        <v>34817190</v>
      </c>
      <c r="I15" s="46">
        <v>130.69999999999999</v>
      </c>
      <c r="J15" s="46">
        <v>19725361</v>
      </c>
      <c r="K15" s="46">
        <v>-7422173</v>
      </c>
      <c r="L15" s="46">
        <v>12653188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4170</v>
      </c>
      <c r="F16" s="46">
        <v>4190</v>
      </c>
      <c r="G16" s="46">
        <v>14720662</v>
      </c>
      <c r="H16" s="46">
        <v>29044033</v>
      </c>
      <c r="I16" s="46">
        <v>97.3</v>
      </c>
      <c r="J16" s="46">
        <v>14323371</v>
      </c>
      <c r="K16" s="46">
        <v>94924224</v>
      </c>
      <c r="L16" s="46">
        <v>109247595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3699</v>
      </c>
      <c r="F17" s="46">
        <v>3630</v>
      </c>
      <c r="G17" s="46">
        <v>16100578</v>
      </c>
      <c r="H17" s="46">
        <v>25162253</v>
      </c>
      <c r="I17" s="46">
        <v>56.28</v>
      </c>
      <c r="J17" s="46">
        <v>9061675</v>
      </c>
      <c r="K17" s="46">
        <v>3855220</v>
      </c>
      <c r="L17" s="46">
        <v>12916895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6956</v>
      </c>
      <c r="F18" s="46">
        <v>6892</v>
      </c>
      <c r="G18" s="46">
        <v>5202503</v>
      </c>
      <c r="H18" s="46">
        <v>13649606</v>
      </c>
      <c r="I18" s="46">
        <v>162.37</v>
      </c>
      <c r="J18" s="46">
        <v>8447103</v>
      </c>
      <c r="K18" s="46">
        <v>337142</v>
      </c>
      <c r="L18" s="46">
        <v>8784245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95523</v>
      </c>
      <c r="F19" s="46">
        <v>92506</v>
      </c>
      <c r="G19" s="46">
        <v>3728632</v>
      </c>
      <c r="H19" s="46">
        <v>5221432</v>
      </c>
      <c r="I19" s="46">
        <v>40.04</v>
      </c>
      <c r="J19" s="46">
        <v>1492800</v>
      </c>
      <c r="K19" s="46">
        <v>0</v>
      </c>
      <c r="L19" s="46">
        <v>1492800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33745</v>
      </c>
      <c r="F20" s="46">
        <v>32398</v>
      </c>
      <c r="G20" s="46">
        <v>419795</v>
      </c>
      <c r="H20" s="46">
        <v>673725</v>
      </c>
      <c r="I20" s="46">
        <v>60.49</v>
      </c>
      <c r="J20" s="46">
        <v>253930</v>
      </c>
      <c r="K20" s="46">
        <v>0</v>
      </c>
      <c r="L20" s="46">
        <v>253930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48039</v>
      </c>
      <c r="F21" s="46">
        <v>46107</v>
      </c>
      <c r="G21" s="46">
        <v>526967</v>
      </c>
      <c r="H21" s="46">
        <v>593547</v>
      </c>
      <c r="I21" s="46">
        <v>12.63</v>
      </c>
      <c r="J21" s="46">
        <v>66580</v>
      </c>
      <c r="K21" s="46">
        <v>0</v>
      </c>
      <c r="L21" s="46">
        <v>66580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14170</v>
      </c>
      <c r="F22" s="46">
        <v>13542</v>
      </c>
      <c r="G22" s="46">
        <v>175892</v>
      </c>
      <c r="H22" s="46">
        <v>187740</v>
      </c>
      <c r="I22" s="46">
        <v>6.74</v>
      </c>
      <c r="J22" s="46">
        <v>11848</v>
      </c>
      <c r="K22" s="46">
        <v>0</v>
      </c>
      <c r="L22" s="46">
        <v>16412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214</v>
      </c>
      <c r="E23" s="46" t="s">
        <v>37</v>
      </c>
      <c r="F23" s="46" t="s">
        <v>215</v>
      </c>
      <c r="G23" s="46" t="s">
        <v>39</v>
      </c>
      <c r="H23" s="46">
        <f>SUM(H2:H22)</f>
        <v>2896197689</v>
      </c>
      <c r="I23" s="46" t="s">
        <v>40</v>
      </c>
      <c r="J23" s="46" t="s">
        <v>216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3751852179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855654490</v>
      </c>
      <c r="C41" s="1" t="s">
        <v>46</v>
      </c>
      <c r="D41" s="1">
        <v>300000000</v>
      </c>
      <c r="E41" s="1" t="s">
        <v>47</v>
      </c>
      <c r="F41" s="9">
        <f>32951060+39600000</f>
        <v>72551060</v>
      </c>
      <c r="G41" s="10">
        <f>B41+H23+D41+F41</f>
        <v>4124403239</v>
      </c>
      <c r="H41" s="11">
        <f>G41-B43</f>
        <v>1636569793</v>
      </c>
      <c r="I41" s="5">
        <f>H41/B43</f>
        <v>0.65782932359532242</v>
      </c>
      <c r="J41" s="13">
        <f>G41+J40</f>
        <v>4124403239</v>
      </c>
      <c r="K41" s="11">
        <f>H41+J40</f>
        <v>1636569793</v>
      </c>
      <c r="L41" s="5">
        <f>K41/B43</f>
        <v>0.65782932359532242</v>
      </c>
    </row>
    <row r="42" spans="1:12" ht="19.5" thickBot="1" x14ac:dyDescent="0.35">
      <c r="A42" s="1" t="s">
        <v>48</v>
      </c>
      <c r="B42" s="9">
        <v>270000000</v>
      </c>
      <c r="C42" s="1"/>
      <c r="D42" s="1"/>
      <c r="E42" s="1"/>
      <c r="F42" s="1"/>
      <c r="G42" s="10">
        <f>G41+B42</f>
        <v>4394403239</v>
      </c>
      <c r="H42" s="12">
        <f>G42-B43</f>
        <v>1906569793</v>
      </c>
      <c r="I42" s="8">
        <f>H42/B43</f>
        <v>0.7663574891098236</v>
      </c>
      <c r="J42" s="13">
        <f>G42+J40</f>
        <v>4394403239</v>
      </c>
      <c r="K42" s="12">
        <f>H42+J40</f>
        <v>1906569793</v>
      </c>
      <c r="L42" s="8">
        <f>K42/B43</f>
        <v>0.7663574891098236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0.20557166362353826</v>
      </c>
      <c r="J43" s="6"/>
      <c r="K43" s="4" t="s">
        <v>50</v>
      </c>
      <c r="L43" s="5">
        <f ca="1">K41/VLOOKUP(MID(CELL("filename",A$1),FIND("]",CELL("filename",A$1))+1,255),Base!A:H,8,FALSE)*30</f>
        <v>0.20557166362353826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0.2394867153468199</v>
      </c>
      <c r="J44" s="6"/>
      <c r="K44" s="7"/>
      <c r="L44" s="8">
        <f ca="1">K42/VLOOKUP(MID(CELL("filename",A$1),FIND("]",CELL("filename",A$1))+1,255),Base!A:H,8,FALSE)*30</f>
        <v>0.2394867153468199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130000</v>
      </c>
      <c r="C2" s="46">
        <v>2252</v>
      </c>
      <c r="D2" s="46">
        <v>2274</v>
      </c>
      <c r="E2" s="46">
        <v>8200</v>
      </c>
      <c r="F2" s="46">
        <v>8256</v>
      </c>
      <c r="G2" s="46">
        <v>292779936</v>
      </c>
      <c r="H2" s="46">
        <v>1062815520</v>
      </c>
      <c r="I2" s="46">
        <v>263.01</v>
      </c>
      <c r="J2" s="46">
        <v>770035584</v>
      </c>
      <c r="K2" s="46">
        <v>463103104</v>
      </c>
      <c r="L2" s="46">
        <v>1279738688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8022</v>
      </c>
      <c r="F3" s="46">
        <v>7980</v>
      </c>
      <c r="G3" s="46">
        <v>139914304</v>
      </c>
      <c r="H3" s="46">
        <v>553153650</v>
      </c>
      <c r="I3" s="46">
        <v>295.35000000000002</v>
      </c>
      <c r="J3" s="46">
        <v>413239346</v>
      </c>
      <c r="K3" s="46">
        <v>283977888</v>
      </c>
      <c r="L3" s="46">
        <v>697217234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33266</v>
      </c>
      <c r="F4" s="46">
        <v>32388</v>
      </c>
      <c r="G4" s="46">
        <v>195353872</v>
      </c>
      <c r="H4" s="46">
        <v>320722170</v>
      </c>
      <c r="I4" s="46">
        <v>64.17</v>
      </c>
      <c r="J4" s="46">
        <v>125368298</v>
      </c>
      <c r="K4" s="46">
        <v>0</v>
      </c>
      <c r="L4" s="46">
        <v>125368298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13480</v>
      </c>
      <c r="F5" s="46">
        <v>13350</v>
      </c>
      <c r="G5" s="46">
        <v>58627768</v>
      </c>
      <c r="H5" s="46">
        <v>251176913</v>
      </c>
      <c r="I5" s="46">
        <v>328.43</v>
      </c>
      <c r="J5" s="46">
        <v>192549145</v>
      </c>
      <c r="K5" s="46">
        <v>189667360</v>
      </c>
      <c r="L5" s="46">
        <v>382216505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20980</v>
      </c>
      <c r="F6" s="46">
        <v>20980</v>
      </c>
      <c r="G6" s="46">
        <v>90907328</v>
      </c>
      <c r="H6" s="46">
        <v>145428115</v>
      </c>
      <c r="I6" s="46">
        <v>59.97</v>
      </c>
      <c r="J6" s="46">
        <v>54520787</v>
      </c>
      <c r="K6" s="46">
        <v>28708712</v>
      </c>
      <c r="L6" s="46">
        <v>83229499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13660</v>
      </c>
      <c r="F7" s="46">
        <v>13583</v>
      </c>
      <c r="G7" s="46">
        <v>73976144</v>
      </c>
      <c r="H7" s="46">
        <v>121055092</v>
      </c>
      <c r="I7" s="46">
        <v>63.64</v>
      </c>
      <c r="J7" s="46">
        <v>47078948</v>
      </c>
      <c r="K7" s="46">
        <v>3002441</v>
      </c>
      <c r="L7" s="46">
        <v>53771389</v>
      </c>
    </row>
    <row r="8" spans="1:12" ht="18.75" x14ac:dyDescent="0.3">
      <c r="A8" s="46" t="s">
        <v>29</v>
      </c>
      <c r="B8" s="46">
        <v>1500</v>
      </c>
      <c r="C8" s="46">
        <v>25376</v>
      </c>
      <c r="D8" s="46">
        <v>25624</v>
      </c>
      <c r="E8" s="46">
        <v>43260</v>
      </c>
      <c r="F8" s="46">
        <v>42800</v>
      </c>
      <c r="G8" s="46">
        <v>38063528</v>
      </c>
      <c r="H8" s="46">
        <v>63574050</v>
      </c>
      <c r="I8" s="46">
        <v>67.02</v>
      </c>
      <c r="J8" s="46">
        <v>25510522</v>
      </c>
      <c r="K8" s="46">
        <v>15159361</v>
      </c>
      <c r="L8" s="46">
        <v>40669883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14950</v>
      </c>
      <c r="F9" s="46">
        <v>15330</v>
      </c>
      <c r="G9" s="46">
        <v>8470021</v>
      </c>
      <c r="H9" s="46">
        <v>60722130</v>
      </c>
      <c r="I9" s="46">
        <v>616.91</v>
      </c>
      <c r="J9" s="46">
        <v>52252109</v>
      </c>
      <c r="K9" s="46">
        <v>90905312</v>
      </c>
      <c r="L9" s="46">
        <v>143157421</v>
      </c>
    </row>
    <row r="10" spans="1:12" ht="18.75" x14ac:dyDescent="0.3">
      <c r="A10" s="46" t="s">
        <v>77</v>
      </c>
      <c r="B10" s="46">
        <v>2200</v>
      </c>
      <c r="C10" s="46">
        <v>19516</v>
      </c>
      <c r="D10" s="46">
        <v>19707</v>
      </c>
      <c r="E10" s="46">
        <v>27667</v>
      </c>
      <c r="F10" s="46">
        <v>27390</v>
      </c>
      <c r="G10" s="46">
        <v>42934552</v>
      </c>
      <c r="H10" s="46">
        <v>59670485</v>
      </c>
      <c r="I10" s="46">
        <v>38.979999999999997</v>
      </c>
      <c r="J10" s="46">
        <v>16735933</v>
      </c>
      <c r="K10" s="46">
        <v>1006639</v>
      </c>
      <c r="L10" s="46">
        <v>17742572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18682</v>
      </c>
      <c r="F11" s="46">
        <v>18233</v>
      </c>
      <c r="G11" s="46">
        <v>30598264</v>
      </c>
      <c r="H11" s="46">
        <v>54165685</v>
      </c>
      <c r="I11" s="46">
        <v>77.02</v>
      </c>
      <c r="J11" s="46">
        <v>23567421</v>
      </c>
      <c r="K11" s="46">
        <v>11601253</v>
      </c>
      <c r="L11" s="46">
        <v>35168674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16</v>
      </c>
      <c r="B13" s="46">
        <v>5912</v>
      </c>
      <c r="C13" s="46">
        <v>2752</v>
      </c>
      <c r="D13" s="46">
        <v>2779</v>
      </c>
      <c r="E13" s="46">
        <v>7700</v>
      </c>
      <c r="F13" s="46">
        <v>7722</v>
      </c>
      <c r="G13" s="46">
        <v>16269893</v>
      </c>
      <c r="H13" s="46">
        <v>45207352</v>
      </c>
      <c r="I13" s="46">
        <v>177.86</v>
      </c>
      <c r="J13" s="46">
        <v>28937459</v>
      </c>
      <c r="K13" s="46">
        <v>29037924</v>
      </c>
      <c r="L13" s="46">
        <v>57975383</v>
      </c>
    </row>
    <row r="14" spans="1:12" ht="18.75" x14ac:dyDescent="0.3">
      <c r="A14" s="46" t="s">
        <v>21</v>
      </c>
      <c r="B14" s="46">
        <v>1000</v>
      </c>
      <c r="C14" s="46">
        <v>16843</v>
      </c>
      <c r="D14" s="46">
        <v>17008</v>
      </c>
      <c r="E14" s="46">
        <v>43700</v>
      </c>
      <c r="F14" s="46">
        <v>43670</v>
      </c>
      <c r="G14" s="46">
        <v>16842788</v>
      </c>
      <c r="H14" s="46">
        <v>43244218</v>
      </c>
      <c r="I14" s="46">
        <v>156.75</v>
      </c>
      <c r="J14" s="46">
        <v>26401430</v>
      </c>
      <c r="K14" s="46">
        <v>18931414</v>
      </c>
      <c r="L14" s="46">
        <v>45332844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12300</v>
      </c>
      <c r="F15" s="46">
        <v>12290</v>
      </c>
      <c r="G15" s="46">
        <v>15091829</v>
      </c>
      <c r="H15" s="46">
        <v>36510518</v>
      </c>
      <c r="I15" s="46">
        <v>141.91999999999999</v>
      </c>
      <c r="J15" s="46">
        <v>21418689</v>
      </c>
      <c r="K15" s="46">
        <v>-7422173</v>
      </c>
      <c r="L15" s="46">
        <v>14346516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4315</v>
      </c>
      <c r="F16" s="46">
        <v>4241</v>
      </c>
      <c r="G16" s="46">
        <v>14720662</v>
      </c>
      <c r="H16" s="46">
        <v>29397552</v>
      </c>
      <c r="I16" s="46">
        <v>99.7</v>
      </c>
      <c r="J16" s="46">
        <v>14676890</v>
      </c>
      <c r="K16" s="46">
        <v>94924224</v>
      </c>
      <c r="L16" s="46">
        <v>109601114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3702</v>
      </c>
      <c r="F17" s="46">
        <v>3640</v>
      </c>
      <c r="G17" s="46">
        <v>16100578</v>
      </c>
      <c r="H17" s="46">
        <v>25231570</v>
      </c>
      <c r="I17" s="46">
        <v>56.71</v>
      </c>
      <c r="J17" s="46">
        <v>9130992</v>
      </c>
      <c r="K17" s="46">
        <v>3855220</v>
      </c>
      <c r="L17" s="46">
        <v>12986212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6956</v>
      </c>
      <c r="F18" s="46">
        <v>6892</v>
      </c>
      <c r="G18" s="46">
        <v>5202503</v>
      </c>
      <c r="H18" s="46">
        <v>13649606</v>
      </c>
      <c r="I18" s="46">
        <v>162.37</v>
      </c>
      <c r="J18" s="46">
        <v>8447103</v>
      </c>
      <c r="K18" s="46">
        <v>337142</v>
      </c>
      <c r="L18" s="46">
        <v>8784245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97131</v>
      </c>
      <c r="F19" s="46">
        <v>93967</v>
      </c>
      <c r="G19" s="46">
        <v>3728632</v>
      </c>
      <c r="H19" s="46">
        <v>5303897</v>
      </c>
      <c r="I19" s="46">
        <v>42.25</v>
      </c>
      <c r="J19" s="46">
        <v>1575265</v>
      </c>
      <c r="K19" s="46">
        <v>0</v>
      </c>
      <c r="L19" s="46">
        <v>1575265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34017</v>
      </c>
      <c r="F20" s="46">
        <v>32539</v>
      </c>
      <c r="G20" s="46">
        <v>419795</v>
      </c>
      <c r="H20" s="46">
        <v>676657</v>
      </c>
      <c r="I20" s="46">
        <v>61.19</v>
      </c>
      <c r="J20" s="46">
        <v>256862</v>
      </c>
      <c r="K20" s="46">
        <v>0</v>
      </c>
      <c r="L20" s="46">
        <v>256862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48412</v>
      </c>
      <c r="F21" s="46">
        <v>46478</v>
      </c>
      <c r="G21" s="46">
        <v>526967</v>
      </c>
      <c r="H21" s="46">
        <v>598323</v>
      </c>
      <c r="I21" s="46">
        <v>13.54</v>
      </c>
      <c r="J21" s="46">
        <v>71356</v>
      </c>
      <c r="K21" s="46">
        <v>0</v>
      </c>
      <c r="L21" s="46">
        <v>71356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14219</v>
      </c>
      <c r="F22" s="46">
        <v>13590</v>
      </c>
      <c r="G22" s="46">
        <v>175892</v>
      </c>
      <c r="H22" s="46">
        <v>188405</v>
      </c>
      <c r="I22" s="46">
        <v>7.11</v>
      </c>
      <c r="J22" s="46">
        <v>12513</v>
      </c>
      <c r="K22" s="46">
        <v>0</v>
      </c>
      <c r="L22" s="46">
        <v>17077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217</v>
      </c>
      <c r="E23" s="46" t="s">
        <v>37</v>
      </c>
      <c r="F23" s="46" t="s">
        <v>218</v>
      </c>
      <c r="G23" s="46" t="s">
        <v>39</v>
      </c>
      <c r="H23" s="46">
        <f>SUM(H2:H22)</f>
        <v>2942004408</v>
      </c>
      <c r="I23" s="46" t="s">
        <v>40</v>
      </c>
      <c r="J23" s="46" t="s">
        <v>219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3808433060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866428652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B41+H23+D41+F41</f>
        <v>3880984120</v>
      </c>
      <c r="H41" s="11">
        <f>G41-B43</f>
        <v>1393150674</v>
      </c>
      <c r="I41" s="5">
        <f>H41/B43</f>
        <v>0.5599855071648554</v>
      </c>
      <c r="J41" s="13">
        <f>G41+J40</f>
        <v>3880984120</v>
      </c>
      <c r="K41" s="11">
        <f>H41+J40</f>
        <v>1393150674</v>
      </c>
      <c r="L41" s="5">
        <f>K41/B43</f>
        <v>0.5599855071648554</v>
      </c>
    </row>
    <row r="42" spans="1:12" ht="19.5" thickBot="1" x14ac:dyDescent="0.35">
      <c r="A42" s="1" t="s">
        <v>48</v>
      </c>
      <c r="B42" s="9">
        <v>570000000</v>
      </c>
      <c r="C42" s="1"/>
      <c r="D42" s="1"/>
      <c r="E42" s="1"/>
      <c r="F42" s="1"/>
      <c r="G42" s="10">
        <f>G41+B42</f>
        <v>4450984120</v>
      </c>
      <c r="H42" s="12">
        <f>G42-B43</f>
        <v>1963150674</v>
      </c>
      <c r="I42" s="8">
        <f>H42/B43</f>
        <v>0.78910052325102475</v>
      </c>
      <c r="J42" s="13">
        <f>G42+J40</f>
        <v>4450984120</v>
      </c>
      <c r="K42" s="12">
        <f>H42+J40</f>
        <v>1963150674</v>
      </c>
      <c r="L42" s="8">
        <f>K42/B43</f>
        <v>0.78910052325102475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0.17319139396851199</v>
      </c>
      <c r="J43" s="6"/>
      <c r="K43" s="4" t="s">
        <v>50</v>
      </c>
      <c r="L43" s="5">
        <f ca="1">K41/VLOOKUP(MID(CELL("filename",A$1),FIND("]",CELL("filename",A$1))+1,255),Base!A:H,8,FALSE)*30</f>
        <v>0.17319139396851199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0.24405170822196642</v>
      </c>
      <c r="J44" s="6"/>
      <c r="K44" s="7"/>
      <c r="L44" s="8">
        <f ca="1">K42/VLOOKUP(MID(CELL("filename",A$1),FIND("]",CELL("filename",A$1))+1,255),Base!A:H,8,FALSE)*30</f>
        <v>0.24405170822196642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4"/>
  <sheetViews>
    <sheetView rightToLeft="1" topLeftCell="A4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191251</v>
      </c>
      <c r="C2" s="46">
        <v>1897</v>
      </c>
      <c r="D2" s="46">
        <v>1916</v>
      </c>
      <c r="E2" s="46">
        <v>7855</v>
      </c>
      <c r="F2" s="46">
        <v>7755</v>
      </c>
      <c r="G2" s="46">
        <v>362795616</v>
      </c>
      <c r="H2" s="46">
        <v>1468690778</v>
      </c>
      <c r="I2" s="46">
        <v>304.83</v>
      </c>
      <c r="J2" s="46">
        <v>1105895162</v>
      </c>
      <c r="K2" s="46">
        <v>35150128</v>
      </c>
      <c r="L2" s="46">
        <v>1148045290</v>
      </c>
    </row>
    <row r="3" spans="1:12" ht="18.75" x14ac:dyDescent="0.3">
      <c r="A3" s="46" t="s">
        <v>13</v>
      </c>
      <c r="B3" s="46">
        <v>150000</v>
      </c>
      <c r="C3" s="46">
        <v>1999</v>
      </c>
      <c r="D3" s="46">
        <v>2019</v>
      </c>
      <c r="E3" s="46">
        <v>3000</v>
      </c>
      <c r="F3" s="46">
        <v>2990</v>
      </c>
      <c r="G3" s="46">
        <v>299816384</v>
      </c>
      <c r="H3" s="46">
        <v>444127125</v>
      </c>
      <c r="I3" s="46">
        <v>48.13</v>
      </c>
      <c r="J3" s="46">
        <v>144310741</v>
      </c>
      <c r="K3" s="46">
        <v>46130868</v>
      </c>
      <c r="L3" s="46">
        <v>190441609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19052</v>
      </c>
      <c r="F4" s="46">
        <v>18967</v>
      </c>
      <c r="G4" s="46">
        <v>195353872</v>
      </c>
      <c r="H4" s="46">
        <v>187820718</v>
      </c>
      <c r="I4" s="46">
        <v>-3.86</v>
      </c>
      <c r="J4" s="46">
        <v>-7533154</v>
      </c>
      <c r="K4" s="46">
        <v>0</v>
      </c>
      <c r="L4" s="46">
        <v>-7533154</v>
      </c>
    </row>
    <row r="5" spans="1:12" ht="18.75" x14ac:dyDescent="0.3">
      <c r="A5" s="46" t="s">
        <v>15</v>
      </c>
      <c r="B5" s="46">
        <v>40000</v>
      </c>
      <c r="C5" s="46">
        <v>2528</v>
      </c>
      <c r="D5" s="46">
        <v>2553</v>
      </c>
      <c r="E5" s="46">
        <v>4370</v>
      </c>
      <c r="F5" s="46">
        <v>4366</v>
      </c>
      <c r="G5" s="46">
        <v>101137632</v>
      </c>
      <c r="H5" s="46">
        <v>172937260</v>
      </c>
      <c r="I5" s="46">
        <v>70.989999999999995</v>
      </c>
      <c r="J5" s="46">
        <v>71799628</v>
      </c>
      <c r="K5" s="46">
        <v>55065504</v>
      </c>
      <c r="L5" s="46">
        <v>126865132</v>
      </c>
    </row>
    <row r="6" spans="1:12" ht="18.75" x14ac:dyDescent="0.3">
      <c r="A6" s="46" t="s">
        <v>16</v>
      </c>
      <c r="B6" s="46">
        <v>15000</v>
      </c>
      <c r="C6" s="46">
        <v>2958</v>
      </c>
      <c r="D6" s="46">
        <v>2987</v>
      </c>
      <c r="E6" s="46">
        <v>4169</v>
      </c>
      <c r="F6" s="46">
        <v>4169</v>
      </c>
      <c r="G6" s="46">
        <v>44372436</v>
      </c>
      <c r="H6" s="46">
        <v>61925284</v>
      </c>
      <c r="I6" s="46">
        <v>39.56</v>
      </c>
      <c r="J6" s="46">
        <v>17552848</v>
      </c>
      <c r="K6" s="46">
        <v>5850951</v>
      </c>
      <c r="L6" s="46">
        <v>23403799</v>
      </c>
    </row>
    <row r="7" spans="1:12" ht="18.75" x14ac:dyDescent="0.3">
      <c r="A7" s="46" t="s">
        <v>17</v>
      </c>
      <c r="B7" s="46">
        <v>15000</v>
      </c>
      <c r="C7" s="46">
        <v>2118</v>
      </c>
      <c r="D7" s="46">
        <v>2139</v>
      </c>
      <c r="E7" s="46">
        <v>4040</v>
      </c>
      <c r="F7" s="46">
        <v>4034</v>
      </c>
      <c r="G7" s="46">
        <v>31762580</v>
      </c>
      <c r="H7" s="46">
        <v>59920028</v>
      </c>
      <c r="I7" s="46">
        <v>88.65</v>
      </c>
      <c r="J7" s="46">
        <v>28157448</v>
      </c>
      <c r="K7" s="46">
        <v>33104290</v>
      </c>
      <c r="L7" s="46">
        <v>61261738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21</v>
      </c>
      <c r="B9" s="46">
        <v>2000</v>
      </c>
      <c r="C9" s="46">
        <v>16843</v>
      </c>
      <c r="D9" s="46">
        <v>17008</v>
      </c>
      <c r="E9" s="46">
        <v>17999</v>
      </c>
      <c r="F9" s="46">
        <v>18393</v>
      </c>
      <c r="G9" s="46">
        <v>33685576</v>
      </c>
      <c r="H9" s="46">
        <v>36427337</v>
      </c>
      <c r="I9" s="46">
        <v>8.14</v>
      </c>
      <c r="J9" s="46">
        <v>2741761</v>
      </c>
      <c r="K9" s="46">
        <v>160642</v>
      </c>
      <c r="L9" s="46">
        <v>2902403</v>
      </c>
    </row>
    <row r="10" spans="1:12" ht="18.75" x14ac:dyDescent="0.3">
      <c r="A10" s="46" t="s">
        <v>20</v>
      </c>
      <c r="B10" s="46">
        <v>800</v>
      </c>
      <c r="C10" s="46">
        <v>30819</v>
      </c>
      <c r="D10" s="46">
        <v>31120</v>
      </c>
      <c r="E10" s="46">
        <v>43500</v>
      </c>
      <c r="F10" s="46">
        <v>43341</v>
      </c>
      <c r="G10" s="46">
        <v>24655474</v>
      </c>
      <c r="H10" s="46">
        <v>34334740</v>
      </c>
      <c r="I10" s="46">
        <v>39.26</v>
      </c>
      <c r="J10" s="46">
        <v>9679266</v>
      </c>
      <c r="K10" s="46">
        <v>5373327</v>
      </c>
      <c r="L10" s="46">
        <v>15052593</v>
      </c>
    </row>
    <row r="11" spans="1:12" ht="18.75" x14ac:dyDescent="0.3">
      <c r="A11" s="46" t="s">
        <v>22</v>
      </c>
      <c r="B11" s="46">
        <v>3000</v>
      </c>
      <c r="C11" s="46">
        <v>9961</v>
      </c>
      <c r="D11" s="46">
        <v>10059</v>
      </c>
      <c r="E11" s="46">
        <v>10925</v>
      </c>
      <c r="F11" s="46">
        <v>11068</v>
      </c>
      <c r="G11" s="46">
        <v>29883022</v>
      </c>
      <c r="H11" s="46">
        <v>32880261</v>
      </c>
      <c r="I11" s="46">
        <v>10.029999999999999</v>
      </c>
      <c r="J11" s="46">
        <v>2997239</v>
      </c>
      <c r="K11" s="46">
        <v>0</v>
      </c>
      <c r="L11" s="46">
        <v>2997239</v>
      </c>
    </row>
    <row r="12" spans="1:12" ht="18.75" x14ac:dyDescent="0.3">
      <c r="A12" s="46" t="s">
        <v>24</v>
      </c>
      <c r="B12" s="46">
        <v>4000</v>
      </c>
      <c r="C12" s="46">
        <v>5071</v>
      </c>
      <c r="D12" s="46">
        <v>5121</v>
      </c>
      <c r="E12" s="46">
        <v>5119</v>
      </c>
      <c r="F12" s="46">
        <v>5094</v>
      </c>
      <c r="G12" s="46">
        <v>20285568</v>
      </c>
      <c r="H12" s="46">
        <v>20177334</v>
      </c>
      <c r="I12" s="46">
        <v>-0.53</v>
      </c>
      <c r="J12" s="46">
        <v>-108234</v>
      </c>
      <c r="K12" s="46">
        <v>-7976437</v>
      </c>
      <c r="L12" s="46">
        <v>-7734671</v>
      </c>
    </row>
    <row r="13" spans="1:12" ht="18.75" x14ac:dyDescent="0.3">
      <c r="A13" s="46" t="s">
        <v>25</v>
      </c>
      <c r="B13" s="46">
        <v>400</v>
      </c>
      <c r="C13" s="46">
        <v>23400</v>
      </c>
      <c r="D13" s="46">
        <v>23629</v>
      </c>
      <c r="E13" s="46">
        <v>43251</v>
      </c>
      <c r="F13" s="46">
        <v>43120</v>
      </c>
      <c r="G13" s="46">
        <v>9360158</v>
      </c>
      <c r="H13" s="46">
        <v>17079832</v>
      </c>
      <c r="I13" s="46">
        <v>82.47</v>
      </c>
      <c r="J13" s="46">
        <v>7719674</v>
      </c>
      <c r="K13" s="46">
        <v>29429624</v>
      </c>
      <c r="L13" s="46">
        <v>37149298</v>
      </c>
    </row>
    <row r="14" spans="1:12" ht="18.75" x14ac:dyDescent="0.3">
      <c r="A14" s="46" t="s">
        <v>23</v>
      </c>
      <c r="B14" s="46">
        <v>1500</v>
      </c>
      <c r="C14" s="46">
        <v>7540</v>
      </c>
      <c r="D14" s="46">
        <v>7614</v>
      </c>
      <c r="E14" s="46">
        <v>10958</v>
      </c>
      <c r="F14" s="46">
        <v>10925</v>
      </c>
      <c r="G14" s="46">
        <v>11309843</v>
      </c>
      <c r="H14" s="46">
        <v>16227722</v>
      </c>
      <c r="I14" s="46">
        <v>43.48</v>
      </c>
      <c r="J14" s="46">
        <v>4917879</v>
      </c>
      <c r="K14" s="46">
        <v>7827297</v>
      </c>
      <c r="L14" s="46">
        <v>12745176</v>
      </c>
    </row>
    <row r="15" spans="1:12" ht="18.75" x14ac:dyDescent="0.3">
      <c r="A15" s="46" t="s">
        <v>26</v>
      </c>
      <c r="B15" s="46">
        <v>4000</v>
      </c>
      <c r="C15" s="46">
        <v>916</v>
      </c>
      <c r="D15" s="46">
        <v>925</v>
      </c>
      <c r="E15" s="46">
        <v>3175</v>
      </c>
      <c r="F15" s="46">
        <v>3216</v>
      </c>
      <c r="G15" s="46">
        <v>3662064</v>
      </c>
      <c r="H15" s="46">
        <v>12738576</v>
      </c>
      <c r="I15" s="46">
        <v>247.85</v>
      </c>
      <c r="J15" s="46">
        <v>9076512</v>
      </c>
      <c r="K15" s="46">
        <v>92707576</v>
      </c>
      <c r="L15" s="46">
        <v>101784088</v>
      </c>
    </row>
    <row r="16" spans="1:12" ht="18.75" x14ac:dyDescent="0.3">
      <c r="A16" s="46" t="s">
        <v>27</v>
      </c>
      <c r="B16" s="46">
        <v>1337</v>
      </c>
      <c r="C16" s="46">
        <v>4400</v>
      </c>
      <c r="D16" s="46">
        <v>4443</v>
      </c>
      <c r="E16" s="46">
        <v>6472</v>
      </c>
      <c r="F16" s="46">
        <v>6389</v>
      </c>
      <c r="G16" s="46">
        <v>5882644</v>
      </c>
      <c r="H16" s="46">
        <v>8458808</v>
      </c>
      <c r="I16" s="46">
        <v>43.79</v>
      </c>
      <c r="J16" s="46">
        <v>2576164</v>
      </c>
      <c r="K16" s="46">
        <v>0</v>
      </c>
      <c r="L16" s="46">
        <v>2576164</v>
      </c>
    </row>
    <row r="17" spans="1:12" ht="18.75" x14ac:dyDescent="0.3">
      <c r="A17" s="46" t="s">
        <v>28</v>
      </c>
      <c r="B17" s="46">
        <v>2000</v>
      </c>
      <c r="C17" s="46">
        <v>2601</v>
      </c>
      <c r="D17" s="46">
        <v>2627</v>
      </c>
      <c r="E17" s="46">
        <v>3729</v>
      </c>
      <c r="F17" s="46">
        <v>3712</v>
      </c>
      <c r="G17" s="46">
        <v>5202503</v>
      </c>
      <c r="H17" s="46">
        <v>7351616</v>
      </c>
      <c r="I17" s="46">
        <v>41.31</v>
      </c>
      <c r="J17" s="46">
        <v>2149113</v>
      </c>
      <c r="K17" s="46">
        <v>337142</v>
      </c>
      <c r="L17" s="46">
        <v>2486255</v>
      </c>
    </row>
    <row r="18" spans="1:12" ht="18.75" x14ac:dyDescent="0.3">
      <c r="A18" s="46" t="s">
        <v>29</v>
      </c>
      <c r="B18" s="46">
        <v>200</v>
      </c>
      <c r="C18" s="46">
        <v>13181</v>
      </c>
      <c r="D18" s="46">
        <v>13310</v>
      </c>
      <c r="E18" s="46">
        <v>19836</v>
      </c>
      <c r="F18" s="46">
        <v>19783</v>
      </c>
      <c r="G18" s="46">
        <v>2636173</v>
      </c>
      <c r="H18" s="46">
        <v>3918023</v>
      </c>
      <c r="I18" s="46">
        <v>48.63</v>
      </c>
      <c r="J18" s="46">
        <v>1281850</v>
      </c>
      <c r="K18" s="46">
        <v>0</v>
      </c>
      <c r="L18" s="46">
        <v>1281850</v>
      </c>
    </row>
    <row r="19" spans="1:12" ht="18.75" x14ac:dyDescent="0.3">
      <c r="A19" s="46" t="s">
        <v>30</v>
      </c>
      <c r="B19" s="46">
        <v>67</v>
      </c>
      <c r="C19" s="46">
        <v>17079</v>
      </c>
      <c r="D19" s="46">
        <v>17246</v>
      </c>
      <c r="E19" s="46">
        <v>53340</v>
      </c>
      <c r="F19" s="46">
        <v>53340</v>
      </c>
      <c r="G19" s="46">
        <v>1144282</v>
      </c>
      <c r="H19" s="46">
        <v>3538936</v>
      </c>
      <c r="I19" s="46">
        <v>209.27</v>
      </c>
      <c r="J19" s="46">
        <v>2394654</v>
      </c>
      <c r="K19" s="46">
        <v>0</v>
      </c>
      <c r="L19" s="46">
        <v>2394654</v>
      </c>
    </row>
    <row r="20" spans="1:12" ht="18.75" x14ac:dyDescent="0.3">
      <c r="A20" s="46" t="s">
        <v>31</v>
      </c>
      <c r="B20" s="46">
        <v>1000</v>
      </c>
      <c r="C20" s="46">
        <v>1012</v>
      </c>
      <c r="D20" s="46">
        <v>1022</v>
      </c>
      <c r="E20" s="46">
        <v>2445</v>
      </c>
      <c r="F20" s="46">
        <v>2426</v>
      </c>
      <c r="G20" s="46">
        <v>1012388</v>
      </c>
      <c r="H20" s="46">
        <v>2402347</v>
      </c>
      <c r="I20" s="46">
        <v>137.30000000000001</v>
      </c>
      <c r="J20" s="46">
        <v>1389959</v>
      </c>
      <c r="K20" s="46">
        <v>3855220</v>
      </c>
      <c r="L20" s="46">
        <v>5245179</v>
      </c>
    </row>
    <row r="21" spans="1:12" ht="18.75" x14ac:dyDescent="0.3">
      <c r="A21" s="46" t="s">
        <v>32</v>
      </c>
      <c r="B21" s="46">
        <v>37</v>
      </c>
      <c r="C21" s="46">
        <v>23607</v>
      </c>
      <c r="D21" s="46">
        <v>23838</v>
      </c>
      <c r="E21" s="46">
        <v>27728</v>
      </c>
      <c r="F21" s="46">
        <v>26742</v>
      </c>
      <c r="G21" s="46">
        <v>873445</v>
      </c>
      <c r="H21" s="46">
        <v>979807</v>
      </c>
      <c r="I21" s="46">
        <v>12.18</v>
      </c>
      <c r="J21" s="46">
        <v>106362</v>
      </c>
      <c r="K21" s="46">
        <v>0</v>
      </c>
      <c r="L21" s="46">
        <v>106362</v>
      </c>
    </row>
    <row r="22" spans="1:12" ht="18.75" x14ac:dyDescent="0.3">
      <c r="A22" s="46" t="s">
        <v>33</v>
      </c>
      <c r="B22" s="46">
        <v>21</v>
      </c>
      <c r="C22" s="46">
        <v>19990</v>
      </c>
      <c r="D22" s="46">
        <v>20185</v>
      </c>
      <c r="E22" s="46">
        <v>22764</v>
      </c>
      <c r="F22" s="46">
        <v>21828</v>
      </c>
      <c r="G22" s="46">
        <v>419795</v>
      </c>
      <c r="H22" s="46">
        <v>453919</v>
      </c>
      <c r="I22" s="46">
        <v>8.1300000000000008</v>
      </c>
      <c r="J22" s="46">
        <v>34124</v>
      </c>
      <c r="K22" s="46">
        <v>0</v>
      </c>
      <c r="L22" s="46">
        <v>34124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62</v>
      </c>
      <c r="E23" s="46" t="s">
        <v>37</v>
      </c>
      <c r="F23" s="46" t="s">
        <v>63</v>
      </c>
      <c r="G23" s="46" t="s">
        <v>39</v>
      </c>
      <c r="H23" s="46">
        <f>SUM(H2:H22)</f>
        <v>2641902951</v>
      </c>
      <c r="I23" s="46" t="s">
        <v>40</v>
      </c>
      <c r="J23" s="46" t="s">
        <v>64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2924090742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282187791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B41+H23+D41+F41</f>
        <v>2957041802</v>
      </c>
      <c r="H41" s="11">
        <f>G41-B43</f>
        <v>469208356</v>
      </c>
      <c r="I41" s="5">
        <f>H41/B43</f>
        <v>0.18860119303983341</v>
      </c>
      <c r="J41" s="13">
        <f>G41+J40</f>
        <v>2957041802</v>
      </c>
      <c r="K41" s="11">
        <f>H41+J40</f>
        <v>469208356</v>
      </c>
      <c r="L41" s="5">
        <f>K41/B43</f>
        <v>0.18860119303983341</v>
      </c>
    </row>
    <row r="42" spans="1:12" ht="19.5" thickBot="1" x14ac:dyDescent="0.35">
      <c r="A42" s="1" t="s">
        <v>48</v>
      </c>
      <c r="B42" s="9">
        <v>0</v>
      </c>
      <c r="C42" s="1"/>
      <c r="D42" s="1"/>
      <c r="E42" s="1"/>
      <c r="F42" s="1"/>
      <c r="G42" s="10">
        <f>G41+B42</f>
        <v>2957041802</v>
      </c>
      <c r="H42" s="12">
        <f>G42-B43</f>
        <v>469208356</v>
      </c>
      <c r="I42" s="8">
        <f>H42/B43</f>
        <v>0.18860119303983341</v>
      </c>
      <c r="J42" s="13">
        <f>G42+J40</f>
        <v>2957041802</v>
      </c>
      <c r="K42" s="12">
        <f>H42+J40</f>
        <v>469208356</v>
      </c>
      <c r="L42" s="8">
        <f>K42/B43</f>
        <v>0.18860119303983341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0.31433532173305567</v>
      </c>
      <c r="J43" s="6"/>
      <c r="K43" s="4" t="s">
        <v>50</v>
      </c>
      <c r="L43" s="5">
        <f ca="1">K41/VLOOKUP(MID(CELL("filename",A$1),FIND("]",CELL("filename",A$1))+1,255),Base!A:H,8,FALSE)*30</f>
        <v>0.31433532173305567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0.31433532173305567</v>
      </c>
      <c r="J44" s="6"/>
      <c r="K44" s="7"/>
      <c r="L44" s="8">
        <f ca="1">K42/VLOOKUP(MID(CELL("filename",A$1),FIND("]",CELL("filename",A$1))+1,255),Base!A:H,8,FALSE)*30</f>
        <v>0.31433532173305567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8405</v>
      </c>
      <c r="F2" s="46">
        <v>8522</v>
      </c>
      <c r="G2" s="46">
        <v>270258400</v>
      </c>
      <c r="H2" s="46">
        <v>1012669260</v>
      </c>
      <c r="I2" s="46">
        <v>274.7</v>
      </c>
      <c r="J2" s="46">
        <v>742410860</v>
      </c>
      <c r="K2" s="46">
        <v>526416448</v>
      </c>
      <c r="L2" s="46">
        <v>1315427308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8042</v>
      </c>
      <c r="F3" s="46">
        <v>8304</v>
      </c>
      <c r="G3" s="46">
        <v>139914304</v>
      </c>
      <c r="H3" s="46">
        <v>575612520</v>
      </c>
      <c r="I3" s="46">
        <v>311.39999999999998</v>
      </c>
      <c r="J3" s="46">
        <v>435698216</v>
      </c>
      <c r="K3" s="46">
        <v>283977888</v>
      </c>
      <c r="L3" s="46">
        <v>719676104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33035</v>
      </c>
      <c r="F4" s="46">
        <v>33035</v>
      </c>
      <c r="G4" s="46">
        <v>195353872</v>
      </c>
      <c r="H4" s="46">
        <v>327129088</v>
      </c>
      <c r="I4" s="46">
        <v>67.45</v>
      </c>
      <c r="J4" s="46">
        <v>131775216</v>
      </c>
      <c r="K4" s="46">
        <v>0</v>
      </c>
      <c r="L4" s="46">
        <v>131775216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13480</v>
      </c>
      <c r="F5" s="46">
        <v>13350</v>
      </c>
      <c r="G5" s="46">
        <v>58627768</v>
      </c>
      <c r="H5" s="46">
        <v>251176913</v>
      </c>
      <c r="I5" s="46">
        <v>328.43</v>
      </c>
      <c r="J5" s="46">
        <v>192549145</v>
      </c>
      <c r="K5" s="46">
        <v>189667360</v>
      </c>
      <c r="L5" s="46">
        <v>382216505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21240</v>
      </c>
      <c r="F6" s="46">
        <v>21860</v>
      </c>
      <c r="G6" s="46">
        <v>90907328</v>
      </c>
      <c r="H6" s="46">
        <v>151528055</v>
      </c>
      <c r="I6" s="46">
        <v>66.680000000000007</v>
      </c>
      <c r="J6" s="46">
        <v>60620727</v>
      </c>
      <c r="K6" s="46">
        <v>28708712</v>
      </c>
      <c r="L6" s="46">
        <v>89329439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13650</v>
      </c>
      <c r="F7" s="46">
        <v>14147</v>
      </c>
      <c r="G7" s="46">
        <v>73976144</v>
      </c>
      <c r="H7" s="46">
        <v>126081601</v>
      </c>
      <c r="I7" s="46">
        <v>70.44</v>
      </c>
      <c r="J7" s="46">
        <v>52105457</v>
      </c>
      <c r="K7" s="46">
        <v>3002441</v>
      </c>
      <c r="L7" s="46">
        <v>58797898</v>
      </c>
    </row>
    <row r="8" spans="1:12" ht="18.75" x14ac:dyDescent="0.3">
      <c r="A8" s="46" t="s">
        <v>29</v>
      </c>
      <c r="B8" s="46">
        <v>1500</v>
      </c>
      <c r="C8" s="46">
        <v>25376</v>
      </c>
      <c r="D8" s="46">
        <v>25624</v>
      </c>
      <c r="E8" s="46">
        <v>43600</v>
      </c>
      <c r="F8" s="46">
        <v>43520</v>
      </c>
      <c r="G8" s="46">
        <v>38063528</v>
      </c>
      <c r="H8" s="46">
        <v>64643520</v>
      </c>
      <c r="I8" s="46">
        <v>69.83</v>
      </c>
      <c r="J8" s="46">
        <v>26579992</v>
      </c>
      <c r="K8" s="46">
        <v>15159361</v>
      </c>
      <c r="L8" s="46">
        <v>41739353</v>
      </c>
    </row>
    <row r="9" spans="1:12" ht="18.75" x14ac:dyDescent="0.3">
      <c r="A9" s="46" t="s">
        <v>77</v>
      </c>
      <c r="B9" s="46">
        <v>2200</v>
      </c>
      <c r="C9" s="46">
        <v>19516</v>
      </c>
      <c r="D9" s="46">
        <v>19707</v>
      </c>
      <c r="E9" s="46">
        <v>27042</v>
      </c>
      <c r="F9" s="46">
        <v>28454</v>
      </c>
      <c r="G9" s="46">
        <v>42934552</v>
      </c>
      <c r="H9" s="46">
        <v>61988462</v>
      </c>
      <c r="I9" s="46">
        <v>44.38</v>
      </c>
      <c r="J9" s="46">
        <v>19053910</v>
      </c>
      <c r="K9" s="46">
        <v>1006639</v>
      </c>
      <c r="L9" s="46">
        <v>20060549</v>
      </c>
    </row>
    <row r="10" spans="1:12" ht="18.75" x14ac:dyDescent="0.3">
      <c r="A10" s="46" t="s">
        <v>17</v>
      </c>
      <c r="B10" s="46">
        <v>4000</v>
      </c>
      <c r="C10" s="46">
        <v>2118</v>
      </c>
      <c r="D10" s="46">
        <v>2139</v>
      </c>
      <c r="E10" s="46">
        <v>14950</v>
      </c>
      <c r="F10" s="46">
        <v>15330</v>
      </c>
      <c r="G10" s="46">
        <v>8470021</v>
      </c>
      <c r="H10" s="46">
        <v>60722130</v>
      </c>
      <c r="I10" s="46">
        <v>616.91</v>
      </c>
      <c r="J10" s="46">
        <v>52252109</v>
      </c>
      <c r="K10" s="46">
        <v>90905312</v>
      </c>
      <c r="L10" s="46">
        <v>143157421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19144</v>
      </c>
      <c r="F11" s="46">
        <v>19144</v>
      </c>
      <c r="G11" s="46">
        <v>30598264</v>
      </c>
      <c r="H11" s="46">
        <v>56872038</v>
      </c>
      <c r="I11" s="46">
        <v>85.87</v>
      </c>
      <c r="J11" s="46">
        <v>26273774</v>
      </c>
      <c r="K11" s="46">
        <v>11601253</v>
      </c>
      <c r="L11" s="46">
        <v>37875027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16</v>
      </c>
      <c r="B13" s="46">
        <v>5912</v>
      </c>
      <c r="C13" s="46">
        <v>2752</v>
      </c>
      <c r="D13" s="46">
        <v>2779</v>
      </c>
      <c r="E13" s="46">
        <v>7700</v>
      </c>
      <c r="F13" s="46">
        <v>7722</v>
      </c>
      <c r="G13" s="46">
        <v>16269893</v>
      </c>
      <c r="H13" s="46">
        <v>45207352</v>
      </c>
      <c r="I13" s="46">
        <v>177.86</v>
      </c>
      <c r="J13" s="46">
        <v>28937459</v>
      </c>
      <c r="K13" s="46">
        <v>29037924</v>
      </c>
      <c r="L13" s="46">
        <v>57975383</v>
      </c>
    </row>
    <row r="14" spans="1:12" ht="18.75" x14ac:dyDescent="0.3">
      <c r="A14" s="46" t="s">
        <v>21</v>
      </c>
      <c r="B14" s="46">
        <v>1000</v>
      </c>
      <c r="C14" s="46">
        <v>16843</v>
      </c>
      <c r="D14" s="46">
        <v>17008</v>
      </c>
      <c r="E14" s="46">
        <v>45850</v>
      </c>
      <c r="F14" s="46">
        <v>44660</v>
      </c>
      <c r="G14" s="46">
        <v>16842788</v>
      </c>
      <c r="H14" s="46">
        <v>44224565</v>
      </c>
      <c r="I14" s="46">
        <v>162.57</v>
      </c>
      <c r="J14" s="46">
        <v>27381777</v>
      </c>
      <c r="K14" s="46">
        <v>18931414</v>
      </c>
      <c r="L14" s="46">
        <v>46313191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12300</v>
      </c>
      <c r="F15" s="46">
        <v>12290</v>
      </c>
      <c r="G15" s="46">
        <v>15091829</v>
      </c>
      <c r="H15" s="46">
        <v>36510518</v>
      </c>
      <c r="I15" s="46">
        <v>141.91999999999999</v>
      </c>
      <c r="J15" s="46">
        <v>21418689</v>
      </c>
      <c r="K15" s="46">
        <v>-7422173</v>
      </c>
      <c r="L15" s="46">
        <v>14346516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4368</v>
      </c>
      <c r="F16" s="46">
        <v>4368</v>
      </c>
      <c r="G16" s="46">
        <v>14720662</v>
      </c>
      <c r="H16" s="46">
        <v>30277884</v>
      </c>
      <c r="I16" s="46">
        <v>105.68</v>
      </c>
      <c r="J16" s="46">
        <v>15557222</v>
      </c>
      <c r="K16" s="46">
        <v>94924224</v>
      </c>
      <c r="L16" s="46">
        <v>110481446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3712</v>
      </c>
      <c r="F17" s="46">
        <v>3646</v>
      </c>
      <c r="G17" s="46">
        <v>16100578</v>
      </c>
      <c r="H17" s="46">
        <v>25273161</v>
      </c>
      <c r="I17" s="46">
        <v>56.97</v>
      </c>
      <c r="J17" s="46">
        <v>9172583</v>
      </c>
      <c r="K17" s="46">
        <v>3855220</v>
      </c>
      <c r="L17" s="46">
        <v>13027803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6910</v>
      </c>
      <c r="F18" s="46">
        <v>7199</v>
      </c>
      <c r="G18" s="46">
        <v>5202503</v>
      </c>
      <c r="H18" s="46">
        <v>14257620</v>
      </c>
      <c r="I18" s="46">
        <v>174.05</v>
      </c>
      <c r="J18" s="46">
        <v>9055117</v>
      </c>
      <c r="K18" s="46">
        <v>337142</v>
      </c>
      <c r="L18" s="46">
        <v>9392259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98665</v>
      </c>
      <c r="F19" s="46">
        <v>96050</v>
      </c>
      <c r="G19" s="46">
        <v>3728632</v>
      </c>
      <c r="H19" s="46">
        <v>5421470</v>
      </c>
      <c r="I19" s="46">
        <v>45.4</v>
      </c>
      <c r="J19" s="46">
        <v>1692838</v>
      </c>
      <c r="K19" s="46">
        <v>0</v>
      </c>
      <c r="L19" s="46">
        <v>1692838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34165</v>
      </c>
      <c r="F20" s="46">
        <v>32738</v>
      </c>
      <c r="G20" s="46">
        <v>419795</v>
      </c>
      <c r="H20" s="46">
        <v>680795</v>
      </c>
      <c r="I20" s="46">
        <v>62.17</v>
      </c>
      <c r="J20" s="46">
        <v>261000</v>
      </c>
      <c r="K20" s="46">
        <v>0</v>
      </c>
      <c r="L20" s="46">
        <v>261000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48801</v>
      </c>
      <c r="F21" s="46">
        <v>46719</v>
      </c>
      <c r="G21" s="46">
        <v>526967</v>
      </c>
      <c r="H21" s="46">
        <v>601425</v>
      </c>
      <c r="I21" s="46">
        <v>14.13</v>
      </c>
      <c r="J21" s="46">
        <v>74458</v>
      </c>
      <c r="K21" s="46">
        <v>0</v>
      </c>
      <c r="L21" s="46">
        <v>74458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14269</v>
      </c>
      <c r="F22" s="46">
        <v>13653</v>
      </c>
      <c r="G22" s="46">
        <v>175892</v>
      </c>
      <c r="H22" s="46">
        <v>189278</v>
      </c>
      <c r="I22" s="46">
        <v>7.61</v>
      </c>
      <c r="J22" s="46">
        <v>13386</v>
      </c>
      <c r="K22" s="46">
        <v>0</v>
      </c>
      <c r="L22" s="46">
        <v>17950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220</v>
      </c>
      <c r="E23" s="46" t="s">
        <v>37</v>
      </c>
      <c r="F23" s="46" t="s">
        <v>221</v>
      </c>
      <c r="G23" s="46" t="s">
        <v>39</v>
      </c>
      <c r="H23" s="46">
        <f>SUM(H2:H22)</f>
        <v>2940580155</v>
      </c>
      <c r="I23" s="46" t="s">
        <v>40</v>
      </c>
      <c r="J23" s="46" t="s">
        <v>222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3892843684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952263529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B41+H23+D41+F41</f>
        <v>3965394744</v>
      </c>
      <c r="H41" s="11">
        <f>G41-B43</f>
        <v>1477561298</v>
      </c>
      <c r="I41" s="5">
        <f>H41/B43</f>
        <v>0.59391487817468624</v>
      </c>
      <c r="J41" s="13">
        <f>G41+J40</f>
        <v>3965394744</v>
      </c>
      <c r="K41" s="11">
        <f>H41+J40</f>
        <v>1477561298</v>
      </c>
      <c r="L41" s="5">
        <f>K41/B43</f>
        <v>0.59391487817468624</v>
      </c>
    </row>
    <row r="42" spans="1:12" ht="19.5" thickBot="1" x14ac:dyDescent="0.35">
      <c r="A42" s="1" t="s">
        <v>48</v>
      </c>
      <c r="B42" s="9">
        <v>570000000</v>
      </c>
      <c r="C42" s="1"/>
      <c r="D42" s="1"/>
      <c r="E42" s="1"/>
      <c r="F42" s="1"/>
      <c r="G42" s="10">
        <f>G41+B42</f>
        <v>4535394744</v>
      </c>
      <c r="H42" s="12">
        <f>G42-B43</f>
        <v>2047561298</v>
      </c>
      <c r="I42" s="8">
        <f>H42/B43</f>
        <v>0.8230298942608556</v>
      </c>
      <c r="J42" s="13">
        <f>G42+J40</f>
        <v>4535394744</v>
      </c>
      <c r="K42" s="12">
        <f>H42+J40</f>
        <v>2047561298</v>
      </c>
      <c r="L42" s="8">
        <f>K42/B43</f>
        <v>0.8230298942608556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0.1818106769922509</v>
      </c>
      <c r="J43" s="6"/>
      <c r="K43" s="4" t="s">
        <v>50</v>
      </c>
      <c r="L43" s="5">
        <f ca="1">K41/VLOOKUP(MID(CELL("filename",A$1),FIND("]",CELL("filename",A$1))+1,255),Base!A:H,8,FALSE)*30</f>
        <v>0.1818106769922509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0.25194792681454764</v>
      </c>
      <c r="J44" s="6"/>
      <c r="K44" s="7"/>
      <c r="L44" s="8">
        <f ca="1">K42/VLOOKUP(MID(CELL("filename",A$1),FIND("]",CELL("filename",A$1))+1,255),Base!A:H,8,FALSE)*30</f>
        <v>0.25194792681454764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8789</v>
      </c>
      <c r="F2" s="46">
        <v>8609</v>
      </c>
      <c r="G2" s="46">
        <v>270258400</v>
      </c>
      <c r="H2" s="46">
        <v>1023007470</v>
      </c>
      <c r="I2" s="46">
        <v>278.52999999999997</v>
      </c>
      <c r="J2" s="46">
        <v>752749070</v>
      </c>
      <c r="K2" s="46">
        <v>526416448</v>
      </c>
      <c r="L2" s="46">
        <v>1325765518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8698</v>
      </c>
      <c r="F3" s="46">
        <v>8483</v>
      </c>
      <c r="G3" s="46">
        <v>139914304</v>
      </c>
      <c r="H3" s="46">
        <v>588020353</v>
      </c>
      <c r="I3" s="46">
        <v>320.27</v>
      </c>
      <c r="J3" s="46">
        <v>448106049</v>
      </c>
      <c r="K3" s="46">
        <v>283977888</v>
      </c>
      <c r="L3" s="46">
        <v>732083937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33695</v>
      </c>
      <c r="F4" s="46">
        <v>33695</v>
      </c>
      <c r="G4" s="46">
        <v>195353872</v>
      </c>
      <c r="H4" s="46">
        <v>333664738</v>
      </c>
      <c r="I4" s="46">
        <v>70.8</v>
      </c>
      <c r="J4" s="46">
        <v>138310866</v>
      </c>
      <c r="K4" s="46">
        <v>0</v>
      </c>
      <c r="L4" s="46">
        <v>138310866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13480</v>
      </c>
      <c r="F5" s="46">
        <v>13350</v>
      </c>
      <c r="G5" s="46">
        <v>58627768</v>
      </c>
      <c r="H5" s="46">
        <v>251176913</v>
      </c>
      <c r="I5" s="46">
        <v>328.43</v>
      </c>
      <c r="J5" s="46">
        <v>192549145</v>
      </c>
      <c r="K5" s="46">
        <v>189667360</v>
      </c>
      <c r="L5" s="46">
        <v>382216505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22950</v>
      </c>
      <c r="F6" s="46">
        <v>22540</v>
      </c>
      <c r="G6" s="46">
        <v>90907328</v>
      </c>
      <c r="H6" s="46">
        <v>156241645</v>
      </c>
      <c r="I6" s="46">
        <v>71.87</v>
      </c>
      <c r="J6" s="46">
        <v>65334317</v>
      </c>
      <c r="K6" s="46">
        <v>28708712</v>
      </c>
      <c r="L6" s="46">
        <v>94043029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14854</v>
      </c>
      <c r="F7" s="46">
        <v>14563</v>
      </c>
      <c r="G7" s="46">
        <v>73976144</v>
      </c>
      <c r="H7" s="46">
        <v>129789097</v>
      </c>
      <c r="I7" s="46">
        <v>75.45</v>
      </c>
      <c r="J7" s="46">
        <v>55812953</v>
      </c>
      <c r="K7" s="46">
        <v>3002441</v>
      </c>
      <c r="L7" s="46">
        <v>62505394</v>
      </c>
    </row>
    <row r="8" spans="1:12" ht="18.75" x14ac:dyDescent="0.3">
      <c r="A8" s="46" t="s">
        <v>29</v>
      </c>
      <c r="B8" s="46">
        <v>1500</v>
      </c>
      <c r="C8" s="46">
        <v>25376</v>
      </c>
      <c r="D8" s="46">
        <v>25624</v>
      </c>
      <c r="E8" s="46">
        <v>43600</v>
      </c>
      <c r="F8" s="46">
        <v>43520</v>
      </c>
      <c r="G8" s="46">
        <v>38063528</v>
      </c>
      <c r="H8" s="46">
        <v>64643520</v>
      </c>
      <c r="I8" s="46">
        <v>69.83</v>
      </c>
      <c r="J8" s="46">
        <v>26579992</v>
      </c>
      <c r="K8" s="46">
        <v>15159361</v>
      </c>
      <c r="L8" s="46">
        <v>41739353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16090</v>
      </c>
      <c r="F9" s="46">
        <v>16080</v>
      </c>
      <c r="G9" s="46">
        <v>8470021</v>
      </c>
      <c r="H9" s="46">
        <v>63692880</v>
      </c>
      <c r="I9" s="46">
        <v>651.98</v>
      </c>
      <c r="J9" s="46">
        <v>55222859</v>
      </c>
      <c r="K9" s="46">
        <v>90905312</v>
      </c>
      <c r="L9" s="46">
        <v>146128171</v>
      </c>
    </row>
    <row r="10" spans="1:12" ht="18.75" x14ac:dyDescent="0.3">
      <c r="A10" s="46" t="s">
        <v>77</v>
      </c>
      <c r="B10" s="46">
        <v>2200</v>
      </c>
      <c r="C10" s="46">
        <v>19516</v>
      </c>
      <c r="D10" s="46">
        <v>19707</v>
      </c>
      <c r="E10" s="46">
        <v>28340</v>
      </c>
      <c r="F10" s="46">
        <v>28142</v>
      </c>
      <c r="G10" s="46">
        <v>42934552</v>
      </c>
      <c r="H10" s="46">
        <v>61308754</v>
      </c>
      <c r="I10" s="46">
        <v>42.8</v>
      </c>
      <c r="J10" s="46">
        <v>18374202</v>
      </c>
      <c r="K10" s="46">
        <v>1006639</v>
      </c>
      <c r="L10" s="46">
        <v>19380841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19144</v>
      </c>
      <c r="F11" s="46">
        <v>19144</v>
      </c>
      <c r="G11" s="46">
        <v>30598264</v>
      </c>
      <c r="H11" s="46">
        <v>56872038</v>
      </c>
      <c r="I11" s="46">
        <v>85.87</v>
      </c>
      <c r="J11" s="46">
        <v>26273774</v>
      </c>
      <c r="K11" s="46">
        <v>11601253</v>
      </c>
      <c r="L11" s="46">
        <v>37875027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21</v>
      </c>
      <c r="B13" s="46">
        <v>1000</v>
      </c>
      <c r="C13" s="46">
        <v>16843</v>
      </c>
      <c r="D13" s="46">
        <v>17008</v>
      </c>
      <c r="E13" s="46">
        <v>46890</v>
      </c>
      <c r="F13" s="46">
        <v>46810</v>
      </c>
      <c r="G13" s="46">
        <v>16842788</v>
      </c>
      <c r="H13" s="46">
        <v>46353603</v>
      </c>
      <c r="I13" s="46">
        <v>175.21</v>
      </c>
      <c r="J13" s="46">
        <v>29510815</v>
      </c>
      <c r="K13" s="46">
        <v>18931414</v>
      </c>
      <c r="L13" s="46">
        <v>48442229</v>
      </c>
    </row>
    <row r="14" spans="1:12" ht="18.75" x14ac:dyDescent="0.3">
      <c r="A14" s="46" t="s">
        <v>16</v>
      </c>
      <c r="B14" s="46">
        <v>5912</v>
      </c>
      <c r="C14" s="46">
        <v>2752</v>
      </c>
      <c r="D14" s="46">
        <v>2779</v>
      </c>
      <c r="E14" s="46">
        <v>6300</v>
      </c>
      <c r="F14" s="46">
        <v>6320</v>
      </c>
      <c r="G14" s="46">
        <v>16269893</v>
      </c>
      <c r="H14" s="46">
        <v>36999543</v>
      </c>
      <c r="I14" s="46">
        <v>127.41</v>
      </c>
      <c r="J14" s="46">
        <v>20729650</v>
      </c>
      <c r="K14" s="46">
        <v>29037924</v>
      </c>
      <c r="L14" s="46">
        <v>49767574</v>
      </c>
    </row>
    <row r="15" spans="1:12" ht="18.75" x14ac:dyDescent="0.3">
      <c r="A15" s="46" t="s">
        <v>24</v>
      </c>
      <c r="B15" s="46">
        <v>3000</v>
      </c>
      <c r="C15" s="46">
        <v>5031</v>
      </c>
      <c r="D15" s="46">
        <v>5081</v>
      </c>
      <c r="E15" s="46">
        <v>12300</v>
      </c>
      <c r="F15" s="46">
        <v>12290</v>
      </c>
      <c r="G15" s="46">
        <v>15091829</v>
      </c>
      <c r="H15" s="46">
        <v>36510518</v>
      </c>
      <c r="I15" s="46">
        <v>141.91999999999999</v>
      </c>
      <c r="J15" s="46">
        <v>21418689</v>
      </c>
      <c r="K15" s="46">
        <v>-7422173</v>
      </c>
      <c r="L15" s="46">
        <v>14346516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4499</v>
      </c>
      <c r="F16" s="46">
        <v>4473</v>
      </c>
      <c r="G16" s="46">
        <v>14720662</v>
      </c>
      <c r="H16" s="46">
        <v>31005718</v>
      </c>
      <c r="I16" s="46">
        <v>110.63</v>
      </c>
      <c r="J16" s="46">
        <v>16285056</v>
      </c>
      <c r="K16" s="46">
        <v>94924224</v>
      </c>
      <c r="L16" s="46">
        <v>111209280</v>
      </c>
    </row>
    <row r="17" spans="1:12" ht="18.75" x14ac:dyDescent="0.3">
      <c r="A17" s="46" t="s">
        <v>31</v>
      </c>
      <c r="B17" s="46">
        <v>7000</v>
      </c>
      <c r="C17" s="46">
        <v>2300</v>
      </c>
      <c r="D17" s="46">
        <v>2323</v>
      </c>
      <c r="E17" s="46">
        <v>3718</v>
      </c>
      <c r="F17" s="46">
        <v>3653</v>
      </c>
      <c r="G17" s="46">
        <v>16100578</v>
      </c>
      <c r="H17" s="46">
        <v>25321683</v>
      </c>
      <c r="I17" s="46">
        <v>57.27</v>
      </c>
      <c r="J17" s="46">
        <v>9221105</v>
      </c>
      <c r="K17" s="46">
        <v>3855220</v>
      </c>
      <c r="L17" s="46">
        <v>13076325</v>
      </c>
    </row>
    <row r="18" spans="1:12" ht="18.75" x14ac:dyDescent="0.3">
      <c r="A18" s="46" t="s">
        <v>28</v>
      </c>
      <c r="B18" s="46">
        <v>2000</v>
      </c>
      <c r="C18" s="46">
        <v>2601</v>
      </c>
      <c r="D18" s="46">
        <v>2627</v>
      </c>
      <c r="E18" s="46">
        <v>6840</v>
      </c>
      <c r="F18" s="46">
        <v>6868</v>
      </c>
      <c r="G18" s="46">
        <v>5202503</v>
      </c>
      <c r="H18" s="46">
        <v>13602074</v>
      </c>
      <c r="I18" s="46">
        <v>161.44999999999999</v>
      </c>
      <c r="J18" s="46">
        <v>8399571</v>
      </c>
      <c r="K18" s="46">
        <v>337142</v>
      </c>
      <c r="L18" s="46">
        <v>8736713</v>
      </c>
    </row>
    <row r="19" spans="1:12" ht="18.75" x14ac:dyDescent="0.3">
      <c r="A19" s="46" t="s">
        <v>176</v>
      </c>
      <c r="B19" s="46">
        <v>57</v>
      </c>
      <c r="C19" s="46">
        <v>65415</v>
      </c>
      <c r="D19" s="46">
        <v>66053</v>
      </c>
      <c r="E19" s="46">
        <v>100940</v>
      </c>
      <c r="F19" s="46">
        <v>96491</v>
      </c>
      <c r="G19" s="46">
        <v>3728632</v>
      </c>
      <c r="H19" s="46">
        <v>5446362</v>
      </c>
      <c r="I19" s="46">
        <v>46.07</v>
      </c>
      <c r="J19" s="46">
        <v>1717730</v>
      </c>
      <c r="K19" s="46">
        <v>0</v>
      </c>
      <c r="L19" s="46">
        <v>1717730</v>
      </c>
    </row>
    <row r="20" spans="1:12" ht="18.75" x14ac:dyDescent="0.3">
      <c r="A20" s="46" t="s">
        <v>33</v>
      </c>
      <c r="B20" s="46">
        <v>21</v>
      </c>
      <c r="C20" s="46">
        <v>19990</v>
      </c>
      <c r="D20" s="46">
        <v>20185</v>
      </c>
      <c r="E20" s="46">
        <v>34374</v>
      </c>
      <c r="F20" s="46">
        <v>32849</v>
      </c>
      <c r="G20" s="46">
        <v>419795</v>
      </c>
      <c r="H20" s="46">
        <v>683103</v>
      </c>
      <c r="I20" s="46">
        <v>62.72</v>
      </c>
      <c r="J20" s="46">
        <v>263308</v>
      </c>
      <c r="K20" s="46">
        <v>0</v>
      </c>
      <c r="L20" s="46">
        <v>263308</v>
      </c>
    </row>
    <row r="21" spans="1:12" ht="18.75" x14ac:dyDescent="0.3">
      <c r="A21" s="46" t="s">
        <v>166</v>
      </c>
      <c r="B21" s="46">
        <v>13</v>
      </c>
      <c r="C21" s="46">
        <v>40536</v>
      </c>
      <c r="D21" s="46">
        <v>40932</v>
      </c>
      <c r="E21" s="46">
        <v>49088</v>
      </c>
      <c r="F21" s="46">
        <v>46816</v>
      </c>
      <c r="G21" s="46">
        <v>526967</v>
      </c>
      <c r="H21" s="46">
        <v>602674</v>
      </c>
      <c r="I21" s="46">
        <v>14.37</v>
      </c>
      <c r="J21" s="46">
        <v>75707</v>
      </c>
      <c r="K21" s="46">
        <v>0</v>
      </c>
      <c r="L21" s="46">
        <v>75707</v>
      </c>
    </row>
    <row r="22" spans="1:12" ht="18.75" x14ac:dyDescent="0.3">
      <c r="A22" s="46" t="s">
        <v>123</v>
      </c>
      <c r="B22" s="46">
        <v>14</v>
      </c>
      <c r="C22" s="46">
        <v>12564</v>
      </c>
      <c r="D22" s="46">
        <v>12687</v>
      </c>
      <c r="E22" s="46">
        <v>14335</v>
      </c>
      <c r="F22" s="46">
        <v>13693</v>
      </c>
      <c r="G22" s="46">
        <v>175892</v>
      </c>
      <c r="H22" s="46">
        <v>189833</v>
      </c>
      <c r="I22" s="46">
        <v>7.93</v>
      </c>
      <c r="J22" s="46">
        <v>13941</v>
      </c>
      <c r="K22" s="46">
        <v>0</v>
      </c>
      <c r="L22" s="46">
        <v>18505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223</v>
      </c>
      <c r="E23" s="46" t="s">
        <v>37</v>
      </c>
      <c r="F23" s="46" t="s">
        <v>224</v>
      </c>
      <c r="G23" s="46" t="s">
        <v>39</v>
      </c>
      <c r="H23" s="46">
        <f>SUM(H2:H22)</f>
        <v>2974645019</v>
      </c>
      <c r="I23" s="46" t="s">
        <v>40</v>
      </c>
      <c r="J23" s="46" t="s">
        <v>225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3926908548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952263529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B41+H23+D41+F41</f>
        <v>3999459608</v>
      </c>
      <c r="H41" s="11">
        <f>G41-B43</f>
        <v>1511626162</v>
      </c>
      <c r="I41" s="5">
        <f>H41/B43</f>
        <v>0.60760746039106028</v>
      </c>
      <c r="J41" s="13">
        <f>G41+J40</f>
        <v>3999459608</v>
      </c>
      <c r="K41" s="11">
        <f>H41+J40</f>
        <v>1511626162</v>
      </c>
      <c r="L41" s="5">
        <f>K41/B43</f>
        <v>0.60760746039106028</v>
      </c>
    </row>
    <row r="42" spans="1:12" ht="19.5" thickBot="1" x14ac:dyDescent="0.35">
      <c r="A42" s="1" t="s">
        <v>48</v>
      </c>
      <c r="B42" s="9">
        <v>570000000</v>
      </c>
      <c r="C42" s="1"/>
      <c r="D42" s="1"/>
      <c r="E42" s="1"/>
      <c r="F42" s="1"/>
      <c r="G42" s="10">
        <f>G41+B42</f>
        <v>4569459608</v>
      </c>
      <c r="H42" s="12">
        <f>G42-B43</f>
        <v>2081626162</v>
      </c>
      <c r="I42" s="8">
        <f>H42/B43</f>
        <v>0.83672247647722953</v>
      </c>
      <c r="J42" s="13">
        <f>G42+J40</f>
        <v>4569459608</v>
      </c>
      <c r="K42" s="12">
        <f>H42+J40</f>
        <v>2081626162</v>
      </c>
      <c r="L42" s="8">
        <f>K42/B43</f>
        <v>0.83672247647722953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0.18412347284577585</v>
      </c>
      <c r="J43" s="6"/>
      <c r="K43" s="4" t="s">
        <v>50</v>
      </c>
      <c r="L43" s="5">
        <f ca="1">K41/VLOOKUP(MID(CELL("filename",A$1),FIND("]",CELL("filename",A$1))+1,255),Base!A:H,8,FALSE)*30</f>
        <v>0.18412347284577585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0.25355226559916044</v>
      </c>
      <c r="J44" s="6"/>
      <c r="K44" s="7"/>
      <c r="L44" s="8">
        <f ca="1">K42/VLOOKUP(MID(CELL("filename",A$1),FIND("]",CELL("filename",A$1))+1,255),Base!A:H,8,FALSE)*30</f>
        <v>0.25355226559916044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44"/>
  <sheetViews>
    <sheetView rightToLeft="1" workbookViewId="0">
      <selection activeCell="G41" sqref="G41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24.855468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9039</v>
      </c>
      <c r="F2" s="46">
        <v>8993</v>
      </c>
      <c r="G2" s="46">
        <v>270258400</v>
      </c>
      <c r="H2" s="46">
        <v>1068638190</v>
      </c>
      <c r="I2" s="46">
        <v>295.41000000000003</v>
      </c>
      <c r="J2" s="46">
        <v>798379790</v>
      </c>
      <c r="K2" s="46">
        <v>526416448</v>
      </c>
      <c r="L2" s="46">
        <v>1371396238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8907</v>
      </c>
      <c r="F3" s="46">
        <v>8884</v>
      </c>
      <c r="G3" s="46">
        <v>139914304</v>
      </c>
      <c r="H3" s="46">
        <v>615816670</v>
      </c>
      <c r="I3" s="46">
        <v>340.14</v>
      </c>
      <c r="J3" s="46">
        <v>475902366</v>
      </c>
      <c r="K3" s="46">
        <v>283977888</v>
      </c>
      <c r="L3" s="46">
        <v>759880254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35042</v>
      </c>
      <c r="F4" s="46">
        <v>35035</v>
      </c>
      <c r="G4" s="46">
        <v>195353872</v>
      </c>
      <c r="H4" s="46">
        <v>346934088</v>
      </c>
      <c r="I4" s="46">
        <v>77.59</v>
      </c>
      <c r="J4" s="46">
        <v>151580216</v>
      </c>
      <c r="K4" s="46">
        <v>0</v>
      </c>
      <c r="L4" s="46">
        <v>151580216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14010</v>
      </c>
      <c r="F5" s="46">
        <v>14010</v>
      </c>
      <c r="G5" s="46">
        <v>58627768</v>
      </c>
      <c r="H5" s="46">
        <v>263594648</v>
      </c>
      <c r="I5" s="46">
        <v>349.61</v>
      </c>
      <c r="J5" s="46">
        <v>204966880</v>
      </c>
      <c r="K5" s="46">
        <v>189667360</v>
      </c>
      <c r="L5" s="46">
        <v>394634240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23660</v>
      </c>
      <c r="F6" s="46">
        <v>23660</v>
      </c>
      <c r="G6" s="46">
        <v>90907328</v>
      </c>
      <c r="H6" s="46">
        <v>164005205</v>
      </c>
      <c r="I6" s="46">
        <v>80.41</v>
      </c>
      <c r="J6" s="46">
        <v>73097877</v>
      </c>
      <c r="K6" s="46">
        <v>28708712</v>
      </c>
      <c r="L6" s="46">
        <v>101806589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15291</v>
      </c>
      <c r="F7" s="46">
        <v>15264</v>
      </c>
      <c r="G7" s="46">
        <v>73976144</v>
      </c>
      <c r="H7" s="46">
        <v>136036584</v>
      </c>
      <c r="I7" s="46">
        <v>83.89</v>
      </c>
      <c r="J7" s="46">
        <v>62060440</v>
      </c>
      <c r="K7" s="46">
        <v>3002441</v>
      </c>
      <c r="L7" s="46">
        <v>68752881</v>
      </c>
    </row>
    <row r="8" spans="1:12" ht="18.75" x14ac:dyDescent="0.3">
      <c r="A8" s="46" t="s">
        <v>17</v>
      </c>
      <c r="B8" s="46">
        <v>4000</v>
      </c>
      <c r="C8" s="46">
        <v>2118</v>
      </c>
      <c r="D8" s="46">
        <v>2139</v>
      </c>
      <c r="E8" s="46">
        <v>16880</v>
      </c>
      <c r="F8" s="46">
        <v>16880</v>
      </c>
      <c r="G8" s="46">
        <v>8470021</v>
      </c>
      <c r="H8" s="46">
        <v>66861680</v>
      </c>
      <c r="I8" s="46">
        <v>689.39</v>
      </c>
      <c r="J8" s="46">
        <v>58391659</v>
      </c>
      <c r="K8" s="46">
        <v>90905312</v>
      </c>
      <c r="L8" s="46">
        <v>149296971</v>
      </c>
    </row>
    <row r="9" spans="1:12" ht="18.75" x14ac:dyDescent="0.3">
      <c r="A9" s="46" t="s">
        <v>29</v>
      </c>
      <c r="B9" s="46">
        <v>1500</v>
      </c>
      <c r="C9" s="46">
        <v>25376</v>
      </c>
      <c r="D9" s="46">
        <v>25624</v>
      </c>
      <c r="E9" s="46">
        <v>42000</v>
      </c>
      <c r="F9" s="46">
        <v>43300</v>
      </c>
      <c r="G9" s="46">
        <v>38063528</v>
      </c>
      <c r="H9" s="46">
        <v>64316738</v>
      </c>
      <c r="I9" s="46">
        <v>68.97</v>
      </c>
      <c r="J9" s="46">
        <v>26253210</v>
      </c>
      <c r="K9" s="46">
        <v>15159361</v>
      </c>
      <c r="L9" s="46">
        <v>41412571</v>
      </c>
    </row>
    <row r="10" spans="1:12" ht="18.75" x14ac:dyDescent="0.3">
      <c r="A10" s="46" t="s">
        <v>77</v>
      </c>
      <c r="B10" s="46">
        <v>2200</v>
      </c>
      <c r="C10" s="46">
        <v>19516</v>
      </c>
      <c r="D10" s="46">
        <v>19707</v>
      </c>
      <c r="E10" s="46">
        <v>29549</v>
      </c>
      <c r="F10" s="46">
        <v>29459</v>
      </c>
      <c r="G10" s="46">
        <v>42934552</v>
      </c>
      <c r="H10" s="46">
        <v>64177904</v>
      </c>
      <c r="I10" s="46">
        <v>49.48</v>
      </c>
      <c r="J10" s="46">
        <v>21243352</v>
      </c>
      <c r="K10" s="46">
        <v>1006639</v>
      </c>
      <c r="L10" s="46">
        <v>22249991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20101</v>
      </c>
      <c r="F11" s="46">
        <v>20017</v>
      </c>
      <c r="G11" s="46">
        <v>30598264</v>
      </c>
      <c r="H11" s="46">
        <v>59465503</v>
      </c>
      <c r="I11" s="46">
        <v>94.34</v>
      </c>
      <c r="J11" s="46">
        <v>28867239</v>
      </c>
      <c r="K11" s="46">
        <v>11601253</v>
      </c>
      <c r="L11" s="46">
        <v>40468492</v>
      </c>
    </row>
    <row r="12" spans="1:12" ht="18.75" x14ac:dyDescent="0.3">
      <c r="A12" s="46" t="s">
        <v>18</v>
      </c>
      <c r="B12" s="46">
        <v>100000</v>
      </c>
      <c r="C12" s="46">
        <v>502</v>
      </c>
      <c r="D12" s="46">
        <v>507</v>
      </c>
      <c r="E12" s="46">
        <v>500</v>
      </c>
      <c r="F12" s="46">
        <v>500</v>
      </c>
      <c r="G12" s="46">
        <v>50227000</v>
      </c>
      <c r="H12" s="46">
        <v>49512500</v>
      </c>
      <c r="I12" s="46">
        <v>-1.42</v>
      </c>
      <c r="J12" s="46">
        <v>-714500</v>
      </c>
      <c r="K12" s="46">
        <v>0</v>
      </c>
      <c r="L12" s="46">
        <v>-714500</v>
      </c>
    </row>
    <row r="13" spans="1:12" ht="18.75" x14ac:dyDescent="0.3">
      <c r="A13" s="46" t="s">
        <v>21</v>
      </c>
      <c r="B13" s="46">
        <v>1000</v>
      </c>
      <c r="C13" s="46">
        <v>16843</v>
      </c>
      <c r="D13" s="46">
        <v>17008</v>
      </c>
      <c r="E13" s="46">
        <v>48740</v>
      </c>
      <c r="F13" s="46">
        <v>48980</v>
      </c>
      <c r="G13" s="46">
        <v>16842788</v>
      </c>
      <c r="H13" s="46">
        <v>48502445</v>
      </c>
      <c r="I13" s="46">
        <v>187.97</v>
      </c>
      <c r="J13" s="46">
        <v>31659657</v>
      </c>
      <c r="K13" s="46">
        <v>18931414</v>
      </c>
      <c r="L13" s="46">
        <v>50591071</v>
      </c>
    </row>
    <row r="14" spans="1:12" ht="18.75" x14ac:dyDescent="0.3">
      <c r="A14" s="46" t="s">
        <v>226</v>
      </c>
      <c r="B14" s="46">
        <v>200</v>
      </c>
      <c r="C14" s="46">
        <v>100000</v>
      </c>
      <c r="D14" s="46"/>
      <c r="E14" s="46"/>
      <c r="F14" s="46">
        <v>228780</v>
      </c>
      <c r="G14" s="46"/>
      <c r="H14" s="46">
        <f>F14*B14</f>
        <v>45756000</v>
      </c>
      <c r="I14" s="46"/>
      <c r="J14" s="46"/>
      <c r="K14" s="46"/>
      <c r="L14" s="46"/>
    </row>
    <row r="15" spans="1:12" ht="18.75" x14ac:dyDescent="0.3">
      <c r="A15" s="46" t="s">
        <v>16</v>
      </c>
      <c r="B15" s="46">
        <v>5912</v>
      </c>
      <c r="C15" s="46">
        <v>2752</v>
      </c>
      <c r="D15" s="46">
        <v>2779</v>
      </c>
      <c r="E15" s="46">
        <v>6300</v>
      </c>
      <c r="F15" s="46">
        <v>6320</v>
      </c>
      <c r="G15" s="46">
        <v>16269893</v>
      </c>
      <c r="H15" s="46">
        <v>36999543</v>
      </c>
      <c r="I15" s="46">
        <v>127.41</v>
      </c>
      <c r="J15" s="46">
        <v>20729650</v>
      </c>
      <c r="K15" s="46">
        <v>29037924</v>
      </c>
      <c r="L15" s="46">
        <v>49767574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11680</v>
      </c>
      <c r="F16" s="46">
        <v>12100</v>
      </c>
      <c r="G16" s="46">
        <v>15091829</v>
      </c>
      <c r="H16" s="46">
        <v>35946075</v>
      </c>
      <c r="I16" s="46">
        <v>138.18</v>
      </c>
      <c r="J16" s="46">
        <v>20854246</v>
      </c>
      <c r="K16" s="46">
        <v>-7422173</v>
      </c>
      <c r="L16" s="46">
        <v>13782073</v>
      </c>
    </row>
    <row r="17" spans="1:12" ht="18.75" x14ac:dyDescent="0.3">
      <c r="A17" s="46" t="s">
        <v>26</v>
      </c>
      <c r="B17" s="46">
        <v>7000</v>
      </c>
      <c r="C17" s="46">
        <v>2103</v>
      </c>
      <c r="D17" s="46">
        <v>2124</v>
      </c>
      <c r="E17" s="46">
        <v>4696</v>
      </c>
      <c r="F17" s="46">
        <v>4696</v>
      </c>
      <c r="G17" s="46">
        <v>14720662</v>
      </c>
      <c r="H17" s="46">
        <v>32551498</v>
      </c>
      <c r="I17" s="46">
        <v>121.13</v>
      </c>
      <c r="J17" s="46">
        <v>17830836</v>
      </c>
      <c r="K17" s="46">
        <v>94924224</v>
      </c>
      <c r="L17" s="46">
        <v>112755060</v>
      </c>
    </row>
    <row r="18" spans="1:12" ht="18.75" x14ac:dyDescent="0.3">
      <c r="A18" s="46" t="s">
        <v>31</v>
      </c>
      <c r="B18" s="46">
        <v>7000</v>
      </c>
      <c r="C18" s="46">
        <v>2300</v>
      </c>
      <c r="D18" s="46">
        <v>2323</v>
      </c>
      <c r="E18" s="46">
        <v>3799</v>
      </c>
      <c r="F18" s="46">
        <v>3657</v>
      </c>
      <c r="G18" s="46">
        <v>16100578</v>
      </c>
      <c r="H18" s="46">
        <v>25349410</v>
      </c>
      <c r="I18" s="46">
        <v>57.44</v>
      </c>
      <c r="J18" s="46">
        <v>9248832</v>
      </c>
      <c r="K18" s="46">
        <v>3855220</v>
      </c>
      <c r="L18" s="46">
        <v>13104052</v>
      </c>
    </row>
    <row r="19" spans="1:12" ht="18.75" x14ac:dyDescent="0.3">
      <c r="A19" s="46" t="s">
        <v>28</v>
      </c>
      <c r="B19" s="46">
        <v>2000</v>
      </c>
      <c r="C19" s="46">
        <v>2601</v>
      </c>
      <c r="D19" s="46">
        <v>2627</v>
      </c>
      <c r="E19" s="46">
        <v>7211</v>
      </c>
      <c r="F19" s="46">
        <v>7102</v>
      </c>
      <c r="G19" s="46">
        <v>5202503</v>
      </c>
      <c r="H19" s="46">
        <v>14065511</v>
      </c>
      <c r="I19" s="46">
        <v>170.36</v>
      </c>
      <c r="J19" s="46">
        <v>8863008</v>
      </c>
      <c r="K19" s="46">
        <v>337142</v>
      </c>
      <c r="L19" s="46">
        <v>9204150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101647</v>
      </c>
      <c r="F20" s="46">
        <v>98364</v>
      </c>
      <c r="G20" s="46">
        <v>3728632</v>
      </c>
      <c r="H20" s="46">
        <v>5552082</v>
      </c>
      <c r="I20" s="46">
        <v>48.9</v>
      </c>
      <c r="J20" s="46">
        <v>1823450</v>
      </c>
      <c r="K20" s="46">
        <v>0</v>
      </c>
      <c r="L20" s="46">
        <v>1823450</v>
      </c>
    </row>
    <row r="21" spans="1:12" ht="18.75" x14ac:dyDescent="0.3">
      <c r="A21" s="46" t="s">
        <v>227</v>
      </c>
      <c r="B21" s="46">
        <v>228</v>
      </c>
      <c r="C21" s="46">
        <v>4119</v>
      </c>
      <c r="D21" s="46">
        <v>4160</v>
      </c>
      <c r="E21" s="46">
        <v>4305</v>
      </c>
      <c r="F21" s="46">
        <v>4106</v>
      </c>
      <c r="G21" s="46">
        <v>939042</v>
      </c>
      <c r="H21" s="46">
        <v>927040</v>
      </c>
      <c r="I21" s="46">
        <v>-1.28</v>
      </c>
      <c r="J21" s="46">
        <v>-12002</v>
      </c>
      <c r="K21" s="46">
        <v>0</v>
      </c>
      <c r="L21" s="46">
        <v>-12002</v>
      </c>
    </row>
    <row r="22" spans="1:12" ht="18.75" x14ac:dyDescent="0.3">
      <c r="A22" s="46" t="s">
        <v>33</v>
      </c>
      <c r="B22" s="46">
        <v>21</v>
      </c>
      <c r="C22" s="46">
        <v>19990</v>
      </c>
      <c r="D22" s="46">
        <v>20185</v>
      </c>
      <c r="E22" s="46">
        <v>34491</v>
      </c>
      <c r="F22" s="46">
        <v>33058</v>
      </c>
      <c r="G22" s="46">
        <v>419795</v>
      </c>
      <c r="H22" s="46">
        <v>687449</v>
      </c>
      <c r="I22" s="46">
        <v>63.76</v>
      </c>
      <c r="J22" s="46">
        <v>267654</v>
      </c>
      <c r="K22" s="46">
        <v>0</v>
      </c>
      <c r="L22" s="46">
        <v>267654</v>
      </c>
    </row>
    <row r="23" spans="1:12" ht="18.75" x14ac:dyDescent="0.3">
      <c r="A23" s="46" t="s">
        <v>166</v>
      </c>
      <c r="B23" s="46">
        <v>13</v>
      </c>
      <c r="C23" s="46">
        <v>40536</v>
      </c>
      <c r="D23" s="46">
        <v>40932</v>
      </c>
      <c r="E23" s="46">
        <v>49231</v>
      </c>
      <c r="F23" s="46">
        <v>47100</v>
      </c>
      <c r="G23" s="46">
        <v>526967</v>
      </c>
      <c r="H23" s="46">
        <v>606330</v>
      </c>
      <c r="I23" s="46">
        <v>15.06</v>
      </c>
      <c r="J23" s="46">
        <v>79363</v>
      </c>
      <c r="K23" s="46">
        <v>0</v>
      </c>
      <c r="L23" s="46">
        <v>79363</v>
      </c>
    </row>
    <row r="24" spans="1:12" ht="18.75" x14ac:dyDescent="0.3">
      <c r="A24" s="46" t="s">
        <v>123</v>
      </c>
      <c r="B24" s="46">
        <v>14</v>
      </c>
      <c r="C24" s="46">
        <v>12564</v>
      </c>
      <c r="D24" s="46">
        <v>12687</v>
      </c>
      <c r="E24" s="46">
        <v>14377</v>
      </c>
      <c r="F24" s="46">
        <v>13732</v>
      </c>
      <c r="G24" s="46">
        <v>175892</v>
      </c>
      <c r="H24" s="46">
        <v>190374</v>
      </c>
      <c r="I24" s="46">
        <v>8.23</v>
      </c>
      <c r="J24" s="46">
        <v>14482</v>
      </c>
      <c r="K24" s="46">
        <v>0</v>
      </c>
      <c r="L24" s="46">
        <v>19046</v>
      </c>
    </row>
    <row r="25" spans="1:12" ht="18.75" x14ac:dyDescent="0.3">
      <c r="A25" s="46" t="s">
        <v>34</v>
      </c>
      <c r="B25" s="46">
        <v>22</v>
      </c>
      <c r="C25" s="46" t="s">
        <v>35</v>
      </c>
      <c r="D25" s="46" t="s">
        <v>228</v>
      </c>
      <c r="E25" s="46" t="s">
        <v>37</v>
      </c>
      <c r="F25" s="46" t="s">
        <v>229</v>
      </c>
      <c r="G25" s="46" t="s">
        <v>39</v>
      </c>
      <c r="H25" s="43">
        <f>SUM(H2:H24)</f>
        <v>3146493467</v>
      </c>
      <c r="I25" s="46" t="s">
        <v>40</v>
      </c>
      <c r="J25" s="46" t="s">
        <v>230</v>
      </c>
      <c r="K25" s="46"/>
      <c r="L25" s="46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H25+B41</f>
        <v>4077817956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931324489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B41+H25+D41+F41</f>
        <v>4150369016</v>
      </c>
      <c r="H41" s="11">
        <f>G41-B43</f>
        <v>1662535570</v>
      </c>
      <c r="I41" s="5">
        <f>H41/B43</f>
        <v>0.66826642783224321</v>
      </c>
      <c r="J41" s="13">
        <f>G41+J40</f>
        <v>4150369016</v>
      </c>
      <c r="K41" s="11">
        <f>H41+J40</f>
        <v>1662535570</v>
      </c>
      <c r="L41" s="5">
        <f>K41/B43</f>
        <v>0.66826642783224321</v>
      </c>
    </row>
    <row r="42" spans="1:12" ht="19.5" thickBot="1" x14ac:dyDescent="0.35">
      <c r="A42" s="1" t="s">
        <v>48</v>
      </c>
      <c r="B42" s="9">
        <v>570000000</v>
      </c>
      <c r="C42" s="1"/>
      <c r="D42" s="1"/>
      <c r="E42" s="1"/>
      <c r="F42" s="1"/>
      <c r="G42" s="10">
        <f>G41+B42</f>
        <v>4720369016</v>
      </c>
      <c r="H42" s="12">
        <f>G42-B43</f>
        <v>2232535570</v>
      </c>
      <c r="I42" s="8">
        <f>H42/B43</f>
        <v>0.89738144391841257</v>
      </c>
      <c r="J42" s="13">
        <f>G42+J40</f>
        <v>4720369016</v>
      </c>
      <c r="K42" s="12">
        <f>H42+J40</f>
        <v>2232535570</v>
      </c>
      <c r="L42" s="8">
        <f>K42/B43</f>
        <v>0.89738144391841257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0.19654894936242448</v>
      </c>
      <c r="J43" s="6"/>
      <c r="K43" s="4" t="s">
        <v>50</v>
      </c>
      <c r="L43" s="5">
        <f ca="1">K41/VLOOKUP(MID(CELL("filename",A$1),FIND("]",CELL("filename",A$1))+1,255),Base!A:H,8,FALSE)*30</f>
        <v>0.19654894936242448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0.26393571879953309</v>
      </c>
      <c r="J44" s="6"/>
      <c r="K44" s="7"/>
      <c r="L44" s="8">
        <f ca="1">K42/VLOOKUP(MID(CELL("filename",A$1),FIND("]",CELL("filename",A$1))+1,255),Base!A:H,8,FALSE)*30</f>
        <v>0.26393571879953309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44"/>
  <sheetViews>
    <sheetView rightToLeft="1" topLeftCell="A2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8620</v>
      </c>
      <c r="F2" s="46">
        <v>8762</v>
      </c>
      <c r="G2" s="46">
        <v>270258400</v>
      </c>
      <c r="H2" s="46">
        <v>1041188460</v>
      </c>
      <c r="I2" s="46">
        <v>285.26</v>
      </c>
      <c r="J2" s="46">
        <v>770930060</v>
      </c>
      <c r="K2" s="46">
        <v>526416448</v>
      </c>
      <c r="L2" s="46">
        <v>1343946508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8440</v>
      </c>
      <c r="F3" s="46">
        <v>8715</v>
      </c>
      <c r="G3" s="46">
        <v>139914304</v>
      </c>
      <c r="H3" s="46">
        <v>604102013</v>
      </c>
      <c r="I3" s="46">
        <v>331.77</v>
      </c>
      <c r="J3" s="46">
        <v>464187709</v>
      </c>
      <c r="K3" s="46">
        <v>283977888</v>
      </c>
      <c r="L3" s="46">
        <v>748165597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34335</v>
      </c>
      <c r="F4" s="46">
        <v>34820</v>
      </c>
      <c r="G4" s="46">
        <v>195353872</v>
      </c>
      <c r="H4" s="46">
        <v>344805050</v>
      </c>
      <c r="I4" s="46">
        <v>76.5</v>
      </c>
      <c r="J4" s="46">
        <v>149451178</v>
      </c>
      <c r="K4" s="46">
        <v>0</v>
      </c>
      <c r="L4" s="46">
        <v>149451178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13320</v>
      </c>
      <c r="F5" s="46">
        <v>13880</v>
      </c>
      <c r="G5" s="46">
        <v>58627768</v>
      </c>
      <c r="H5" s="46">
        <v>261148730</v>
      </c>
      <c r="I5" s="46">
        <v>345.44</v>
      </c>
      <c r="J5" s="46">
        <v>202520962</v>
      </c>
      <c r="K5" s="46">
        <v>189667360</v>
      </c>
      <c r="L5" s="46">
        <v>392188322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24840</v>
      </c>
      <c r="F6" s="46">
        <v>24660</v>
      </c>
      <c r="G6" s="46">
        <v>90907328</v>
      </c>
      <c r="H6" s="46">
        <v>170936955</v>
      </c>
      <c r="I6" s="46">
        <v>88.03</v>
      </c>
      <c r="J6" s="46">
        <v>80029627</v>
      </c>
      <c r="K6" s="46">
        <v>28708712</v>
      </c>
      <c r="L6" s="46">
        <v>108738339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15306</v>
      </c>
      <c r="F7" s="46">
        <v>15578</v>
      </c>
      <c r="G7" s="46">
        <v>73976144</v>
      </c>
      <c r="H7" s="46">
        <v>138835031</v>
      </c>
      <c r="I7" s="46">
        <v>87.68</v>
      </c>
      <c r="J7" s="46">
        <v>64858887</v>
      </c>
      <c r="K7" s="46">
        <v>3002441</v>
      </c>
      <c r="L7" s="46">
        <v>71551328</v>
      </c>
    </row>
    <row r="8" spans="1:12" ht="18.75" x14ac:dyDescent="0.3">
      <c r="A8" s="46" t="s">
        <v>17</v>
      </c>
      <c r="B8" s="46">
        <v>4000</v>
      </c>
      <c r="C8" s="46">
        <v>2118</v>
      </c>
      <c r="D8" s="46">
        <v>2139</v>
      </c>
      <c r="E8" s="46">
        <v>17690</v>
      </c>
      <c r="F8" s="46">
        <v>17490</v>
      </c>
      <c r="G8" s="46">
        <v>8470021</v>
      </c>
      <c r="H8" s="46">
        <v>69277890</v>
      </c>
      <c r="I8" s="46">
        <v>717.92</v>
      </c>
      <c r="J8" s="46">
        <v>60807869</v>
      </c>
      <c r="K8" s="46">
        <v>90905312</v>
      </c>
      <c r="L8" s="46">
        <v>151713181</v>
      </c>
    </row>
    <row r="9" spans="1:12" ht="18.75" x14ac:dyDescent="0.3">
      <c r="A9" s="46" t="s">
        <v>77</v>
      </c>
      <c r="B9" s="46">
        <v>2200</v>
      </c>
      <c r="C9" s="46">
        <v>19516</v>
      </c>
      <c r="D9" s="46">
        <v>19707</v>
      </c>
      <c r="E9" s="46">
        <v>28500</v>
      </c>
      <c r="F9" s="46">
        <v>29258</v>
      </c>
      <c r="G9" s="46">
        <v>42934552</v>
      </c>
      <c r="H9" s="46">
        <v>63740016</v>
      </c>
      <c r="I9" s="46">
        <v>48.46</v>
      </c>
      <c r="J9" s="46">
        <v>20805464</v>
      </c>
      <c r="K9" s="46">
        <v>1006639</v>
      </c>
      <c r="L9" s="46">
        <v>21812103</v>
      </c>
    </row>
    <row r="10" spans="1:12" ht="18.75" x14ac:dyDescent="0.3">
      <c r="A10" s="46" t="s">
        <v>29</v>
      </c>
      <c r="B10" s="46">
        <v>1500</v>
      </c>
      <c r="C10" s="46">
        <v>25376</v>
      </c>
      <c r="D10" s="46">
        <v>25624</v>
      </c>
      <c r="E10" s="46">
        <v>41140</v>
      </c>
      <c r="F10" s="46">
        <v>41280</v>
      </c>
      <c r="G10" s="46">
        <v>38063528</v>
      </c>
      <c r="H10" s="46">
        <v>61316280</v>
      </c>
      <c r="I10" s="46">
        <v>61.09</v>
      </c>
      <c r="J10" s="46">
        <v>23252752</v>
      </c>
      <c r="K10" s="46">
        <v>15159361</v>
      </c>
      <c r="L10" s="46">
        <v>38412113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19100</v>
      </c>
      <c r="F11" s="46">
        <v>19576</v>
      </c>
      <c r="G11" s="46">
        <v>30598264</v>
      </c>
      <c r="H11" s="46">
        <v>58155402</v>
      </c>
      <c r="I11" s="46">
        <v>90.06</v>
      </c>
      <c r="J11" s="46">
        <v>27557138</v>
      </c>
      <c r="K11" s="46">
        <v>11601253</v>
      </c>
      <c r="L11" s="46">
        <v>39158391</v>
      </c>
    </row>
    <row r="12" spans="1:12" s="14" customFormat="1" ht="18.75" x14ac:dyDescent="0.3">
      <c r="A12" s="46" t="s">
        <v>226</v>
      </c>
      <c r="B12" s="46">
        <v>200</v>
      </c>
      <c r="C12" s="46"/>
      <c r="D12" s="46"/>
      <c r="E12" s="46"/>
      <c r="F12" s="46">
        <v>253990</v>
      </c>
      <c r="G12" s="46"/>
      <c r="H12" s="46">
        <f>F12*B12</f>
        <v>50798000</v>
      </c>
      <c r="I12" s="46"/>
      <c r="J12" s="46"/>
      <c r="K12" s="46"/>
      <c r="L12" s="46"/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21</v>
      </c>
      <c r="B14" s="46">
        <v>1000</v>
      </c>
      <c r="C14" s="46">
        <v>16843</v>
      </c>
      <c r="D14" s="46">
        <v>17008</v>
      </c>
      <c r="E14" s="46">
        <v>46540</v>
      </c>
      <c r="F14" s="46">
        <v>47440</v>
      </c>
      <c r="G14" s="46">
        <v>16842788</v>
      </c>
      <c r="H14" s="46">
        <v>46977460</v>
      </c>
      <c r="I14" s="46">
        <v>178.92</v>
      </c>
      <c r="J14" s="46">
        <v>30134672</v>
      </c>
      <c r="K14" s="46">
        <v>18931414</v>
      </c>
      <c r="L14" s="46">
        <v>49066086</v>
      </c>
    </row>
    <row r="15" spans="1:12" ht="18.75" x14ac:dyDescent="0.3">
      <c r="A15" s="46" t="s">
        <v>16</v>
      </c>
      <c r="B15" s="46">
        <v>5912</v>
      </c>
      <c r="C15" s="46">
        <v>2752</v>
      </c>
      <c r="D15" s="46">
        <v>2779</v>
      </c>
      <c r="E15" s="46">
        <v>6300</v>
      </c>
      <c r="F15" s="46">
        <v>6320</v>
      </c>
      <c r="G15" s="46">
        <v>16269893</v>
      </c>
      <c r="H15" s="46">
        <v>36999543</v>
      </c>
      <c r="I15" s="46">
        <v>127.41</v>
      </c>
      <c r="J15" s="46">
        <v>20729650</v>
      </c>
      <c r="K15" s="46">
        <v>29037924</v>
      </c>
      <c r="L15" s="46">
        <v>49767574</v>
      </c>
    </row>
    <row r="16" spans="1:12" ht="18.75" x14ac:dyDescent="0.3">
      <c r="A16" s="46" t="s">
        <v>24</v>
      </c>
      <c r="B16" s="46">
        <v>3000</v>
      </c>
      <c r="C16" s="46">
        <v>5031</v>
      </c>
      <c r="D16" s="46">
        <v>5081</v>
      </c>
      <c r="E16" s="46">
        <v>11500</v>
      </c>
      <c r="F16" s="46">
        <v>11640</v>
      </c>
      <c r="G16" s="46">
        <v>15091829</v>
      </c>
      <c r="H16" s="46">
        <v>34579530</v>
      </c>
      <c r="I16" s="46">
        <v>129.13</v>
      </c>
      <c r="J16" s="46">
        <v>19487701</v>
      </c>
      <c r="K16" s="46">
        <v>-7422173</v>
      </c>
      <c r="L16" s="46">
        <v>12415528</v>
      </c>
    </row>
    <row r="17" spans="1:12" ht="18.75" x14ac:dyDescent="0.3">
      <c r="A17" s="46" t="s">
        <v>26</v>
      </c>
      <c r="B17" s="46">
        <v>7000</v>
      </c>
      <c r="C17" s="46">
        <v>2103</v>
      </c>
      <c r="D17" s="46">
        <v>2124</v>
      </c>
      <c r="E17" s="46">
        <v>4836</v>
      </c>
      <c r="F17" s="46">
        <v>4836</v>
      </c>
      <c r="G17" s="46">
        <v>14720662</v>
      </c>
      <c r="H17" s="46">
        <v>33521943</v>
      </c>
      <c r="I17" s="46">
        <v>127.72</v>
      </c>
      <c r="J17" s="46">
        <v>18801281</v>
      </c>
      <c r="K17" s="46">
        <v>94924224</v>
      </c>
      <c r="L17" s="46">
        <v>113725505</v>
      </c>
    </row>
    <row r="18" spans="1:12" ht="18.75" x14ac:dyDescent="0.3">
      <c r="A18" s="46" t="s">
        <v>31</v>
      </c>
      <c r="B18" s="46">
        <v>7000</v>
      </c>
      <c r="C18" s="46">
        <v>2300</v>
      </c>
      <c r="D18" s="46">
        <v>2323</v>
      </c>
      <c r="E18" s="46">
        <v>3730</v>
      </c>
      <c r="F18" s="46">
        <v>3669</v>
      </c>
      <c r="G18" s="46">
        <v>16100578</v>
      </c>
      <c r="H18" s="46">
        <v>25432591</v>
      </c>
      <c r="I18" s="46">
        <v>57.96</v>
      </c>
      <c r="J18" s="46">
        <v>9332013</v>
      </c>
      <c r="K18" s="46">
        <v>3855220</v>
      </c>
      <c r="L18" s="46">
        <v>13187233</v>
      </c>
    </row>
    <row r="19" spans="1:12" ht="18.75" x14ac:dyDescent="0.3">
      <c r="A19" s="46" t="s">
        <v>231</v>
      </c>
      <c r="B19" s="46">
        <v>100</v>
      </c>
      <c r="C19" s="46">
        <v>240330</v>
      </c>
      <c r="D19" s="46">
        <v>240713</v>
      </c>
      <c r="E19" s="46">
        <v>239000</v>
      </c>
      <c r="F19" s="46">
        <v>245114</v>
      </c>
      <c r="G19" s="46">
        <v>24033036</v>
      </c>
      <c r="H19" s="46">
        <v>24472353</v>
      </c>
      <c r="I19" s="46">
        <v>1.83</v>
      </c>
      <c r="J19" s="46">
        <v>439317</v>
      </c>
      <c r="K19" s="46">
        <v>0</v>
      </c>
      <c r="L19" s="46">
        <v>439317</v>
      </c>
    </row>
    <row r="20" spans="1:12" ht="18.75" x14ac:dyDescent="0.3">
      <c r="A20" s="46" t="s">
        <v>28</v>
      </c>
      <c r="B20" s="46">
        <v>2000</v>
      </c>
      <c r="C20" s="46">
        <v>2601</v>
      </c>
      <c r="D20" s="46">
        <v>2627</v>
      </c>
      <c r="E20" s="46">
        <v>7457</v>
      </c>
      <c r="F20" s="46">
        <v>7442</v>
      </c>
      <c r="G20" s="46">
        <v>5202503</v>
      </c>
      <c r="H20" s="46">
        <v>14738881</v>
      </c>
      <c r="I20" s="46">
        <v>183.3</v>
      </c>
      <c r="J20" s="46">
        <v>9536378</v>
      </c>
      <c r="K20" s="46">
        <v>337142</v>
      </c>
      <c r="L20" s="46">
        <v>9877520</v>
      </c>
    </row>
    <row r="21" spans="1:12" ht="18.75" x14ac:dyDescent="0.3">
      <c r="A21" s="46" t="s">
        <v>176</v>
      </c>
      <c r="B21" s="46">
        <v>57</v>
      </c>
      <c r="C21" s="46">
        <v>65415</v>
      </c>
      <c r="D21" s="46">
        <v>66053</v>
      </c>
      <c r="E21" s="46">
        <v>101647</v>
      </c>
      <c r="F21" s="46">
        <v>98364</v>
      </c>
      <c r="G21" s="46">
        <v>3728632</v>
      </c>
      <c r="H21" s="46">
        <v>5552082</v>
      </c>
      <c r="I21" s="46">
        <v>48.9</v>
      </c>
      <c r="J21" s="46">
        <v>1823450</v>
      </c>
      <c r="K21" s="46">
        <v>0</v>
      </c>
      <c r="L21" s="46">
        <v>1823450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4311</v>
      </c>
      <c r="F22" s="46">
        <v>4113</v>
      </c>
      <c r="G22" s="46">
        <v>939042</v>
      </c>
      <c r="H22" s="46">
        <v>928621</v>
      </c>
      <c r="I22" s="46">
        <v>-1.1100000000000001</v>
      </c>
      <c r="J22" s="46">
        <v>-10421</v>
      </c>
      <c r="K22" s="46">
        <v>0</v>
      </c>
      <c r="L22" s="46">
        <v>-10421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34710</v>
      </c>
      <c r="F23" s="46">
        <v>33258</v>
      </c>
      <c r="G23" s="46">
        <v>419795</v>
      </c>
      <c r="H23" s="46">
        <v>691608</v>
      </c>
      <c r="I23" s="46">
        <v>64.75</v>
      </c>
      <c r="J23" s="46">
        <v>271813</v>
      </c>
      <c r="K23" s="46">
        <v>0</v>
      </c>
      <c r="L23" s="46">
        <v>271813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49455</v>
      </c>
      <c r="F24" s="46">
        <v>47314</v>
      </c>
      <c r="G24" s="46">
        <v>526967</v>
      </c>
      <c r="H24" s="46">
        <v>609085</v>
      </c>
      <c r="I24" s="46">
        <v>15.58</v>
      </c>
      <c r="J24" s="46">
        <v>82118</v>
      </c>
      <c r="K24" s="46">
        <v>0</v>
      </c>
      <c r="L24" s="46">
        <v>82118</v>
      </c>
    </row>
    <row r="25" spans="1:12" ht="18.75" x14ac:dyDescent="0.3">
      <c r="A25" s="46" t="s">
        <v>123</v>
      </c>
      <c r="B25" s="46">
        <v>14</v>
      </c>
      <c r="C25" s="46">
        <v>12564</v>
      </c>
      <c r="D25" s="46">
        <v>12687</v>
      </c>
      <c r="E25" s="46">
        <v>14418</v>
      </c>
      <c r="F25" s="46">
        <v>13762</v>
      </c>
      <c r="G25" s="46">
        <v>175892</v>
      </c>
      <c r="H25" s="46">
        <v>190789</v>
      </c>
      <c r="I25" s="46">
        <v>8.4700000000000006</v>
      </c>
      <c r="J25" s="46">
        <v>14897</v>
      </c>
      <c r="K25" s="46">
        <v>0</v>
      </c>
      <c r="L25" s="46">
        <v>19461</v>
      </c>
    </row>
    <row r="26" spans="1:12" ht="18.75" x14ac:dyDescent="0.3">
      <c r="A26" s="46" t="s">
        <v>34</v>
      </c>
      <c r="B26" s="46">
        <v>23</v>
      </c>
      <c r="C26" s="46" t="s">
        <v>35</v>
      </c>
      <c r="D26" s="46" t="s">
        <v>232</v>
      </c>
      <c r="E26" s="46" t="s">
        <v>37</v>
      </c>
      <c r="F26" s="46" t="s">
        <v>233</v>
      </c>
      <c r="G26" s="46" t="s">
        <v>39</v>
      </c>
      <c r="H26" s="46">
        <f>SUM(H2:H25)</f>
        <v>3138510813</v>
      </c>
      <c r="I26" s="46" t="s">
        <v>40</v>
      </c>
      <c r="J26" s="46" t="s">
        <v>234</v>
      </c>
      <c r="K26" s="46"/>
      <c r="L26" s="46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H26+B41</f>
        <v>4045802267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907291454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B41+H26+D41+F41</f>
        <v>4118353327</v>
      </c>
      <c r="H41" s="11">
        <f>G41-B43</f>
        <v>1630519881</v>
      </c>
      <c r="I41" s="5">
        <f>H41/B43</f>
        <v>0.65539752414760322</v>
      </c>
      <c r="J41" s="13">
        <f>G41+J40</f>
        <v>4118353327</v>
      </c>
      <c r="K41" s="11">
        <f>H41+J40</f>
        <v>1630519881</v>
      </c>
      <c r="L41" s="5">
        <f>K41/B43</f>
        <v>0.65539752414760322</v>
      </c>
    </row>
    <row r="42" spans="1:12" ht="19.5" thickBot="1" x14ac:dyDescent="0.35">
      <c r="A42" s="1" t="s">
        <v>48</v>
      </c>
      <c r="B42" s="9">
        <v>570000000</v>
      </c>
      <c r="C42" s="1"/>
      <c r="D42" s="1"/>
      <c r="E42" s="1"/>
      <c r="F42" s="1"/>
      <c r="G42" s="10">
        <f>G41+B42</f>
        <v>4688353327</v>
      </c>
      <c r="H42" s="12">
        <f>G42-B43</f>
        <v>2200519881</v>
      </c>
      <c r="I42" s="8">
        <f>H42/B43</f>
        <v>0.88451254023377257</v>
      </c>
      <c r="J42" s="13">
        <f>G42+J40</f>
        <v>4688353327</v>
      </c>
      <c r="K42" s="12">
        <f>H42+J40</f>
        <v>2200519881</v>
      </c>
      <c r="L42" s="8">
        <f>K42/B43</f>
        <v>0.88451254023377257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0.19089248276143783</v>
      </c>
      <c r="J43" s="6"/>
      <c r="K43" s="4" t="s">
        <v>50</v>
      </c>
      <c r="L43" s="5">
        <f ca="1">K41/VLOOKUP(MID(CELL("filename",A$1),FIND("]",CELL("filename",A$1))+1,255),Base!A:H,8,FALSE)*30</f>
        <v>0.19089248276143783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0.25762501171857455</v>
      </c>
      <c r="J44" s="6"/>
      <c r="K44" s="7"/>
      <c r="L44" s="8">
        <f ca="1">K42/VLOOKUP(MID(CELL("filename",A$1),FIND("]",CELL("filename",A$1))+1,255),Base!A:H,8,FALSE)*30</f>
        <v>0.25762501171857455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44"/>
  <sheetViews>
    <sheetView rightToLeft="1" topLeftCell="A7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8324</v>
      </c>
      <c r="F2" s="46">
        <v>8341</v>
      </c>
      <c r="G2" s="46">
        <v>270258400</v>
      </c>
      <c r="H2" s="46">
        <v>991161030</v>
      </c>
      <c r="I2" s="46">
        <v>266.75</v>
      </c>
      <c r="J2" s="46">
        <v>720902630</v>
      </c>
      <c r="K2" s="46">
        <v>526416448</v>
      </c>
      <c r="L2" s="46">
        <v>1293919078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8286</v>
      </c>
      <c r="F3" s="46">
        <v>8332</v>
      </c>
      <c r="G3" s="46">
        <v>139914304</v>
      </c>
      <c r="H3" s="46">
        <v>577553410</v>
      </c>
      <c r="I3" s="46">
        <v>312.79000000000002</v>
      </c>
      <c r="J3" s="46">
        <v>437639106</v>
      </c>
      <c r="K3" s="46">
        <v>283977888</v>
      </c>
      <c r="L3" s="46">
        <v>721616994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35199</v>
      </c>
      <c r="F4" s="46">
        <v>34942</v>
      </c>
      <c r="G4" s="46">
        <v>195353872</v>
      </c>
      <c r="H4" s="46">
        <v>346013155</v>
      </c>
      <c r="I4" s="46">
        <v>77.12</v>
      </c>
      <c r="J4" s="46">
        <v>150659283</v>
      </c>
      <c r="K4" s="46">
        <v>0</v>
      </c>
      <c r="L4" s="46">
        <v>150659283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13590</v>
      </c>
      <c r="F5" s="46">
        <v>13250</v>
      </c>
      <c r="G5" s="46">
        <v>58627768</v>
      </c>
      <c r="H5" s="46">
        <v>249295438</v>
      </c>
      <c r="I5" s="46">
        <v>325.22000000000003</v>
      </c>
      <c r="J5" s="46">
        <v>190667670</v>
      </c>
      <c r="K5" s="46">
        <v>189667360</v>
      </c>
      <c r="L5" s="46">
        <v>380335030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25500</v>
      </c>
      <c r="F6" s="46">
        <v>25480</v>
      </c>
      <c r="G6" s="46">
        <v>90907328</v>
      </c>
      <c r="H6" s="46">
        <v>176620990</v>
      </c>
      <c r="I6" s="46">
        <v>94.29</v>
      </c>
      <c r="J6" s="46">
        <v>85713662</v>
      </c>
      <c r="K6" s="46">
        <v>28708712</v>
      </c>
      <c r="L6" s="46">
        <v>114422374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16356</v>
      </c>
      <c r="F7" s="46">
        <v>15742</v>
      </c>
      <c r="G7" s="46">
        <v>73976144</v>
      </c>
      <c r="H7" s="46">
        <v>140296640</v>
      </c>
      <c r="I7" s="46">
        <v>89.65</v>
      </c>
      <c r="J7" s="46">
        <v>66320496</v>
      </c>
      <c r="K7" s="46">
        <v>3002441</v>
      </c>
      <c r="L7" s="46">
        <v>73012937</v>
      </c>
    </row>
    <row r="8" spans="1:12" ht="18.75" x14ac:dyDescent="0.3">
      <c r="A8" s="46" t="s">
        <v>17</v>
      </c>
      <c r="B8" s="46">
        <v>4000</v>
      </c>
      <c r="C8" s="46">
        <v>2118</v>
      </c>
      <c r="D8" s="46">
        <v>2139</v>
      </c>
      <c r="E8" s="46">
        <v>18360</v>
      </c>
      <c r="F8" s="46">
        <v>17500</v>
      </c>
      <c r="G8" s="46">
        <v>8470021</v>
      </c>
      <c r="H8" s="46">
        <v>69317500</v>
      </c>
      <c r="I8" s="46">
        <v>718.39</v>
      </c>
      <c r="J8" s="46">
        <v>60847479</v>
      </c>
      <c r="K8" s="46">
        <v>90905312</v>
      </c>
      <c r="L8" s="46">
        <v>151752791</v>
      </c>
    </row>
    <row r="9" spans="1:12" ht="18.75" x14ac:dyDescent="0.3">
      <c r="A9" s="46" t="s">
        <v>77</v>
      </c>
      <c r="B9" s="46">
        <v>2200</v>
      </c>
      <c r="C9" s="46">
        <v>19516</v>
      </c>
      <c r="D9" s="46">
        <v>19707</v>
      </c>
      <c r="E9" s="46">
        <v>28127</v>
      </c>
      <c r="F9" s="46">
        <v>28043</v>
      </c>
      <c r="G9" s="46">
        <v>42934552</v>
      </c>
      <c r="H9" s="46">
        <v>61093078</v>
      </c>
      <c r="I9" s="46">
        <v>42.29</v>
      </c>
      <c r="J9" s="46">
        <v>18158526</v>
      </c>
      <c r="K9" s="46">
        <v>1006639</v>
      </c>
      <c r="L9" s="46">
        <v>19165165</v>
      </c>
    </row>
    <row r="10" spans="1:12" ht="18.75" x14ac:dyDescent="0.3">
      <c r="A10" s="46" t="s">
        <v>29</v>
      </c>
      <c r="B10" s="46">
        <v>1500</v>
      </c>
      <c r="C10" s="46">
        <v>25376</v>
      </c>
      <c r="D10" s="46">
        <v>25624</v>
      </c>
      <c r="E10" s="46">
        <v>40400</v>
      </c>
      <c r="F10" s="46">
        <v>40100</v>
      </c>
      <c r="G10" s="46">
        <v>38063528</v>
      </c>
      <c r="H10" s="46">
        <v>59563538</v>
      </c>
      <c r="I10" s="46">
        <v>56.48</v>
      </c>
      <c r="J10" s="46">
        <v>21500010</v>
      </c>
      <c r="K10" s="46">
        <v>15159361</v>
      </c>
      <c r="L10" s="46">
        <v>36659371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19100</v>
      </c>
      <c r="F11" s="46">
        <v>19576</v>
      </c>
      <c r="G11" s="46">
        <v>30598264</v>
      </c>
      <c r="H11" s="46">
        <v>58155402</v>
      </c>
      <c r="I11" s="46">
        <v>90.06</v>
      </c>
      <c r="J11" s="46">
        <v>27557138</v>
      </c>
      <c r="K11" s="46">
        <v>11601253</v>
      </c>
      <c r="L11" s="46">
        <v>39158391</v>
      </c>
    </row>
    <row r="12" spans="1:12" s="14" customFormat="1" ht="18.75" x14ac:dyDescent="0.3">
      <c r="A12" s="46" t="s">
        <v>226</v>
      </c>
      <c r="B12" s="46">
        <v>200</v>
      </c>
      <c r="C12" s="46"/>
      <c r="D12" s="46"/>
      <c r="E12" s="46"/>
      <c r="F12" s="46">
        <v>268610</v>
      </c>
      <c r="G12" s="46"/>
      <c r="H12" s="46">
        <f>F12*B12</f>
        <v>53722000</v>
      </c>
      <c r="I12" s="46"/>
      <c r="J12" s="46"/>
      <c r="K12" s="46"/>
      <c r="L12" s="46"/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21</v>
      </c>
      <c r="B14" s="46">
        <v>1000</v>
      </c>
      <c r="C14" s="46">
        <v>16843</v>
      </c>
      <c r="D14" s="46">
        <v>17008</v>
      </c>
      <c r="E14" s="46">
        <v>48200</v>
      </c>
      <c r="F14" s="46">
        <v>46570</v>
      </c>
      <c r="G14" s="46">
        <v>16842788</v>
      </c>
      <c r="H14" s="46">
        <v>46115943</v>
      </c>
      <c r="I14" s="46">
        <v>173.8</v>
      </c>
      <c r="J14" s="46">
        <v>29273155</v>
      </c>
      <c r="K14" s="46">
        <v>18931414</v>
      </c>
      <c r="L14" s="46">
        <v>48204569</v>
      </c>
    </row>
    <row r="15" spans="1:12" ht="18.75" x14ac:dyDescent="0.3">
      <c r="A15" s="46" t="s">
        <v>16</v>
      </c>
      <c r="B15" s="46">
        <v>5912</v>
      </c>
      <c r="C15" s="46">
        <v>2752</v>
      </c>
      <c r="D15" s="46">
        <v>2779</v>
      </c>
      <c r="E15" s="46">
        <v>6300</v>
      </c>
      <c r="F15" s="46">
        <v>6320</v>
      </c>
      <c r="G15" s="46">
        <v>16269893</v>
      </c>
      <c r="H15" s="46">
        <v>36999543</v>
      </c>
      <c r="I15" s="46">
        <v>127.41</v>
      </c>
      <c r="J15" s="46">
        <v>20729650</v>
      </c>
      <c r="K15" s="46">
        <v>29037924</v>
      </c>
      <c r="L15" s="46">
        <v>49767574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4981</v>
      </c>
      <c r="F16" s="46">
        <v>4981</v>
      </c>
      <c r="G16" s="46">
        <v>14720662</v>
      </c>
      <c r="H16" s="46">
        <v>34527047</v>
      </c>
      <c r="I16" s="46">
        <v>134.55000000000001</v>
      </c>
      <c r="J16" s="46">
        <v>19806385</v>
      </c>
      <c r="K16" s="46">
        <v>94924224</v>
      </c>
      <c r="L16" s="46">
        <v>114730609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11060</v>
      </c>
      <c r="F17" s="46">
        <v>11070</v>
      </c>
      <c r="G17" s="46">
        <v>15091829</v>
      </c>
      <c r="H17" s="46">
        <v>32886203</v>
      </c>
      <c r="I17" s="46">
        <v>117.91</v>
      </c>
      <c r="J17" s="46">
        <v>17794374</v>
      </c>
      <c r="K17" s="46">
        <v>-7422173</v>
      </c>
      <c r="L17" s="46">
        <v>10722201</v>
      </c>
    </row>
    <row r="18" spans="1:12" ht="18.75" x14ac:dyDescent="0.3">
      <c r="A18" s="46" t="s">
        <v>31</v>
      </c>
      <c r="B18" s="46">
        <v>7000</v>
      </c>
      <c r="C18" s="46">
        <v>2300</v>
      </c>
      <c r="D18" s="46">
        <v>2323</v>
      </c>
      <c r="E18" s="46">
        <v>3742</v>
      </c>
      <c r="F18" s="46">
        <v>3680</v>
      </c>
      <c r="G18" s="46">
        <v>16100578</v>
      </c>
      <c r="H18" s="46">
        <v>25508840</v>
      </c>
      <c r="I18" s="46">
        <v>58.43</v>
      </c>
      <c r="J18" s="46">
        <v>9408262</v>
      </c>
      <c r="K18" s="46">
        <v>3855220</v>
      </c>
      <c r="L18" s="46">
        <v>13263482</v>
      </c>
    </row>
    <row r="19" spans="1:12" ht="18.75" x14ac:dyDescent="0.3">
      <c r="A19" s="46" t="s">
        <v>231</v>
      </c>
      <c r="B19" s="46">
        <v>100</v>
      </c>
      <c r="C19" s="46">
        <v>240330</v>
      </c>
      <c r="D19" s="46">
        <v>240713</v>
      </c>
      <c r="E19" s="46">
        <v>242227</v>
      </c>
      <c r="F19" s="46">
        <v>236589</v>
      </c>
      <c r="G19" s="46">
        <v>24033036</v>
      </c>
      <c r="H19" s="46">
        <v>23621211</v>
      </c>
      <c r="I19" s="46">
        <v>-1.71</v>
      </c>
      <c r="J19" s="46">
        <v>-411825</v>
      </c>
      <c r="K19" s="46">
        <v>0</v>
      </c>
      <c r="L19" s="46">
        <v>-411825</v>
      </c>
    </row>
    <row r="20" spans="1:12" ht="18.75" x14ac:dyDescent="0.3">
      <c r="A20" s="46" t="s">
        <v>28</v>
      </c>
      <c r="B20" s="46">
        <v>2000</v>
      </c>
      <c r="C20" s="46">
        <v>2601</v>
      </c>
      <c r="D20" s="46">
        <v>2627</v>
      </c>
      <c r="E20" s="46">
        <v>7814</v>
      </c>
      <c r="F20" s="46">
        <v>7721</v>
      </c>
      <c r="G20" s="46">
        <v>5202503</v>
      </c>
      <c r="H20" s="46">
        <v>15291441</v>
      </c>
      <c r="I20" s="46">
        <v>193.92</v>
      </c>
      <c r="J20" s="46">
        <v>10088938</v>
      </c>
      <c r="K20" s="46">
        <v>337142</v>
      </c>
      <c r="L20" s="46">
        <v>10430080</v>
      </c>
    </row>
    <row r="21" spans="1:12" ht="18.75" x14ac:dyDescent="0.3">
      <c r="A21" s="46" t="s">
        <v>176</v>
      </c>
      <c r="B21" s="46">
        <v>57</v>
      </c>
      <c r="C21" s="46">
        <v>65415</v>
      </c>
      <c r="D21" s="46">
        <v>66053</v>
      </c>
      <c r="E21" s="46">
        <v>101647</v>
      </c>
      <c r="F21" s="46">
        <v>98364</v>
      </c>
      <c r="G21" s="46">
        <v>3728632</v>
      </c>
      <c r="H21" s="46">
        <v>5552082</v>
      </c>
      <c r="I21" s="46">
        <v>48.9</v>
      </c>
      <c r="J21" s="46">
        <v>1823450</v>
      </c>
      <c r="K21" s="46">
        <v>0</v>
      </c>
      <c r="L21" s="46">
        <v>1823450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4318</v>
      </c>
      <c r="F22" s="46">
        <v>4173</v>
      </c>
      <c r="G22" s="46">
        <v>939042</v>
      </c>
      <c r="H22" s="46">
        <v>942167</v>
      </c>
      <c r="I22" s="46">
        <v>0.33</v>
      </c>
      <c r="J22" s="46">
        <v>3125</v>
      </c>
      <c r="K22" s="46">
        <v>0</v>
      </c>
      <c r="L22" s="46">
        <v>3125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34920</v>
      </c>
      <c r="F23" s="46">
        <v>33368</v>
      </c>
      <c r="G23" s="46">
        <v>419795</v>
      </c>
      <c r="H23" s="46">
        <v>693896</v>
      </c>
      <c r="I23" s="46">
        <v>65.290000000000006</v>
      </c>
      <c r="J23" s="46">
        <v>274101</v>
      </c>
      <c r="K23" s="46">
        <v>0</v>
      </c>
      <c r="L23" s="46">
        <v>274101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49455</v>
      </c>
      <c r="F24" s="46">
        <v>47314</v>
      </c>
      <c r="G24" s="46">
        <v>526967</v>
      </c>
      <c r="H24" s="46">
        <v>609085</v>
      </c>
      <c r="I24" s="46">
        <v>15.58</v>
      </c>
      <c r="J24" s="46">
        <v>82118</v>
      </c>
      <c r="K24" s="46">
        <v>0</v>
      </c>
      <c r="L24" s="46">
        <v>82118</v>
      </c>
    </row>
    <row r="25" spans="1:12" ht="18.75" x14ac:dyDescent="0.3">
      <c r="A25" s="46" t="s">
        <v>123</v>
      </c>
      <c r="B25" s="46">
        <v>14</v>
      </c>
      <c r="C25" s="46">
        <v>12564</v>
      </c>
      <c r="D25" s="46">
        <v>12687</v>
      </c>
      <c r="E25" s="46">
        <v>14418</v>
      </c>
      <c r="F25" s="46">
        <v>13762</v>
      </c>
      <c r="G25" s="46">
        <v>175892</v>
      </c>
      <c r="H25" s="46">
        <v>190789</v>
      </c>
      <c r="I25" s="46">
        <v>8.4700000000000006</v>
      </c>
      <c r="J25" s="46">
        <v>14897</v>
      </c>
      <c r="K25" s="46">
        <v>0</v>
      </c>
      <c r="L25" s="46">
        <v>19461</v>
      </c>
    </row>
    <row r="26" spans="1:12" ht="18.75" x14ac:dyDescent="0.3">
      <c r="A26" s="46" t="s">
        <v>34</v>
      </c>
      <c r="B26" s="46">
        <v>23</v>
      </c>
      <c r="C26" s="46" t="s">
        <v>35</v>
      </c>
      <c r="D26" s="46" t="s">
        <v>235</v>
      </c>
      <c r="E26" s="46" t="s">
        <v>37</v>
      </c>
      <c r="F26" s="46" t="s">
        <v>236</v>
      </c>
      <c r="G26" s="46" t="s">
        <v>39</v>
      </c>
      <c r="H26" s="46">
        <f>SUM(H2:H25)</f>
        <v>3055242928</v>
      </c>
      <c r="I26" s="46" t="s">
        <v>40</v>
      </c>
      <c r="J26" s="46" t="s">
        <v>237</v>
      </c>
      <c r="K26" s="46"/>
      <c r="L26" s="46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H26+B41</f>
        <v>3962534383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907291455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B41+H26+D41+F41</f>
        <v>4035085443</v>
      </c>
      <c r="H41" s="11">
        <f>G41-B43</f>
        <v>1547251997</v>
      </c>
      <c r="I41" s="5">
        <f>H41/B43</f>
        <v>0.62192748452984659</v>
      </c>
      <c r="J41" s="13">
        <f>G41+J40</f>
        <v>4035085443</v>
      </c>
      <c r="K41" s="11">
        <f>H41+J40</f>
        <v>1547251997</v>
      </c>
      <c r="L41" s="5">
        <f>K41/B43</f>
        <v>0.62192748452984659</v>
      </c>
    </row>
    <row r="42" spans="1:12" ht="19.5" thickBot="1" x14ac:dyDescent="0.35">
      <c r="A42" s="1" t="s">
        <v>48</v>
      </c>
      <c r="B42" s="9">
        <v>570000000</v>
      </c>
      <c r="C42" s="1"/>
      <c r="D42" s="1"/>
      <c r="E42" s="1"/>
      <c r="F42" s="1"/>
      <c r="G42" s="10">
        <f>G41+B42</f>
        <v>4605085443</v>
      </c>
      <c r="H42" s="12">
        <f>G42-B43</f>
        <v>2117251997</v>
      </c>
      <c r="I42" s="8">
        <f>H42/B43</f>
        <v>0.85104250061601594</v>
      </c>
      <c r="J42" s="13">
        <f>G42+J40</f>
        <v>4605085443</v>
      </c>
      <c r="K42" s="12">
        <f>H42+J40</f>
        <v>2117251997</v>
      </c>
      <c r="L42" s="8">
        <f>K42/B43</f>
        <v>0.85104250061601594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0.17940215899899423</v>
      </c>
      <c r="J43" s="6"/>
      <c r="K43" s="4" t="s">
        <v>50</v>
      </c>
      <c r="L43" s="5">
        <f ca="1">K41/VLOOKUP(MID(CELL("filename",A$1),FIND("]",CELL("filename",A$1))+1,255),Base!A:H,8,FALSE)*30</f>
        <v>0.17940215899899423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0.24549302902385073</v>
      </c>
      <c r="J44" s="6"/>
      <c r="K44" s="7"/>
      <c r="L44" s="8">
        <f ca="1">K42/VLOOKUP(MID(CELL("filename",A$1),FIND("]",CELL("filename",A$1))+1,255),Base!A:H,8,FALSE)*30</f>
        <v>0.24549302902385073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44"/>
  <sheetViews>
    <sheetView rightToLeft="1" topLeftCell="A12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140625" bestFit="1" customWidth="1"/>
    <col min="3" max="3" width="12" bestFit="1" customWidth="1"/>
    <col min="4" max="4" width="16.28515625" bestFit="1" customWidth="1"/>
    <col min="5" max="5" width="11.7109375" bestFit="1" customWidth="1"/>
    <col min="6" max="8" width="19.140625" bestFit="1" customWidth="1"/>
    <col min="9" max="9" width="17.140625" bestFit="1" customWidth="1"/>
    <col min="10" max="11" width="19.140625" bestFit="1" customWidth="1"/>
    <col min="12" max="12" width="11.140625" bestFit="1" customWidth="1"/>
  </cols>
  <sheetData>
    <row r="1" spans="1:12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</row>
    <row r="2" spans="1:12" x14ac:dyDescent="0.25">
      <c r="A2" s="14" t="s">
        <v>12</v>
      </c>
      <c r="B2" s="14">
        <v>120000</v>
      </c>
      <c r="C2" s="14">
        <v>2252</v>
      </c>
      <c r="D2" s="14">
        <v>2274</v>
      </c>
      <c r="E2" s="14">
        <v>8600</v>
      </c>
      <c r="F2" s="14">
        <v>8642</v>
      </c>
      <c r="G2" s="14">
        <v>270258400</v>
      </c>
      <c r="H2" s="14">
        <v>1026928860</v>
      </c>
      <c r="I2" s="14">
        <v>279.98</v>
      </c>
      <c r="J2" s="14">
        <v>756670460</v>
      </c>
      <c r="K2" s="14">
        <v>526416448</v>
      </c>
      <c r="L2" s="14">
        <v>1329686908</v>
      </c>
    </row>
    <row r="3" spans="1:12" x14ac:dyDescent="0.25">
      <c r="A3" s="14" t="s">
        <v>13</v>
      </c>
      <c r="B3" s="14">
        <v>70000</v>
      </c>
      <c r="C3" s="14">
        <v>1999</v>
      </c>
      <c r="D3" s="14">
        <v>2019</v>
      </c>
      <c r="E3" s="14">
        <v>8748</v>
      </c>
      <c r="F3" s="14">
        <v>8726</v>
      </c>
      <c r="G3" s="14">
        <v>139914304</v>
      </c>
      <c r="H3" s="14">
        <v>604864505</v>
      </c>
      <c r="I3" s="14">
        <v>332.31</v>
      </c>
      <c r="J3" s="14">
        <v>464950201</v>
      </c>
      <c r="K3" s="14">
        <v>283977888</v>
      </c>
      <c r="L3" s="14">
        <v>748928089</v>
      </c>
    </row>
    <row r="4" spans="1:12" x14ac:dyDescent="0.25">
      <c r="A4" s="14" t="s">
        <v>14</v>
      </c>
      <c r="B4" s="14">
        <v>10000</v>
      </c>
      <c r="C4" s="14">
        <v>19535</v>
      </c>
      <c r="D4" s="14">
        <v>19726</v>
      </c>
      <c r="E4" s="14">
        <v>34990</v>
      </c>
      <c r="F4" s="14">
        <v>35263</v>
      </c>
      <c r="G4" s="14">
        <v>195353872</v>
      </c>
      <c r="H4" s="14">
        <v>349191858</v>
      </c>
      <c r="I4" s="14">
        <v>78.75</v>
      </c>
      <c r="J4" s="14">
        <v>153837986</v>
      </c>
      <c r="K4" s="14">
        <v>0</v>
      </c>
      <c r="L4" s="14">
        <v>153837986</v>
      </c>
    </row>
    <row r="5" spans="1:12" x14ac:dyDescent="0.25">
      <c r="A5" s="14" t="s">
        <v>15</v>
      </c>
      <c r="B5" s="14">
        <v>19000</v>
      </c>
      <c r="C5" s="14">
        <v>3086</v>
      </c>
      <c r="D5" s="14">
        <v>3117</v>
      </c>
      <c r="E5" s="14">
        <v>13910</v>
      </c>
      <c r="F5" s="14">
        <v>13910</v>
      </c>
      <c r="G5" s="14">
        <v>58627768</v>
      </c>
      <c r="H5" s="14">
        <v>261713173</v>
      </c>
      <c r="I5" s="14">
        <v>346.4</v>
      </c>
      <c r="J5" s="14">
        <v>203085405</v>
      </c>
      <c r="K5" s="14">
        <v>189667360</v>
      </c>
      <c r="L5" s="14">
        <v>392752765</v>
      </c>
    </row>
    <row r="6" spans="1:12" x14ac:dyDescent="0.25">
      <c r="A6" s="14" t="s">
        <v>90</v>
      </c>
      <c r="B6" s="14">
        <v>7000</v>
      </c>
      <c r="C6" s="14">
        <v>12987</v>
      </c>
      <c r="D6" s="14">
        <v>13114</v>
      </c>
      <c r="E6" s="14">
        <v>26750</v>
      </c>
      <c r="F6" s="14">
        <v>26750</v>
      </c>
      <c r="G6" s="14">
        <v>90907328</v>
      </c>
      <c r="H6" s="14">
        <v>185424313</v>
      </c>
      <c r="I6" s="14">
        <v>103.97</v>
      </c>
      <c r="J6" s="14">
        <v>94516985</v>
      </c>
      <c r="K6" s="14">
        <v>28708712</v>
      </c>
      <c r="L6" s="14">
        <v>123225697</v>
      </c>
    </row>
    <row r="7" spans="1:12" x14ac:dyDescent="0.25">
      <c r="A7" s="14" t="s">
        <v>27</v>
      </c>
      <c r="B7" s="14">
        <v>9000</v>
      </c>
      <c r="C7" s="14">
        <v>8220</v>
      </c>
      <c r="D7" s="14">
        <v>8301</v>
      </c>
      <c r="E7" s="14">
        <v>16529</v>
      </c>
      <c r="F7" s="14">
        <v>16529</v>
      </c>
      <c r="G7" s="14">
        <v>73976144</v>
      </c>
      <c r="H7" s="14">
        <v>147310580</v>
      </c>
      <c r="I7" s="14">
        <v>99.13</v>
      </c>
      <c r="J7" s="14">
        <v>73334436</v>
      </c>
      <c r="K7" s="14">
        <v>3002441</v>
      </c>
      <c r="L7" s="14">
        <v>80026877</v>
      </c>
    </row>
    <row r="8" spans="1:12" x14ac:dyDescent="0.25">
      <c r="A8" s="14" t="s">
        <v>17</v>
      </c>
      <c r="B8" s="14">
        <v>4000</v>
      </c>
      <c r="C8" s="14">
        <v>2118</v>
      </c>
      <c r="D8" s="14">
        <v>2139</v>
      </c>
      <c r="E8" s="14">
        <v>18370</v>
      </c>
      <c r="F8" s="14">
        <v>18290</v>
      </c>
      <c r="G8" s="14">
        <v>8470021</v>
      </c>
      <c r="H8" s="14">
        <v>72446690</v>
      </c>
      <c r="I8" s="14">
        <v>755.33</v>
      </c>
      <c r="J8" s="14">
        <v>63976669</v>
      </c>
      <c r="K8" s="14">
        <v>90905312</v>
      </c>
      <c r="L8" s="14">
        <v>154881981</v>
      </c>
    </row>
    <row r="9" spans="1:12" x14ac:dyDescent="0.25">
      <c r="A9" s="14" t="s">
        <v>77</v>
      </c>
      <c r="B9" s="14">
        <v>2200</v>
      </c>
      <c r="C9" s="14">
        <v>19516</v>
      </c>
      <c r="D9" s="14">
        <v>19707</v>
      </c>
      <c r="E9" s="14">
        <v>29445</v>
      </c>
      <c r="F9" s="14">
        <v>29388</v>
      </c>
      <c r="G9" s="14">
        <v>42934552</v>
      </c>
      <c r="H9" s="14">
        <v>64023227</v>
      </c>
      <c r="I9" s="14">
        <v>49.12</v>
      </c>
      <c r="J9" s="14">
        <v>21088675</v>
      </c>
      <c r="K9" s="14">
        <v>1006639</v>
      </c>
      <c r="L9" s="14">
        <v>22095314</v>
      </c>
    </row>
    <row r="10" spans="1:12" x14ac:dyDescent="0.25">
      <c r="A10" s="14" t="s">
        <v>29</v>
      </c>
      <c r="B10" s="14">
        <v>1500</v>
      </c>
      <c r="C10" s="14">
        <v>25376</v>
      </c>
      <c r="D10" s="14">
        <v>25624</v>
      </c>
      <c r="E10" s="14">
        <v>42100</v>
      </c>
      <c r="F10" s="14">
        <v>42030</v>
      </c>
      <c r="G10" s="14">
        <v>38063528</v>
      </c>
      <c r="H10" s="14">
        <v>62430311</v>
      </c>
      <c r="I10" s="14">
        <v>64.02</v>
      </c>
      <c r="J10" s="14">
        <v>24366783</v>
      </c>
      <c r="K10" s="14">
        <v>15159361</v>
      </c>
      <c r="L10" s="14">
        <v>39526144</v>
      </c>
    </row>
    <row r="11" spans="1:12" x14ac:dyDescent="0.25">
      <c r="A11" s="14" t="s">
        <v>226</v>
      </c>
      <c r="B11" s="14">
        <v>200</v>
      </c>
      <c r="C11" s="14">
        <v>100464</v>
      </c>
      <c r="D11" s="14">
        <v>100625</v>
      </c>
      <c r="E11" s="14">
        <v>320000</v>
      </c>
      <c r="F11" s="14">
        <v>309210</v>
      </c>
      <c r="G11" s="14">
        <v>20092800</v>
      </c>
      <c r="H11" s="14">
        <v>61743486</v>
      </c>
      <c r="I11" s="14">
        <v>207.29</v>
      </c>
      <c r="J11" s="14">
        <v>41650686</v>
      </c>
      <c r="K11" s="14">
        <v>0</v>
      </c>
      <c r="L11" s="14">
        <v>41650686</v>
      </c>
    </row>
    <row r="12" spans="1:12" x14ac:dyDescent="0.25">
      <c r="A12" s="14" t="s">
        <v>22</v>
      </c>
      <c r="B12" s="14">
        <v>3000</v>
      </c>
      <c r="C12" s="14">
        <v>10199</v>
      </c>
      <c r="D12" s="14">
        <v>10299</v>
      </c>
      <c r="E12" s="14">
        <v>19100</v>
      </c>
      <c r="F12" s="14">
        <v>19576</v>
      </c>
      <c r="G12" s="14">
        <v>30598264</v>
      </c>
      <c r="H12" s="14">
        <v>58155402</v>
      </c>
      <c r="I12" s="14">
        <v>90.06</v>
      </c>
      <c r="J12" s="14">
        <v>27557138</v>
      </c>
      <c r="K12" s="14">
        <v>11601253</v>
      </c>
      <c r="L12" s="14">
        <v>39158391</v>
      </c>
    </row>
    <row r="13" spans="1:12" x14ac:dyDescent="0.25">
      <c r="A13" s="14" t="s">
        <v>18</v>
      </c>
      <c r="B13" s="14">
        <v>100000</v>
      </c>
      <c r="C13" s="14">
        <v>502</v>
      </c>
      <c r="D13" s="14">
        <v>507</v>
      </c>
      <c r="E13" s="14">
        <v>500</v>
      </c>
      <c r="F13" s="14">
        <v>500</v>
      </c>
      <c r="G13" s="14">
        <v>50227000</v>
      </c>
      <c r="H13" s="14">
        <v>49512500</v>
      </c>
      <c r="I13" s="14">
        <v>-1.42</v>
      </c>
      <c r="J13" s="14">
        <v>-714500</v>
      </c>
      <c r="K13" s="14">
        <v>0</v>
      </c>
      <c r="L13" s="14">
        <v>-714500</v>
      </c>
    </row>
    <row r="14" spans="1:12" x14ac:dyDescent="0.25">
      <c r="A14" s="14" t="s">
        <v>21</v>
      </c>
      <c r="B14" s="14">
        <v>1000</v>
      </c>
      <c r="C14" s="14">
        <v>16843</v>
      </c>
      <c r="D14" s="14">
        <v>17008</v>
      </c>
      <c r="E14" s="14">
        <v>48200</v>
      </c>
      <c r="F14" s="14">
        <v>46570</v>
      </c>
      <c r="G14" s="14">
        <v>16842788</v>
      </c>
      <c r="H14" s="14">
        <v>46115943</v>
      </c>
      <c r="I14" s="14">
        <v>173.8</v>
      </c>
      <c r="J14" s="14">
        <v>29273155</v>
      </c>
      <c r="K14" s="14">
        <v>18931414</v>
      </c>
      <c r="L14" s="14">
        <v>48204569</v>
      </c>
    </row>
    <row r="15" spans="1:12" x14ac:dyDescent="0.25">
      <c r="A15" s="14" t="s">
        <v>16</v>
      </c>
      <c r="B15" s="14">
        <v>5912</v>
      </c>
      <c r="C15" s="14">
        <v>2752</v>
      </c>
      <c r="D15" s="14">
        <v>2779</v>
      </c>
      <c r="E15" s="14">
        <v>6300</v>
      </c>
      <c r="F15" s="14">
        <v>6320</v>
      </c>
      <c r="G15" s="14">
        <v>16269893</v>
      </c>
      <c r="H15" s="14">
        <v>36999543</v>
      </c>
      <c r="I15" s="14">
        <v>127.41</v>
      </c>
      <c r="J15" s="14">
        <v>20729650</v>
      </c>
      <c r="K15" s="14">
        <v>29037924</v>
      </c>
      <c r="L15" s="14">
        <v>49767574</v>
      </c>
    </row>
    <row r="16" spans="1:12" x14ac:dyDescent="0.25">
      <c r="A16" s="14" t="s">
        <v>26</v>
      </c>
      <c r="B16" s="14">
        <v>7000</v>
      </c>
      <c r="C16" s="14">
        <v>2103</v>
      </c>
      <c r="D16" s="14">
        <v>2124</v>
      </c>
      <c r="E16" s="14">
        <v>5130</v>
      </c>
      <c r="F16" s="14">
        <v>5130</v>
      </c>
      <c r="G16" s="14">
        <v>14720662</v>
      </c>
      <c r="H16" s="14">
        <v>35559878</v>
      </c>
      <c r="I16" s="14">
        <v>141.56</v>
      </c>
      <c r="J16" s="14">
        <v>20839216</v>
      </c>
      <c r="K16" s="14">
        <v>94924224</v>
      </c>
      <c r="L16" s="14">
        <v>115763440</v>
      </c>
    </row>
    <row r="17" spans="1:12" x14ac:dyDescent="0.25">
      <c r="A17" s="14" t="s">
        <v>24</v>
      </c>
      <c r="B17" s="14">
        <v>3000</v>
      </c>
      <c r="C17" s="14">
        <v>5031</v>
      </c>
      <c r="D17" s="14">
        <v>5081</v>
      </c>
      <c r="E17" s="14">
        <v>11620</v>
      </c>
      <c r="F17" s="14">
        <v>11400</v>
      </c>
      <c r="G17" s="14">
        <v>15091829</v>
      </c>
      <c r="H17" s="14">
        <v>33866550</v>
      </c>
      <c r="I17" s="14">
        <v>124.4</v>
      </c>
      <c r="J17" s="14">
        <v>18774721</v>
      </c>
      <c r="K17" s="14">
        <v>-7422173</v>
      </c>
      <c r="L17" s="14">
        <v>11702548</v>
      </c>
    </row>
    <row r="18" spans="1:12" x14ac:dyDescent="0.25">
      <c r="A18" s="14" t="s">
        <v>31</v>
      </c>
      <c r="B18" s="14">
        <v>7000</v>
      </c>
      <c r="C18" s="14">
        <v>2300</v>
      </c>
      <c r="D18" s="14">
        <v>2323</v>
      </c>
      <c r="E18" s="14">
        <v>3753</v>
      </c>
      <c r="F18" s="14">
        <v>3684</v>
      </c>
      <c r="G18" s="14">
        <v>16100578</v>
      </c>
      <c r="H18" s="14">
        <v>25536567</v>
      </c>
      <c r="I18" s="14">
        <v>58.61</v>
      </c>
      <c r="J18" s="14">
        <v>9435989</v>
      </c>
      <c r="K18" s="14">
        <v>3855220</v>
      </c>
      <c r="L18" s="14">
        <v>13291209</v>
      </c>
    </row>
    <row r="19" spans="1:12" x14ac:dyDescent="0.25">
      <c r="A19" s="14" t="s">
        <v>231</v>
      </c>
      <c r="B19" s="14">
        <v>100</v>
      </c>
      <c r="C19" s="14">
        <v>240330</v>
      </c>
      <c r="D19" s="14">
        <v>240713</v>
      </c>
      <c r="E19" s="14">
        <v>263999</v>
      </c>
      <c r="F19" s="14">
        <v>257405</v>
      </c>
      <c r="G19" s="14">
        <v>24033036</v>
      </c>
      <c r="H19" s="14">
        <v>25699495</v>
      </c>
      <c r="I19" s="14">
        <v>6.93</v>
      </c>
      <c r="J19" s="14">
        <v>1666459</v>
      </c>
      <c r="K19" s="14">
        <v>0</v>
      </c>
      <c r="L19" s="14">
        <v>1666459</v>
      </c>
    </row>
    <row r="20" spans="1:12" x14ac:dyDescent="0.25">
      <c r="A20" s="14" t="s">
        <v>28</v>
      </c>
      <c r="B20" s="14">
        <v>2000</v>
      </c>
      <c r="C20" s="14">
        <v>2601</v>
      </c>
      <c r="D20" s="14">
        <v>2627</v>
      </c>
      <c r="E20" s="14">
        <v>8107</v>
      </c>
      <c r="F20" s="14">
        <v>8107</v>
      </c>
      <c r="G20" s="14">
        <v>5202503</v>
      </c>
      <c r="H20" s="14">
        <v>16055914</v>
      </c>
      <c r="I20" s="14">
        <v>208.62</v>
      </c>
      <c r="J20" s="14">
        <v>10853411</v>
      </c>
      <c r="K20" s="14">
        <v>337142</v>
      </c>
      <c r="L20" s="14">
        <v>11194553</v>
      </c>
    </row>
    <row r="21" spans="1:12" x14ac:dyDescent="0.25">
      <c r="A21" s="14" t="s">
        <v>176</v>
      </c>
      <c r="B21" s="14">
        <v>57</v>
      </c>
      <c r="C21" s="14">
        <v>65415</v>
      </c>
      <c r="D21" s="14">
        <v>66053</v>
      </c>
      <c r="E21" s="14">
        <v>101647</v>
      </c>
      <c r="F21" s="14">
        <v>98364</v>
      </c>
      <c r="G21" s="14">
        <v>3728632</v>
      </c>
      <c r="H21" s="14">
        <v>5552082</v>
      </c>
      <c r="I21" s="14">
        <v>48.9</v>
      </c>
      <c r="J21" s="14">
        <v>1823450</v>
      </c>
      <c r="K21" s="14">
        <v>0</v>
      </c>
      <c r="L21" s="14">
        <v>1823450</v>
      </c>
    </row>
    <row r="22" spans="1:12" x14ac:dyDescent="0.25">
      <c r="A22" s="14" t="s">
        <v>227</v>
      </c>
      <c r="B22" s="14">
        <v>228</v>
      </c>
      <c r="C22" s="14">
        <v>4119</v>
      </c>
      <c r="D22" s="14">
        <v>4160</v>
      </c>
      <c r="E22" s="14">
        <v>4381</v>
      </c>
      <c r="F22" s="14">
        <v>4193</v>
      </c>
      <c r="G22" s="14">
        <v>939042</v>
      </c>
      <c r="H22" s="14">
        <v>946683</v>
      </c>
      <c r="I22" s="14">
        <v>0.81</v>
      </c>
      <c r="J22" s="14">
        <v>7641</v>
      </c>
      <c r="K22" s="14">
        <v>0</v>
      </c>
      <c r="L22" s="14">
        <v>7641</v>
      </c>
    </row>
    <row r="23" spans="1:12" x14ac:dyDescent="0.25">
      <c r="A23" s="14" t="s">
        <v>33</v>
      </c>
      <c r="B23" s="14">
        <v>21</v>
      </c>
      <c r="C23" s="14">
        <v>19990</v>
      </c>
      <c r="D23" s="14">
        <v>20185</v>
      </c>
      <c r="E23" s="14">
        <v>35036</v>
      </c>
      <c r="F23" s="14">
        <v>33589</v>
      </c>
      <c r="G23" s="14">
        <v>419795</v>
      </c>
      <c r="H23" s="14">
        <v>698492</v>
      </c>
      <c r="I23" s="14">
        <v>66.39</v>
      </c>
      <c r="J23" s="14">
        <v>278697</v>
      </c>
      <c r="K23" s="14">
        <v>0</v>
      </c>
      <c r="L23" s="14">
        <v>278697</v>
      </c>
    </row>
    <row r="24" spans="1:12" x14ac:dyDescent="0.25">
      <c r="A24" s="14" t="s">
        <v>166</v>
      </c>
      <c r="B24" s="14">
        <v>13</v>
      </c>
      <c r="C24" s="14">
        <v>40536</v>
      </c>
      <c r="D24" s="14">
        <v>40932</v>
      </c>
      <c r="E24" s="14">
        <v>49455</v>
      </c>
      <c r="F24" s="14">
        <v>47314</v>
      </c>
      <c r="G24" s="14">
        <v>526967</v>
      </c>
      <c r="H24" s="14">
        <v>609085</v>
      </c>
      <c r="I24" s="14">
        <v>15.58</v>
      </c>
      <c r="J24" s="14">
        <v>82118</v>
      </c>
      <c r="K24" s="14">
        <v>0</v>
      </c>
      <c r="L24" s="14">
        <v>82118</v>
      </c>
    </row>
    <row r="25" spans="1:12" x14ac:dyDescent="0.25">
      <c r="A25" s="14" t="s">
        <v>123</v>
      </c>
      <c r="B25" s="14">
        <v>14</v>
      </c>
      <c r="C25" s="14">
        <v>12564</v>
      </c>
      <c r="D25" s="14">
        <v>12687</v>
      </c>
      <c r="E25" s="14">
        <v>14450</v>
      </c>
      <c r="F25" s="14">
        <v>13785</v>
      </c>
      <c r="G25" s="14">
        <v>175892</v>
      </c>
      <c r="H25" s="14">
        <v>191108</v>
      </c>
      <c r="I25" s="14">
        <v>8.65</v>
      </c>
      <c r="J25" s="14">
        <v>15216</v>
      </c>
      <c r="K25" s="14">
        <v>0</v>
      </c>
      <c r="L25" s="14">
        <v>19780</v>
      </c>
    </row>
    <row r="26" spans="1:12" x14ac:dyDescent="0.25">
      <c r="A26" s="14" t="s">
        <v>34</v>
      </c>
      <c r="B26" s="14">
        <v>24</v>
      </c>
      <c r="C26" s="14" t="s">
        <v>35</v>
      </c>
      <c r="D26" s="14" t="s">
        <v>238</v>
      </c>
      <c r="E26" s="14" t="s">
        <v>37</v>
      </c>
      <c r="F26" s="14" t="s">
        <v>239</v>
      </c>
      <c r="G26" s="14" t="s">
        <v>39</v>
      </c>
      <c r="H26" s="14">
        <f>SUM(H2:H25)</f>
        <v>3171576245</v>
      </c>
      <c r="I26" s="14" t="s">
        <v>40</v>
      </c>
      <c r="J26" s="14" t="s">
        <v>240</v>
      </c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8.75" x14ac:dyDescent="0.3">
      <c r="A40" s="1">
        <v>0</v>
      </c>
      <c r="B40" s="1"/>
      <c r="C40" s="1"/>
      <c r="D40" s="1"/>
      <c r="E40" s="1"/>
      <c r="F40" s="9">
        <f>H26+B41</f>
        <v>4078867700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907291455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B41+H26+D41+F41</f>
        <v>4151418760</v>
      </c>
      <c r="H41" s="11">
        <f>G41-B43</f>
        <v>1663585314</v>
      </c>
      <c r="I41" s="5">
        <f>H41/B43</f>
        <v>0.66868837890846489</v>
      </c>
      <c r="J41" s="13">
        <f>G41+J40</f>
        <v>4151418760</v>
      </c>
      <c r="K41" s="11">
        <f>H41+J40</f>
        <v>1663585314</v>
      </c>
      <c r="L41" s="5">
        <f>K41/B43</f>
        <v>0.66868837890846489</v>
      </c>
    </row>
    <row r="42" spans="1:12" ht="18.75" x14ac:dyDescent="0.3">
      <c r="A42" s="1" t="s">
        <v>48</v>
      </c>
      <c r="B42" s="9">
        <v>570000000</v>
      </c>
      <c r="C42" s="1"/>
      <c r="D42" s="1"/>
      <c r="E42" s="1"/>
      <c r="F42" s="1"/>
      <c r="G42" s="10">
        <f>G41+B42</f>
        <v>4721418760</v>
      </c>
      <c r="H42" s="12">
        <f>G42-B43</f>
        <v>2233585314</v>
      </c>
      <c r="I42" s="8">
        <f>H42/B43</f>
        <v>0.89780339499463424</v>
      </c>
      <c r="J42" s="13">
        <f>G42+J40</f>
        <v>4721418760</v>
      </c>
      <c r="K42" s="12">
        <f>H42+J40</f>
        <v>2233585314</v>
      </c>
      <c r="L42" s="8">
        <f>K42/B43</f>
        <v>0.89780339499463424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0.19105382254527567</v>
      </c>
      <c r="J43" s="6"/>
      <c r="K43" s="4" t="s">
        <v>50</v>
      </c>
      <c r="L43" s="5">
        <f ca="1">K41/VLOOKUP(MID(CELL("filename",A$1),FIND("]",CELL("filename",A$1))+1,255),Base!A:H,8,FALSE)*30</f>
        <v>0.19105382254527567</v>
      </c>
    </row>
    <row r="44" spans="1:12" ht="18.75" x14ac:dyDescent="0.3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0.25651525571275263</v>
      </c>
      <c r="J44" s="6"/>
      <c r="K44" s="7"/>
      <c r="L44" s="8">
        <f ca="1">K42/VLOOKUP(MID(CELL("filename",A$1),FIND("]",CELL("filename",A$1))+1,255),Base!A:H,8,FALSE)*30</f>
        <v>0.25651525571275263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44"/>
  <sheetViews>
    <sheetView rightToLeft="1" topLeftCell="A7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8410</v>
      </c>
      <c r="F2" s="46">
        <v>8533</v>
      </c>
      <c r="G2" s="46">
        <v>270258400</v>
      </c>
      <c r="H2" s="46">
        <v>1013976390</v>
      </c>
      <c r="I2" s="46">
        <v>275.19</v>
      </c>
      <c r="J2" s="46">
        <v>743717990</v>
      </c>
      <c r="K2" s="46">
        <v>526416448</v>
      </c>
      <c r="L2" s="46">
        <v>1316734438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8790</v>
      </c>
      <c r="F3" s="46">
        <v>8911</v>
      </c>
      <c r="G3" s="46">
        <v>139914304</v>
      </c>
      <c r="H3" s="46">
        <v>617688243</v>
      </c>
      <c r="I3" s="46">
        <v>341.48</v>
      </c>
      <c r="J3" s="46">
        <v>477773939</v>
      </c>
      <c r="K3" s="46">
        <v>283977888</v>
      </c>
      <c r="L3" s="46">
        <v>761751827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34911</v>
      </c>
      <c r="F4" s="46">
        <v>35543</v>
      </c>
      <c r="G4" s="46">
        <v>195353872</v>
      </c>
      <c r="H4" s="46">
        <v>351964558</v>
      </c>
      <c r="I4" s="46">
        <v>80.17</v>
      </c>
      <c r="J4" s="46">
        <v>156610686</v>
      </c>
      <c r="K4" s="46">
        <v>0</v>
      </c>
      <c r="L4" s="46">
        <v>156610686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14600</v>
      </c>
      <c r="F5" s="46">
        <v>14600</v>
      </c>
      <c r="G5" s="46">
        <v>58627768</v>
      </c>
      <c r="H5" s="46">
        <v>274695350</v>
      </c>
      <c r="I5" s="46">
        <v>368.54</v>
      </c>
      <c r="J5" s="46">
        <v>216067582</v>
      </c>
      <c r="K5" s="46">
        <v>189667360</v>
      </c>
      <c r="L5" s="46">
        <v>405734942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28080</v>
      </c>
      <c r="F6" s="46">
        <v>27890</v>
      </c>
      <c r="G6" s="46">
        <v>90907328</v>
      </c>
      <c r="H6" s="46">
        <v>193326508</v>
      </c>
      <c r="I6" s="46">
        <v>112.66</v>
      </c>
      <c r="J6" s="46">
        <v>102419180</v>
      </c>
      <c r="K6" s="46">
        <v>28708712</v>
      </c>
      <c r="L6" s="46">
        <v>131127892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17355</v>
      </c>
      <c r="F7" s="46">
        <v>17352</v>
      </c>
      <c r="G7" s="46">
        <v>73976144</v>
      </c>
      <c r="H7" s="46">
        <v>154645362</v>
      </c>
      <c r="I7" s="46">
        <v>109.05</v>
      </c>
      <c r="J7" s="46">
        <v>80669218</v>
      </c>
      <c r="K7" s="46">
        <v>3002441</v>
      </c>
      <c r="L7" s="46">
        <v>87361659</v>
      </c>
    </row>
    <row r="8" spans="1:12" ht="18.75" x14ac:dyDescent="0.3">
      <c r="A8" s="46" t="s">
        <v>17</v>
      </c>
      <c r="B8" s="46">
        <v>4000</v>
      </c>
      <c r="C8" s="46">
        <v>2118</v>
      </c>
      <c r="D8" s="46">
        <v>2139</v>
      </c>
      <c r="E8" s="46">
        <v>19200</v>
      </c>
      <c r="F8" s="46">
        <v>19200</v>
      </c>
      <c r="G8" s="46">
        <v>8470021</v>
      </c>
      <c r="H8" s="46">
        <v>76051200</v>
      </c>
      <c r="I8" s="46">
        <v>797.89</v>
      </c>
      <c r="J8" s="46">
        <v>67581179</v>
      </c>
      <c r="K8" s="46">
        <v>90905312</v>
      </c>
      <c r="L8" s="46">
        <v>158486491</v>
      </c>
    </row>
    <row r="9" spans="1:12" ht="18.75" x14ac:dyDescent="0.3">
      <c r="A9" s="46" t="s">
        <v>77</v>
      </c>
      <c r="B9" s="46">
        <v>2200</v>
      </c>
      <c r="C9" s="46">
        <v>19516</v>
      </c>
      <c r="D9" s="46">
        <v>19707</v>
      </c>
      <c r="E9" s="46">
        <v>30857</v>
      </c>
      <c r="F9" s="46">
        <v>30818</v>
      </c>
      <c r="G9" s="46">
        <v>42934552</v>
      </c>
      <c r="H9" s="46">
        <v>67138554</v>
      </c>
      <c r="I9" s="46">
        <v>56.37</v>
      </c>
      <c r="J9" s="46">
        <v>24204002</v>
      </c>
      <c r="K9" s="46">
        <v>1006639</v>
      </c>
      <c r="L9" s="46">
        <v>25210641</v>
      </c>
    </row>
    <row r="10" spans="1:12" ht="18.75" x14ac:dyDescent="0.3">
      <c r="A10" s="46" t="s">
        <v>29</v>
      </c>
      <c r="B10" s="46">
        <v>1500</v>
      </c>
      <c r="C10" s="46">
        <v>25376</v>
      </c>
      <c r="D10" s="46">
        <v>25624</v>
      </c>
      <c r="E10" s="46">
        <v>42170</v>
      </c>
      <c r="F10" s="46">
        <v>42310</v>
      </c>
      <c r="G10" s="46">
        <v>38063528</v>
      </c>
      <c r="H10" s="46">
        <v>62846216</v>
      </c>
      <c r="I10" s="46">
        <v>65.11</v>
      </c>
      <c r="J10" s="46">
        <v>24782688</v>
      </c>
      <c r="K10" s="46">
        <v>15159361</v>
      </c>
      <c r="L10" s="46">
        <v>39942049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21100</v>
      </c>
      <c r="F11" s="46">
        <v>20942</v>
      </c>
      <c r="G11" s="46">
        <v>30598264</v>
      </c>
      <c r="H11" s="46">
        <v>62213447</v>
      </c>
      <c r="I11" s="46">
        <v>103.32</v>
      </c>
      <c r="J11" s="46">
        <v>31615183</v>
      </c>
      <c r="K11" s="46">
        <v>11601253</v>
      </c>
      <c r="L11" s="46">
        <v>43216436</v>
      </c>
    </row>
    <row r="12" spans="1:12" ht="18.75" x14ac:dyDescent="0.3">
      <c r="A12" s="46" t="s">
        <v>226</v>
      </c>
      <c r="B12" s="46">
        <v>200</v>
      </c>
      <c r="C12" s="46">
        <v>100464</v>
      </c>
      <c r="D12" s="46">
        <v>100625</v>
      </c>
      <c r="E12" s="46">
        <v>320000</v>
      </c>
      <c r="F12" s="46">
        <v>309210</v>
      </c>
      <c r="G12" s="46">
        <v>20092800</v>
      </c>
      <c r="H12" s="46">
        <v>61743486</v>
      </c>
      <c r="I12" s="46">
        <v>207.29</v>
      </c>
      <c r="J12" s="46">
        <v>41650686</v>
      </c>
      <c r="K12" s="46">
        <v>0</v>
      </c>
      <c r="L12" s="46">
        <v>41650686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21</v>
      </c>
      <c r="B14" s="46">
        <v>1000</v>
      </c>
      <c r="C14" s="46">
        <v>16843</v>
      </c>
      <c r="D14" s="46">
        <v>17008</v>
      </c>
      <c r="E14" s="46">
        <v>48200</v>
      </c>
      <c r="F14" s="46">
        <v>46570</v>
      </c>
      <c r="G14" s="46">
        <v>16842788</v>
      </c>
      <c r="H14" s="46">
        <v>46115943</v>
      </c>
      <c r="I14" s="46">
        <v>173.8</v>
      </c>
      <c r="J14" s="46">
        <v>29273155</v>
      </c>
      <c r="K14" s="46">
        <v>18931414</v>
      </c>
      <c r="L14" s="46">
        <v>48204569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5386</v>
      </c>
      <c r="F15" s="46">
        <v>5386</v>
      </c>
      <c r="G15" s="46">
        <v>14720662</v>
      </c>
      <c r="H15" s="46">
        <v>37334406</v>
      </c>
      <c r="I15" s="46">
        <v>153.62</v>
      </c>
      <c r="J15" s="46">
        <v>22613744</v>
      </c>
      <c r="K15" s="46">
        <v>94924224</v>
      </c>
      <c r="L15" s="46">
        <v>117537968</v>
      </c>
    </row>
    <row r="16" spans="1:12" ht="18.75" x14ac:dyDescent="0.3">
      <c r="A16" s="46" t="s">
        <v>16</v>
      </c>
      <c r="B16" s="46">
        <v>5912</v>
      </c>
      <c r="C16" s="46">
        <v>2752</v>
      </c>
      <c r="D16" s="46">
        <v>2779</v>
      </c>
      <c r="E16" s="46">
        <v>6300</v>
      </c>
      <c r="F16" s="46">
        <v>6320</v>
      </c>
      <c r="G16" s="46">
        <v>16269893</v>
      </c>
      <c r="H16" s="46">
        <v>36999543</v>
      </c>
      <c r="I16" s="46">
        <v>127.41</v>
      </c>
      <c r="J16" s="46">
        <v>20729650</v>
      </c>
      <c r="K16" s="46">
        <v>29037924</v>
      </c>
      <c r="L16" s="46">
        <v>49767574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11080</v>
      </c>
      <c r="F17" s="46">
        <v>11360</v>
      </c>
      <c r="G17" s="46">
        <v>15091829</v>
      </c>
      <c r="H17" s="46">
        <v>33747720</v>
      </c>
      <c r="I17" s="46">
        <v>123.62</v>
      </c>
      <c r="J17" s="46">
        <v>18655891</v>
      </c>
      <c r="K17" s="46">
        <v>-7422173</v>
      </c>
      <c r="L17" s="46">
        <v>11583718</v>
      </c>
    </row>
    <row r="18" spans="1:12" ht="18.75" x14ac:dyDescent="0.3">
      <c r="A18" s="46" t="s">
        <v>231</v>
      </c>
      <c r="B18" s="46">
        <v>100</v>
      </c>
      <c r="C18" s="46">
        <v>240330</v>
      </c>
      <c r="D18" s="46">
        <v>240713</v>
      </c>
      <c r="E18" s="46">
        <v>278000</v>
      </c>
      <c r="F18" s="46">
        <v>273880</v>
      </c>
      <c r="G18" s="46">
        <v>24033036</v>
      </c>
      <c r="H18" s="46">
        <v>27344371</v>
      </c>
      <c r="I18" s="46">
        <v>13.78</v>
      </c>
      <c r="J18" s="46">
        <v>3311335</v>
      </c>
      <c r="K18" s="46">
        <v>0</v>
      </c>
      <c r="L18" s="46">
        <v>3311335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3831</v>
      </c>
      <c r="F19" s="46">
        <v>3695</v>
      </c>
      <c r="G19" s="46">
        <v>16100578</v>
      </c>
      <c r="H19" s="46">
        <v>25612816</v>
      </c>
      <c r="I19" s="46">
        <v>59.08</v>
      </c>
      <c r="J19" s="46">
        <v>9512238</v>
      </c>
      <c r="K19" s="46">
        <v>3855220</v>
      </c>
      <c r="L19" s="46">
        <v>13367458</v>
      </c>
    </row>
    <row r="20" spans="1:12" ht="18.75" x14ac:dyDescent="0.3">
      <c r="A20" s="46" t="s">
        <v>28</v>
      </c>
      <c r="B20" s="46">
        <v>2000</v>
      </c>
      <c r="C20" s="46">
        <v>2601</v>
      </c>
      <c r="D20" s="46">
        <v>2627</v>
      </c>
      <c r="E20" s="46">
        <v>8512</v>
      </c>
      <c r="F20" s="46">
        <v>8512</v>
      </c>
      <c r="G20" s="46">
        <v>5202503</v>
      </c>
      <c r="H20" s="46">
        <v>16858016</v>
      </c>
      <c r="I20" s="46">
        <v>224.04</v>
      </c>
      <c r="J20" s="46">
        <v>11655513</v>
      </c>
      <c r="K20" s="46">
        <v>337142</v>
      </c>
      <c r="L20" s="46">
        <v>11996655</v>
      </c>
    </row>
    <row r="21" spans="1:12" ht="18.75" x14ac:dyDescent="0.3">
      <c r="A21" s="46" t="s">
        <v>176</v>
      </c>
      <c r="B21" s="46">
        <v>57</v>
      </c>
      <c r="C21" s="46">
        <v>65415</v>
      </c>
      <c r="D21" s="46">
        <v>66053</v>
      </c>
      <c r="E21" s="46">
        <v>101647</v>
      </c>
      <c r="F21" s="46">
        <v>98364</v>
      </c>
      <c r="G21" s="46">
        <v>3728632</v>
      </c>
      <c r="H21" s="46">
        <v>5552082</v>
      </c>
      <c r="I21" s="46">
        <v>48.9</v>
      </c>
      <c r="J21" s="46">
        <v>1823450</v>
      </c>
      <c r="K21" s="46">
        <v>0</v>
      </c>
      <c r="L21" s="46">
        <v>2321630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4402</v>
      </c>
      <c r="F22" s="46">
        <v>4219</v>
      </c>
      <c r="G22" s="46">
        <v>939042</v>
      </c>
      <c r="H22" s="46">
        <v>952553</v>
      </c>
      <c r="I22" s="46">
        <v>1.44</v>
      </c>
      <c r="J22" s="46">
        <v>13511</v>
      </c>
      <c r="K22" s="46">
        <v>0</v>
      </c>
      <c r="L22" s="46">
        <v>13511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35268</v>
      </c>
      <c r="F23" s="46">
        <v>33921</v>
      </c>
      <c r="G23" s="46">
        <v>419795</v>
      </c>
      <c r="H23" s="46">
        <v>705396</v>
      </c>
      <c r="I23" s="46">
        <v>68.03</v>
      </c>
      <c r="J23" s="46">
        <v>285601</v>
      </c>
      <c r="K23" s="46">
        <v>0</v>
      </c>
      <c r="L23" s="46">
        <v>285601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47955</v>
      </c>
      <c r="F24" s="46">
        <v>45814</v>
      </c>
      <c r="G24" s="46">
        <v>526967</v>
      </c>
      <c r="H24" s="46">
        <v>589775</v>
      </c>
      <c r="I24" s="46">
        <v>11.92</v>
      </c>
      <c r="J24" s="46">
        <v>62808</v>
      </c>
      <c r="K24" s="46">
        <v>0</v>
      </c>
      <c r="L24" s="46">
        <v>62808</v>
      </c>
    </row>
    <row r="25" spans="1:12" ht="18.75" x14ac:dyDescent="0.3">
      <c r="A25" s="46" t="s">
        <v>123</v>
      </c>
      <c r="B25" s="46">
        <v>14</v>
      </c>
      <c r="C25" s="46">
        <v>12564</v>
      </c>
      <c r="D25" s="46">
        <v>12687</v>
      </c>
      <c r="E25" s="46">
        <v>14474</v>
      </c>
      <c r="F25" s="46">
        <v>13858</v>
      </c>
      <c r="G25" s="46">
        <v>175892</v>
      </c>
      <c r="H25" s="46">
        <v>192120</v>
      </c>
      <c r="I25" s="46">
        <v>9.23</v>
      </c>
      <c r="J25" s="46">
        <v>16228</v>
      </c>
      <c r="K25" s="46">
        <v>0</v>
      </c>
      <c r="L25" s="46">
        <v>20792</v>
      </c>
    </row>
    <row r="26" spans="1:12" ht="18.75" x14ac:dyDescent="0.3">
      <c r="A26" s="46" t="s">
        <v>34</v>
      </c>
      <c r="B26" s="46">
        <v>24</v>
      </c>
      <c r="C26" s="46" t="s">
        <v>35</v>
      </c>
      <c r="D26" s="46" t="s">
        <v>241</v>
      </c>
      <c r="E26" s="46" t="s">
        <v>37</v>
      </c>
      <c r="F26" s="46" t="s">
        <v>242</v>
      </c>
      <c r="G26" s="46" t="s">
        <v>39</v>
      </c>
      <c r="H26" s="46">
        <f>SUM(H2:H25)</f>
        <v>3217806555</v>
      </c>
      <c r="I26" s="46" t="s">
        <v>40</v>
      </c>
      <c r="J26" s="46" t="s">
        <v>243</v>
      </c>
      <c r="K26" s="46"/>
      <c r="L26" s="46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H26+B41</f>
        <v>3795098010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577291455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B41+H26+D41+F41</f>
        <v>3867649070</v>
      </c>
      <c r="H41" s="11">
        <f>G41-B43</f>
        <v>1379815624</v>
      </c>
      <c r="I41" s="5">
        <f>H41/B43</f>
        <v>0.55462540155913642</v>
      </c>
      <c r="J41" s="13">
        <f>G41+J40</f>
        <v>3867649070</v>
      </c>
      <c r="K41" s="11">
        <f>H41+J40</f>
        <v>1379815624</v>
      </c>
      <c r="L41" s="5">
        <f>K41/B43</f>
        <v>0.55462540155913642</v>
      </c>
    </row>
    <row r="42" spans="1:12" ht="19.5" thickBot="1" x14ac:dyDescent="0.35">
      <c r="A42" s="1" t="s">
        <v>48</v>
      </c>
      <c r="B42" s="9">
        <v>900000000</v>
      </c>
      <c r="C42" s="1"/>
      <c r="D42" s="1"/>
      <c r="E42" s="1"/>
      <c r="F42" s="1"/>
      <c r="G42" s="10">
        <f>G41+B42</f>
        <v>4767649070</v>
      </c>
      <c r="H42" s="12">
        <f>G42-B43</f>
        <v>2279815624</v>
      </c>
      <c r="I42" s="8">
        <f>H42/B43</f>
        <v>0.91638595327414052</v>
      </c>
      <c r="J42" s="13">
        <f>G42+J40</f>
        <v>4767649070</v>
      </c>
      <c r="K42" s="12">
        <f>H42+J40</f>
        <v>2279815624</v>
      </c>
      <c r="L42" s="8">
        <f>K42/B43</f>
        <v>0.91638595327414052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0.1569694532714537</v>
      </c>
      <c r="J43" s="6"/>
      <c r="K43" s="4" t="s">
        <v>50</v>
      </c>
      <c r="L43" s="5">
        <f ca="1">K41/VLOOKUP(MID(CELL("filename",A$1),FIND("]",CELL("filename",A$1))+1,255),Base!A:H,8,FALSE)*30</f>
        <v>0.1569694532714537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0.25935451507758694</v>
      </c>
      <c r="J44" s="6"/>
      <c r="K44" s="7"/>
      <c r="L44" s="8">
        <f ca="1">K42/VLOOKUP(MID(CELL("filename",A$1),FIND("]",CELL("filename",A$1))+1,255),Base!A:H,8,FALSE)*30</f>
        <v>0.25935451507758694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44"/>
  <sheetViews>
    <sheetView rightToLeft="1" topLeftCell="A17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7" width="19.7109375" bestFit="1" customWidth="1"/>
    <col min="8" max="8" width="20.5703125" bestFit="1" customWidth="1"/>
    <col min="9" max="10" width="22" bestFit="1" customWidth="1"/>
    <col min="11" max="11" width="20.57031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8107</v>
      </c>
      <c r="F2" s="46">
        <v>8180</v>
      </c>
      <c r="G2" s="46">
        <v>270258400</v>
      </c>
      <c r="H2" s="46">
        <v>972029400</v>
      </c>
      <c r="I2" s="46">
        <v>259.67</v>
      </c>
      <c r="J2" s="46">
        <v>701771000</v>
      </c>
      <c r="K2" s="46">
        <v>526416448</v>
      </c>
      <c r="L2" s="46">
        <v>1274787448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8466</v>
      </c>
      <c r="F3" s="46">
        <v>8517</v>
      </c>
      <c r="G3" s="46">
        <v>139914304</v>
      </c>
      <c r="H3" s="46">
        <v>590377148</v>
      </c>
      <c r="I3" s="46">
        <v>321.95999999999998</v>
      </c>
      <c r="J3" s="46">
        <v>450462844</v>
      </c>
      <c r="K3" s="46">
        <v>283977888</v>
      </c>
      <c r="L3" s="46">
        <v>734440732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36253</v>
      </c>
      <c r="F4" s="46">
        <v>35872</v>
      </c>
      <c r="G4" s="46">
        <v>195353872</v>
      </c>
      <c r="H4" s="46">
        <v>355222480</v>
      </c>
      <c r="I4" s="46">
        <v>81.84</v>
      </c>
      <c r="J4" s="46">
        <v>159868608</v>
      </c>
      <c r="K4" s="46">
        <v>0</v>
      </c>
      <c r="L4" s="46">
        <v>159868608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14100</v>
      </c>
      <c r="F5" s="46">
        <v>14440</v>
      </c>
      <c r="G5" s="46">
        <v>58627768</v>
      </c>
      <c r="H5" s="46">
        <v>271684990</v>
      </c>
      <c r="I5" s="46">
        <v>363.41</v>
      </c>
      <c r="J5" s="46">
        <v>213057222</v>
      </c>
      <c r="K5" s="46">
        <v>189667360</v>
      </c>
      <c r="L5" s="46">
        <v>402724582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28080</v>
      </c>
      <c r="F6" s="46">
        <v>27890</v>
      </c>
      <c r="G6" s="46">
        <v>90907328</v>
      </c>
      <c r="H6" s="46">
        <v>193326508</v>
      </c>
      <c r="I6" s="46">
        <v>112.66</v>
      </c>
      <c r="J6" s="46">
        <v>102419180</v>
      </c>
      <c r="K6" s="46">
        <v>28708712</v>
      </c>
      <c r="L6" s="46">
        <v>131127892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16830</v>
      </c>
      <c r="F7" s="46">
        <v>17244</v>
      </c>
      <c r="G7" s="46">
        <v>73976144</v>
      </c>
      <c r="H7" s="46">
        <v>153682839</v>
      </c>
      <c r="I7" s="46">
        <v>107.75</v>
      </c>
      <c r="J7" s="46">
        <v>79706695</v>
      </c>
      <c r="K7" s="46">
        <v>3002441</v>
      </c>
      <c r="L7" s="46">
        <v>86399136</v>
      </c>
    </row>
    <row r="8" spans="1:12" ht="18.75" x14ac:dyDescent="0.3">
      <c r="A8" s="46" t="s">
        <v>17</v>
      </c>
      <c r="B8" s="46">
        <v>4000</v>
      </c>
      <c r="C8" s="46">
        <v>2118</v>
      </c>
      <c r="D8" s="46">
        <v>2139</v>
      </c>
      <c r="E8" s="46">
        <v>20160</v>
      </c>
      <c r="F8" s="46">
        <v>20110</v>
      </c>
      <c r="G8" s="46">
        <v>8470021</v>
      </c>
      <c r="H8" s="46">
        <v>79655710</v>
      </c>
      <c r="I8" s="46">
        <v>840.44</v>
      </c>
      <c r="J8" s="46">
        <v>71185689</v>
      </c>
      <c r="K8" s="46">
        <v>90905312</v>
      </c>
      <c r="L8" s="46">
        <v>162091001</v>
      </c>
    </row>
    <row r="9" spans="1:12" ht="18.75" x14ac:dyDescent="0.3">
      <c r="A9" s="46" t="s">
        <v>77</v>
      </c>
      <c r="B9" s="46">
        <v>2200</v>
      </c>
      <c r="C9" s="46">
        <v>19516</v>
      </c>
      <c r="D9" s="46">
        <v>19707</v>
      </c>
      <c r="E9" s="46">
        <v>29710</v>
      </c>
      <c r="F9" s="46">
        <v>30470</v>
      </c>
      <c r="G9" s="46">
        <v>42934552</v>
      </c>
      <c r="H9" s="46">
        <v>66380419</v>
      </c>
      <c r="I9" s="46">
        <v>54.61</v>
      </c>
      <c r="J9" s="46">
        <v>23445867</v>
      </c>
      <c r="K9" s="46">
        <v>1006639</v>
      </c>
      <c r="L9" s="46">
        <v>24452506</v>
      </c>
    </row>
    <row r="10" spans="1:12" ht="18.75" x14ac:dyDescent="0.3">
      <c r="A10" s="46" t="s">
        <v>226</v>
      </c>
      <c r="B10" s="46">
        <v>200</v>
      </c>
      <c r="C10" s="46">
        <v>100464</v>
      </c>
      <c r="D10" s="46">
        <v>100625</v>
      </c>
      <c r="E10" s="46">
        <v>300870</v>
      </c>
      <c r="F10" s="46">
        <v>328710</v>
      </c>
      <c r="G10" s="46">
        <v>20092800</v>
      </c>
      <c r="H10" s="46">
        <v>65637273</v>
      </c>
      <c r="I10" s="46">
        <v>226.67</v>
      </c>
      <c r="J10" s="46">
        <v>45544473</v>
      </c>
      <c r="K10" s="46">
        <v>0</v>
      </c>
      <c r="L10" s="46">
        <v>45544473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21627</v>
      </c>
      <c r="F11" s="46">
        <v>21673</v>
      </c>
      <c r="G11" s="46">
        <v>30598264</v>
      </c>
      <c r="H11" s="46">
        <v>64385065</v>
      </c>
      <c r="I11" s="46">
        <v>110.42</v>
      </c>
      <c r="J11" s="46">
        <v>33786801</v>
      </c>
      <c r="K11" s="46">
        <v>11601253</v>
      </c>
      <c r="L11" s="46">
        <v>46888054</v>
      </c>
    </row>
    <row r="12" spans="1:12" ht="18.75" x14ac:dyDescent="0.3">
      <c r="A12" s="46" t="s">
        <v>29</v>
      </c>
      <c r="B12" s="46">
        <v>1500</v>
      </c>
      <c r="C12" s="46">
        <v>25376</v>
      </c>
      <c r="D12" s="46">
        <v>25624</v>
      </c>
      <c r="E12" s="46">
        <v>40200</v>
      </c>
      <c r="F12" s="46">
        <v>40590</v>
      </c>
      <c r="G12" s="46">
        <v>38063528</v>
      </c>
      <c r="H12" s="46">
        <v>60291371</v>
      </c>
      <c r="I12" s="46">
        <v>58.4</v>
      </c>
      <c r="J12" s="46">
        <v>22227843</v>
      </c>
      <c r="K12" s="46">
        <v>15159361</v>
      </c>
      <c r="L12" s="46">
        <v>37387204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21</v>
      </c>
      <c r="B14" s="46">
        <v>1000</v>
      </c>
      <c r="C14" s="46">
        <v>16843</v>
      </c>
      <c r="D14" s="46">
        <v>17008</v>
      </c>
      <c r="E14" s="46">
        <v>45800</v>
      </c>
      <c r="F14" s="46">
        <v>44170</v>
      </c>
      <c r="G14" s="46">
        <v>16842788</v>
      </c>
      <c r="H14" s="46">
        <v>43739343</v>
      </c>
      <c r="I14" s="46">
        <v>159.69</v>
      </c>
      <c r="J14" s="46">
        <v>26896555</v>
      </c>
      <c r="K14" s="46">
        <v>18931414</v>
      </c>
      <c r="L14" s="46">
        <v>45827969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5547</v>
      </c>
      <c r="F15" s="46">
        <v>5526</v>
      </c>
      <c r="G15" s="46">
        <v>14720662</v>
      </c>
      <c r="H15" s="46">
        <v>38304851</v>
      </c>
      <c r="I15" s="46">
        <v>160.21</v>
      </c>
      <c r="J15" s="46">
        <v>23584189</v>
      </c>
      <c r="K15" s="46">
        <v>94924224</v>
      </c>
      <c r="L15" s="46">
        <v>118508413</v>
      </c>
    </row>
    <row r="16" spans="1:12" ht="18.75" x14ac:dyDescent="0.3">
      <c r="A16" s="46" t="s">
        <v>16</v>
      </c>
      <c r="B16" s="46">
        <v>5912</v>
      </c>
      <c r="C16" s="46">
        <v>2752</v>
      </c>
      <c r="D16" s="46">
        <v>2779</v>
      </c>
      <c r="E16" s="46">
        <v>6300</v>
      </c>
      <c r="F16" s="46">
        <v>6320</v>
      </c>
      <c r="G16" s="46">
        <v>16269893</v>
      </c>
      <c r="H16" s="46">
        <v>36999543</v>
      </c>
      <c r="I16" s="46">
        <v>127.41</v>
      </c>
      <c r="J16" s="46">
        <v>20729650</v>
      </c>
      <c r="K16" s="46">
        <v>29037924</v>
      </c>
      <c r="L16" s="46">
        <v>49767574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10800</v>
      </c>
      <c r="F17" s="46">
        <v>10850</v>
      </c>
      <c r="G17" s="46">
        <v>15091829</v>
      </c>
      <c r="H17" s="46">
        <v>32232638</v>
      </c>
      <c r="I17" s="46">
        <v>113.58</v>
      </c>
      <c r="J17" s="46">
        <v>17140809</v>
      </c>
      <c r="K17" s="46">
        <v>-7422173</v>
      </c>
      <c r="L17" s="46">
        <v>10068636</v>
      </c>
    </row>
    <row r="18" spans="1:12" ht="18.75" x14ac:dyDescent="0.3">
      <c r="A18" s="46" t="s">
        <v>231</v>
      </c>
      <c r="B18" s="46">
        <v>100</v>
      </c>
      <c r="C18" s="46">
        <v>240330</v>
      </c>
      <c r="D18" s="46">
        <v>240713</v>
      </c>
      <c r="E18" s="46">
        <v>268200</v>
      </c>
      <c r="F18" s="46">
        <v>274290</v>
      </c>
      <c r="G18" s="46">
        <v>24033036</v>
      </c>
      <c r="H18" s="46">
        <v>27385306</v>
      </c>
      <c r="I18" s="46">
        <v>13.95</v>
      </c>
      <c r="J18" s="46">
        <v>3352270</v>
      </c>
      <c r="K18" s="46">
        <v>0</v>
      </c>
      <c r="L18" s="46">
        <v>3352270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3768</v>
      </c>
      <c r="F19" s="46">
        <v>3704</v>
      </c>
      <c r="G19" s="46">
        <v>16100578</v>
      </c>
      <c r="H19" s="46">
        <v>25675202</v>
      </c>
      <c r="I19" s="46">
        <v>59.47</v>
      </c>
      <c r="J19" s="46">
        <v>9574624</v>
      </c>
      <c r="K19" s="46">
        <v>3855220</v>
      </c>
      <c r="L19" s="46">
        <v>13429844</v>
      </c>
    </row>
    <row r="20" spans="1:12" ht="18.75" x14ac:dyDescent="0.3">
      <c r="A20" s="46" t="s">
        <v>28</v>
      </c>
      <c r="B20" s="46">
        <v>2000</v>
      </c>
      <c r="C20" s="46">
        <v>2601</v>
      </c>
      <c r="D20" s="46">
        <v>2627</v>
      </c>
      <c r="E20" s="46">
        <v>8900</v>
      </c>
      <c r="F20" s="46">
        <v>8832</v>
      </c>
      <c r="G20" s="46">
        <v>5202503</v>
      </c>
      <c r="H20" s="46">
        <v>17491776</v>
      </c>
      <c r="I20" s="46">
        <v>236.22</v>
      </c>
      <c r="J20" s="46">
        <v>12289273</v>
      </c>
      <c r="K20" s="46">
        <v>337142</v>
      </c>
      <c r="L20" s="46">
        <v>12630415</v>
      </c>
    </row>
    <row r="21" spans="1:12" ht="18.75" x14ac:dyDescent="0.3">
      <c r="A21" s="46" t="s">
        <v>176</v>
      </c>
      <c r="B21" s="46">
        <v>57</v>
      </c>
      <c r="C21" s="46">
        <v>65415</v>
      </c>
      <c r="D21" s="46">
        <v>66053</v>
      </c>
      <c r="E21" s="46">
        <v>101647</v>
      </c>
      <c r="F21" s="46">
        <v>98364</v>
      </c>
      <c r="G21" s="46">
        <v>3728632</v>
      </c>
      <c r="H21" s="46">
        <v>5552082</v>
      </c>
      <c r="I21" s="46">
        <v>48.9</v>
      </c>
      <c r="J21" s="46">
        <v>1823450</v>
      </c>
      <c r="K21" s="46">
        <v>0</v>
      </c>
      <c r="L21" s="46">
        <v>2321630</v>
      </c>
    </row>
    <row r="22" spans="1:12" ht="18.75" x14ac:dyDescent="0.3">
      <c r="A22" s="46" t="s">
        <v>244</v>
      </c>
      <c r="B22" s="46">
        <v>300</v>
      </c>
      <c r="C22" s="46">
        <v>15823</v>
      </c>
      <c r="D22" s="46">
        <v>15978</v>
      </c>
      <c r="E22" s="46">
        <v>16530</v>
      </c>
      <c r="F22" s="46">
        <v>15830</v>
      </c>
      <c r="G22" s="46">
        <v>4746923</v>
      </c>
      <c r="H22" s="46">
        <v>4702697</v>
      </c>
      <c r="I22" s="46">
        <v>-0.93</v>
      </c>
      <c r="J22" s="46">
        <v>-44226</v>
      </c>
      <c r="K22" s="46">
        <v>0</v>
      </c>
      <c r="L22" s="46">
        <v>-44226</v>
      </c>
    </row>
    <row r="23" spans="1:12" ht="18.75" x14ac:dyDescent="0.3">
      <c r="A23" s="46" t="s">
        <v>227</v>
      </c>
      <c r="B23" s="46">
        <v>228</v>
      </c>
      <c r="C23" s="46">
        <v>4119</v>
      </c>
      <c r="D23" s="46">
        <v>4160</v>
      </c>
      <c r="E23" s="46">
        <v>4429</v>
      </c>
      <c r="F23" s="46">
        <v>4270</v>
      </c>
      <c r="G23" s="46">
        <v>939042</v>
      </c>
      <c r="H23" s="46">
        <v>964068</v>
      </c>
      <c r="I23" s="46">
        <v>2.67</v>
      </c>
      <c r="J23" s="46">
        <v>25026</v>
      </c>
      <c r="K23" s="46">
        <v>0</v>
      </c>
      <c r="L23" s="46">
        <v>25026</v>
      </c>
    </row>
    <row r="24" spans="1:12" ht="18.75" x14ac:dyDescent="0.3">
      <c r="A24" s="46" t="s">
        <v>33</v>
      </c>
      <c r="B24" s="46">
        <v>21</v>
      </c>
      <c r="C24" s="46">
        <v>19990</v>
      </c>
      <c r="D24" s="46">
        <v>20185</v>
      </c>
      <c r="E24" s="46">
        <v>35617</v>
      </c>
      <c r="F24" s="46">
        <v>34076</v>
      </c>
      <c r="G24" s="46">
        <v>419795</v>
      </c>
      <c r="H24" s="46">
        <v>708619</v>
      </c>
      <c r="I24" s="46">
        <v>68.8</v>
      </c>
      <c r="J24" s="46">
        <v>288824</v>
      </c>
      <c r="K24" s="46">
        <v>0</v>
      </c>
      <c r="L24" s="46">
        <v>288824</v>
      </c>
    </row>
    <row r="25" spans="1:12" ht="18.75" x14ac:dyDescent="0.3">
      <c r="A25" s="46" t="s">
        <v>166</v>
      </c>
      <c r="B25" s="46">
        <v>13</v>
      </c>
      <c r="C25" s="46">
        <v>40536</v>
      </c>
      <c r="D25" s="46">
        <v>40932</v>
      </c>
      <c r="E25" s="46">
        <v>48104</v>
      </c>
      <c r="F25" s="46">
        <v>46132</v>
      </c>
      <c r="G25" s="46">
        <v>526967</v>
      </c>
      <c r="H25" s="46">
        <v>593869</v>
      </c>
      <c r="I25" s="46">
        <v>12.7</v>
      </c>
      <c r="J25" s="46">
        <v>66902</v>
      </c>
      <c r="K25" s="46">
        <v>0</v>
      </c>
      <c r="L25" s="46">
        <v>66902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14550</v>
      </c>
      <c r="F26" s="46">
        <v>13929</v>
      </c>
      <c r="G26" s="46">
        <v>175892</v>
      </c>
      <c r="H26" s="46">
        <v>193105</v>
      </c>
      <c r="I26" s="46">
        <v>9.7899999999999991</v>
      </c>
      <c r="J26" s="46">
        <v>17213</v>
      </c>
      <c r="K26" s="46">
        <v>0</v>
      </c>
      <c r="L26" s="46">
        <v>21777</v>
      </c>
    </row>
    <row r="27" spans="1:12" ht="18.75" x14ac:dyDescent="0.3">
      <c r="A27" s="46" t="s">
        <v>34</v>
      </c>
      <c r="B27" s="46">
        <v>25</v>
      </c>
      <c r="C27" s="46" t="s">
        <v>35</v>
      </c>
      <c r="D27" s="46" t="s">
        <v>245</v>
      </c>
      <c r="E27" s="46" t="s">
        <v>37</v>
      </c>
      <c r="F27" s="46" t="s">
        <v>246</v>
      </c>
      <c r="G27" s="46" t="s">
        <v>39</v>
      </c>
      <c r="H27" s="46">
        <f>SUM(H2:H26)</f>
        <v>3156728802</v>
      </c>
      <c r="I27" s="46" t="s">
        <v>40</v>
      </c>
      <c r="J27" s="46" t="s">
        <v>247</v>
      </c>
      <c r="K27" s="46"/>
      <c r="L27" s="46"/>
    </row>
    <row r="28" spans="1:12" s="14" customFormat="1" ht="18.75" hidden="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2" s="14" customFormat="1" ht="18.75" hidden="1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</row>
    <row r="30" spans="1:12" s="14" customFormat="1" ht="18.75" hidden="1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</row>
    <row r="31" spans="1:12" s="14" customFormat="1" ht="18.75" hidden="1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 spans="1:12" s="14" customFormat="1" ht="18.75" hidden="1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</row>
    <row r="33" spans="1:12" s="14" customFormat="1" ht="18.75" hidden="1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</row>
    <row r="34" spans="1:12" s="14" customFormat="1" ht="18.75" hidden="1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1:12" s="14" customFormat="1" ht="18.75" hidden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 spans="1:12" s="14" customFormat="1" ht="18.75" hidden="1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</row>
    <row r="37" spans="1:12" s="14" customFormat="1" ht="18.75" hidden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</row>
    <row r="38" spans="1:12" s="14" customFormat="1" ht="18.75" hidden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</row>
    <row r="39" spans="1:12" s="14" customFormat="1" ht="18.75" hidden="1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H27+B41</f>
        <v>3729273335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572544533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3801824395</v>
      </c>
      <c r="H41" s="11">
        <f>G41-B43</f>
        <v>1313990949</v>
      </c>
      <c r="I41" s="5">
        <f>H41/B43</f>
        <v>0.52816676739862434</v>
      </c>
      <c r="J41" s="13">
        <f>G41+J40</f>
        <v>3801824395</v>
      </c>
      <c r="K41" s="11">
        <f>H41+J40</f>
        <v>1313990949</v>
      </c>
      <c r="L41" s="5">
        <f>K41/B43</f>
        <v>0.52816676739862434</v>
      </c>
    </row>
    <row r="42" spans="1:12" ht="19.5" thickBot="1" x14ac:dyDescent="0.35">
      <c r="A42" s="1" t="s">
        <v>48</v>
      </c>
      <c r="B42" s="9">
        <v>900000000</v>
      </c>
      <c r="C42" s="1"/>
      <c r="D42" s="1"/>
      <c r="E42" s="1"/>
      <c r="F42" s="1"/>
      <c r="G42" s="10">
        <f>G41+B42</f>
        <v>4701824395</v>
      </c>
      <c r="H42" s="12">
        <f>G42-B43</f>
        <v>2213990949</v>
      </c>
      <c r="I42" s="8">
        <f>H42/B43</f>
        <v>0.88992731911362843</v>
      </c>
      <c r="J42" s="13">
        <f>G42+J40</f>
        <v>4701824395</v>
      </c>
      <c r="K42" s="12">
        <f>H42+J40</f>
        <v>2213990949</v>
      </c>
      <c r="L42" s="8">
        <f>K42/B43</f>
        <v>0.88992731911362843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0.14536700020145624</v>
      </c>
      <c r="J43" s="6"/>
      <c r="K43" s="4" t="s">
        <v>50</v>
      </c>
      <c r="L43" s="5">
        <f ca="1">K41/VLOOKUP(MID(CELL("filename",A$1),FIND("]",CELL("filename",A$1))+1,255),Base!A:H,8,FALSE)*30</f>
        <v>0.14536700020145624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0.24493412452668673</v>
      </c>
      <c r="J44" s="6"/>
      <c r="K44" s="7"/>
      <c r="L44" s="8">
        <f ca="1">K42/VLOOKUP(MID(CELL("filename",A$1),FIND("]",CELL("filename",A$1))+1,255),Base!A:H,8,FALSE)*30</f>
        <v>0.24493412452668673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44"/>
  <sheetViews>
    <sheetView rightToLeft="1" workbookViewId="0">
      <selection activeCell="A6" sqref="A6:XFD6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8459</v>
      </c>
      <c r="F2" s="46">
        <v>8311</v>
      </c>
      <c r="G2" s="46">
        <v>270258400</v>
      </c>
      <c r="H2" s="46">
        <v>987596130</v>
      </c>
      <c r="I2" s="46">
        <v>265.43</v>
      </c>
      <c r="J2" s="46">
        <v>717337730</v>
      </c>
      <c r="K2" s="46">
        <v>526416448</v>
      </c>
      <c r="L2" s="46">
        <v>1290354178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8550</v>
      </c>
      <c r="F3" s="46">
        <v>8417</v>
      </c>
      <c r="G3" s="46">
        <v>139914304</v>
      </c>
      <c r="H3" s="46">
        <v>583445398</v>
      </c>
      <c r="I3" s="46">
        <v>317</v>
      </c>
      <c r="J3" s="46">
        <v>443531094</v>
      </c>
      <c r="K3" s="46">
        <v>283977888</v>
      </c>
      <c r="L3" s="46">
        <v>727508982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36589</v>
      </c>
      <c r="F4" s="46">
        <v>36589</v>
      </c>
      <c r="G4" s="46">
        <v>195353872</v>
      </c>
      <c r="H4" s="46">
        <v>362322573</v>
      </c>
      <c r="I4" s="46">
        <v>85.47</v>
      </c>
      <c r="J4" s="46">
        <v>166968701</v>
      </c>
      <c r="K4" s="46">
        <v>0</v>
      </c>
      <c r="L4" s="46">
        <v>166968701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15000</v>
      </c>
      <c r="F5" s="46">
        <v>14610</v>
      </c>
      <c r="G5" s="46">
        <v>58627768</v>
      </c>
      <c r="H5" s="46">
        <v>274883498</v>
      </c>
      <c r="I5" s="46">
        <v>368.86</v>
      </c>
      <c r="J5" s="46">
        <v>216255730</v>
      </c>
      <c r="K5" s="46">
        <v>189667360</v>
      </c>
      <c r="L5" s="46">
        <v>405923090</v>
      </c>
    </row>
    <row r="6" spans="1:12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28080</v>
      </c>
      <c r="F6" s="46">
        <v>27890</v>
      </c>
      <c r="G6" s="46">
        <v>90907328</v>
      </c>
      <c r="H6" s="46">
        <v>193326508</v>
      </c>
      <c r="I6" s="46">
        <v>112.66</v>
      </c>
      <c r="J6" s="46">
        <v>102419180</v>
      </c>
      <c r="K6" s="46">
        <v>28708712</v>
      </c>
      <c r="L6" s="46">
        <v>131127892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18106</v>
      </c>
      <c r="F7" s="46">
        <v>17608</v>
      </c>
      <c r="G7" s="46">
        <v>73976144</v>
      </c>
      <c r="H7" s="46">
        <v>156926898</v>
      </c>
      <c r="I7" s="46">
        <v>112.13</v>
      </c>
      <c r="J7" s="46">
        <v>82950754</v>
      </c>
      <c r="K7" s="46">
        <v>3002441</v>
      </c>
      <c r="L7" s="46">
        <v>89643195</v>
      </c>
    </row>
    <row r="8" spans="1:12" ht="18.75" x14ac:dyDescent="0.3">
      <c r="A8" s="46" t="s">
        <v>17</v>
      </c>
      <c r="B8" s="46">
        <v>4000</v>
      </c>
      <c r="C8" s="46">
        <v>2118</v>
      </c>
      <c r="D8" s="46">
        <v>2139</v>
      </c>
      <c r="E8" s="46">
        <v>21110</v>
      </c>
      <c r="F8" s="46">
        <v>21110</v>
      </c>
      <c r="G8" s="46">
        <v>8470021</v>
      </c>
      <c r="H8" s="46">
        <v>83616710</v>
      </c>
      <c r="I8" s="46">
        <v>887.21</v>
      </c>
      <c r="J8" s="46">
        <v>75146689</v>
      </c>
      <c r="K8" s="46">
        <v>90905312</v>
      </c>
      <c r="L8" s="46">
        <v>166052001</v>
      </c>
    </row>
    <row r="9" spans="1:12" ht="18.75" x14ac:dyDescent="0.3">
      <c r="A9" s="46" t="s">
        <v>77</v>
      </c>
      <c r="B9" s="46">
        <v>2200</v>
      </c>
      <c r="C9" s="46">
        <v>19516</v>
      </c>
      <c r="D9" s="46">
        <v>19707</v>
      </c>
      <c r="E9" s="46">
        <v>31993</v>
      </c>
      <c r="F9" s="46">
        <v>31265</v>
      </c>
      <c r="G9" s="46">
        <v>42934552</v>
      </c>
      <c r="H9" s="46">
        <v>68112366</v>
      </c>
      <c r="I9" s="46">
        <v>58.64</v>
      </c>
      <c r="J9" s="46">
        <v>25177814</v>
      </c>
      <c r="K9" s="46">
        <v>1006639</v>
      </c>
      <c r="L9" s="46">
        <v>26184453</v>
      </c>
    </row>
    <row r="10" spans="1:12" ht="18.75" x14ac:dyDescent="0.3">
      <c r="A10" s="46" t="s">
        <v>22</v>
      </c>
      <c r="B10" s="46">
        <v>3000</v>
      </c>
      <c r="C10" s="46">
        <v>10199</v>
      </c>
      <c r="D10" s="46">
        <v>10299</v>
      </c>
      <c r="E10" s="46">
        <v>22756</v>
      </c>
      <c r="F10" s="46">
        <v>22288</v>
      </c>
      <c r="G10" s="46">
        <v>30598264</v>
      </c>
      <c r="H10" s="46">
        <v>66212076</v>
      </c>
      <c r="I10" s="46">
        <v>116.39</v>
      </c>
      <c r="J10" s="46">
        <v>35613812</v>
      </c>
      <c r="K10" s="46">
        <v>11601253</v>
      </c>
      <c r="L10" s="46">
        <v>48715065</v>
      </c>
    </row>
    <row r="11" spans="1:12" ht="18.75" x14ac:dyDescent="0.3">
      <c r="A11" s="46" t="s">
        <v>29</v>
      </c>
      <c r="B11" s="46">
        <v>1500</v>
      </c>
      <c r="C11" s="46">
        <v>25376</v>
      </c>
      <c r="D11" s="46">
        <v>25624</v>
      </c>
      <c r="E11" s="46">
        <v>41720</v>
      </c>
      <c r="F11" s="46">
        <v>40650</v>
      </c>
      <c r="G11" s="46">
        <v>38063528</v>
      </c>
      <c r="H11" s="46">
        <v>60380494</v>
      </c>
      <c r="I11" s="46">
        <v>58.63</v>
      </c>
      <c r="J11" s="46">
        <v>22316966</v>
      </c>
      <c r="K11" s="46">
        <v>15159361</v>
      </c>
      <c r="L11" s="46">
        <v>37476327</v>
      </c>
    </row>
    <row r="12" spans="1:12" ht="18.75" x14ac:dyDescent="0.3">
      <c r="A12" s="46" t="s">
        <v>226</v>
      </c>
      <c r="B12" s="46">
        <v>200</v>
      </c>
      <c r="C12" s="46">
        <v>100464</v>
      </c>
      <c r="D12" s="46">
        <v>100625</v>
      </c>
      <c r="E12" s="46">
        <v>271630</v>
      </c>
      <c r="F12" s="46">
        <v>277350</v>
      </c>
      <c r="G12" s="46">
        <v>20092800</v>
      </c>
      <c r="H12" s="46">
        <v>55381636</v>
      </c>
      <c r="I12" s="46">
        <v>175.63</v>
      </c>
      <c r="J12" s="46">
        <v>35288836</v>
      </c>
      <c r="K12" s="46">
        <v>0</v>
      </c>
      <c r="L12" s="46">
        <v>35288836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21</v>
      </c>
      <c r="B14" s="46">
        <v>1000</v>
      </c>
      <c r="C14" s="46">
        <v>16843</v>
      </c>
      <c r="D14" s="46">
        <v>17008</v>
      </c>
      <c r="E14" s="46">
        <v>45800</v>
      </c>
      <c r="F14" s="46">
        <v>44170</v>
      </c>
      <c r="G14" s="46">
        <v>16842788</v>
      </c>
      <c r="H14" s="46">
        <v>43739343</v>
      </c>
      <c r="I14" s="46">
        <v>159.69</v>
      </c>
      <c r="J14" s="46">
        <v>26896555</v>
      </c>
      <c r="K14" s="46">
        <v>18931414</v>
      </c>
      <c r="L14" s="46">
        <v>48227969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5691</v>
      </c>
      <c r="F15" s="46">
        <v>5683</v>
      </c>
      <c r="G15" s="46">
        <v>14720662</v>
      </c>
      <c r="H15" s="46">
        <v>39393135</v>
      </c>
      <c r="I15" s="46">
        <v>167.6</v>
      </c>
      <c r="J15" s="46">
        <v>24672473</v>
      </c>
      <c r="K15" s="46">
        <v>94924224</v>
      </c>
      <c r="L15" s="46">
        <v>119596697</v>
      </c>
    </row>
    <row r="16" spans="1:12" ht="18.75" x14ac:dyDescent="0.3">
      <c r="A16" s="46" t="s">
        <v>16</v>
      </c>
      <c r="B16" s="46">
        <v>5912</v>
      </c>
      <c r="C16" s="46">
        <v>2752</v>
      </c>
      <c r="D16" s="46">
        <v>2779</v>
      </c>
      <c r="E16" s="46">
        <v>6300</v>
      </c>
      <c r="F16" s="46">
        <v>6320</v>
      </c>
      <c r="G16" s="46">
        <v>16269893</v>
      </c>
      <c r="H16" s="46">
        <v>36999543</v>
      </c>
      <c r="I16" s="46">
        <v>127.41</v>
      </c>
      <c r="J16" s="46">
        <v>20729650</v>
      </c>
      <c r="K16" s="46">
        <v>29037924</v>
      </c>
      <c r="L16" s="46">
        <v>49767574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11390</v>
      </c>
      <c r="F17" s="46">
        <v>10960</v>
      </c>
      <c r="G17" s="46">
        <v>15091829</v>
      </c>
      <c r="H17" s="46">
        <v>32559420</v>
      </c>
      <c r="I17" s="46">
        <v>115.74</v>
      </c>
      <c r="J17" s="46">
        <v>17467591</v>
      </c>
      <c r="K17" s="46">
        <v>-7422173</v>
      </c>
      <c r="L17" s="46">
        <v>10395418</v>
      </c>
    </row>
    <row r="18" spans="1:12" ht="18.75" x14ac:dyDescent="0.3">
      <c r="A18" s="46" t="s">
        <v>231</v>
      </c>
      <c r="B18" s="46">
        <v>100</v>
      </c>
      <c r="C18" s="46">
        <v>240330</v>
      </c>
      <c r="D18" s="46">
        <v>240713</v>
      </c>
      <c r="E18" s="46">
        <v>286100</v>
      </c>
      <c r="F18" s="46">
        <v>276553</v>
      </c>
      <c r="G18" s="46">
        <v>24033036</v>
      </c>
      <c r="H18" s="46">
        <v>27611245</v>
      </c>
      <c r="I18" s="46">
        <v>14.89</v>
      </c>
      <c r="J18" s="46">
        <v>3578209</v>
      </c>
      <c r="K18" s="46">
        <v>0</v>
      </c>
      <c r="L18" s="46">
        <v>3578209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3778</v>
      </c>
      <c r="F19" s="46">
        <v>3706</v>
      </c>
      <c r="G19" s="46">
        <v>16100578</v>
      </c>
      <c r="H19" s="46">
        <v>25689066</v>
      </c>
      <c r="I19" s="46">
        <v>59.55</v>
      </c>
      <c r="J19" s="46">
        <v>9588488</v>
      </c>
      <c r="K19" s="46">
        <v>3855220</v>
      </c>
      <c r="L19" s="46">
        <v>13443708</v>
      </c>
    </row>
    <row r="20" spans="1:12" ht="18.75" x14ac:dyDescent="0.3">
      <c r="A20" s="46" t="s">
        <v>28</v>
      </c>
      <c r="B20" s="46">
        <v>2000</v>
      </c>
      <c r="C20" s="46">
        <v>2601</v>
      </c>
      <c r="D20" s="46">
        <v>2627</v>
      </c>
      <c r="E20" s="46">
        <v>9273</v>
      </c>
      <c r="F20" s="46">
        <v>9096</v>
      </c>
      <c r="G20" s="46">
        <v>5202503</v>
      </c>
      <c r="H20" s="46">
        <v>18014628</v>
      </c>
      <c r="I20" s="46">
        <v>246.27</v>
      </c>
      <c r="J20" s="46">
        <v>12812125</v>
      </c>
      <c r="K20" s="46">
        <v>337142</v>
      </c>
      <c r="L20" s="46">
        <v>13153267</v>
      </c>
    </row>
    <row r="21" spans="1:12" ht="18.75" x14ac:dyDescent="0.3">
      <c r="A21" s="46" t="s">
        <v>176</v>
      </c>
      <c r="B21" s="46">
        <v>57</v>
      </c>
      <c r="C21" s="46">
        <v>65415</v>
      </c>
      <c r="D21" s="46">
        <v>66053</v>
      </c>
      <c r="E21" s="46">
        <v>94105</v>
      </c>
      <c r="F21" s="46">
        <v>91277</v>
      </c>
      <c r="G21" s="46">
        <v>3728632</v>
      </c>
      <c r="H21" s="46">
        <v>5152062</v>
      </c>
      <c r="I21" s="46">
        <v>38.18</v>
      </c>
      <c r="J21" s="46">
        <v>1423430</v>
      </c>
      <c r="K21" s="46">
        <v>0</v>
      </c>
      <c r="L21" s="46">
        <v>1921610</v>
      </c>
    </row>
    <row r="22" spans="1:12" ht="18.75" x14ac:dyDescent="0.3">
      <c r="A22" s="46" t="s">
        <v>244</v>
      </c>
      <c r="B22" s="46">
        <v>300</v>
      </c>
      <c r="C22" s="46">
        <v>15823</v>
      </c>
      <c r="D22" s="46">
        <v>15978</v>
      </c>
      <c r="E22" s="46">
        <v>16620</v>
      </c>
      <c r="F22" s="46">
        <v>16000</v>
      </c>
      <c r="G22" s="46">
        <v>4746923</v>
      </c>
      <c r="H22" s="46">
        <v>4753200</v>
      </c>
      <c r="I22" s="46">
        <v>0.13</v>
      </c>
      <c r="J22" s="46">
        <v>6277</v>
      </c>
      <c r="K22" s="46">
        <v>0</v>
      </c>
      <c r="L22" s="46">
        <v>6277</v>
      </c>
    </row>
    <row r="23" spans="1:12" ht="18.75" x14ac:dyDescent="0.3">
      <c r="A23" s="46" t="s">
        <v>227</v>
      </c>
      <c r="B23" s="46">
        <v>228</v>
      </c>
      <c r="C23" s="46">
        <v>4119</v>
      </c>
      <c r="D23" s="46">
        <v>4160</v>
      </c>
      <c r="E23" s="46">
        <v>4483</v>
      </c>
      <c r="F23" s="46">
        <v>4343</v>
      </c>
      <c r="G23" s="46">
        <v>939042</v>
      </c>
      <c r="H23" s="46">
        <v>980550</v>
      </c>
      <c r="I23" s="46">
        <v>4.42</v>
      </c>
      <c r="J23" s="46">
        <v>41508</v>
      </c>
      <c r="K23" s="46">
        <v>0</v>
      </c>
      <c r="L23" s="46">
        <v>41508</v>
      </c>
    </row>
    <row r="24" spans="1:12" ht="18.75" x14ac:dyDescent="0.3">
      <c r="A24" s="46" t="s">
        <v>33</v>
      </c>
      <c r="B24" s="46">
        <v>21</v>
      </c>
      <c r="C24" s="46">
        <v>19990</v>
      </c>
      <c r="D24" s="46">
        <v>20185</v>
      </c>
      <c r="E24" s="46">
        <v>35779</v>
      </c>
      <c r="F24" s="46">
        <v>34163</v>
      </c>
      <c r="G24" s="46">
        <v>419795</v>
      </c>
      <c r="H24" s="46">
        <v>710428</v>
      </c>
      <c r="I24" s="46">
        <v>69.23</v>
      </c>
      <c r="J24" s="46">
        <v>290633</v>
      </c>
      <c r="K24" s="46">
        <v>0</v>
      </c>
      <c r="L24" s="46">
        <v>290633</v>
      </c>
    </row>
    <row r="25" spans="1:12" ht="18.75" x14ac:dyDescent="0.3">
      <c r="A25" s="46" t="s">
        <v>166</v>
      </c>
      <c r="B25" s="46">
        <v>13</v>
      </c>
      <c r="C25" s="46">
        <v>40536</v>
      </c>
      <c r="D25" s="46">
        <v>40932</v>
      </c>
      <c r="E25" s="46">
        <v>48438</v>
      </c>
      <c r="F25" s="46">
        <v>46615</v>
      </c>
      <c r="G25" s="46">
        <v>526967</v>
      </c>
      <c r="H25" s="46">
        <v>600087</v>
      </c>
      <c r="I25" s="46">
        <v>13.88</v>
      </c>
      <c r="J25" s="46">
        <v>73120</v>
      </c>
      <c r="K25" s="46">
        <v>0</v>
      </c>
      <c r="L25" s="46">
        <v>92620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14625</v>
      </c>
      <c r="F26" s="46">
        <v>13972</v>
      </c>
      <c r="G26" s="46">
        <v>175892</v>
      </c>
      <c r="H26" s="46">
        <v>193701</v>
      </c>
      <c r="I26" s="46">
        <v>10.119999999999999</v>
      </c>
      <c r="J26" s="46">
        <v>17809</v>
      </c>
      <c r="K26" s="46">
        <v>0</v>
      </c>
      <c r="L26" s="46">
        <v>22373</v>
      </c>
    </row>
    <row r="27" spans="1:12" ht="18.75" x14ac:dyDescent="0.3">
      <c r="A27" s="46" t="s">
        <v>34</v>
      </c>
      <c r="B27" s="46">
        <v>25</v>
      </c>
      <c r="C27" s="46" t="s">
        <v>35</v>
      </c>
      <c r="D27" s="46" t="s">
        <v>248</v>
      </c>
      <c r="E27" s="46" t="s">
        <v>37</v>
      </c>
      <c r="F27" s="46" t="s">
        <v>249</v>
      </c>
      <c r="G27" s="46" t="s">
        <v>39</v>
      </c>
      <c r="H27" s="46">
        <f>SUM(H2:H26)</f>
        <v>3178113195</v>
      </c>
      <c r="I27" s="46" t="s">
        <v>40</v>
      </c>
      <c r="J27" s="46" t="s">
        <v>250</v>
      </c>
      <c r="K27" s="46"/>
      <c r="L27" s="46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H27+B41</f>
        <v>3750657728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572544533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3823208788</v>
      </c>
      <c r="H41" s="11">
        <f>G41-B43</f>
        <v>1335375342</v>
      </c>
      <c r="I41" s="5">
        <f>H41/B43</f>
        <v>0.53676235607614708</v>
      </c>
      <c r="J41" s="13">
        <f>G41+J40</f>
        <v>3823208788</v>
      </c>
      <c r="K41" s="11">
        <f>H41+J40</f>
        <v>1335375342</v>
      </c>
      <c r="L41" s="5">
        <f>K41/B43</f>
        <v>0.53676235607614708</v>
      </c>
    </row>
    <row r="42" spans="1:12" ht="19.5" thickBot="1" x14ac:dyDescent="0.35">
      <c r="A42" s="1" t="s">
        <v>48</v>
      </c>
      <c r="B42" s="9">
        <v>900000000</v>
      </c>
      <c r="C42" s="1"/>
      <c r="D42" s="1"/>
      <c r="E42" s="1"/>
      <c r="F42" s="1"/>
      <c r="G42" s="10">
        <f>G41+B42</f>
        <v>4723208788</v>
      </c>
      <c r="H42" s="12">
        <f>G42-B43</f>
        <v>2235375342</v>
      </c>
      <c r="I42" s="8">
        <f>H42/B43</f>
        <v>0.89852290779115118</v>
      </c>
      <c r="J42" s="13">
        <f>G42+J40</f>
        <v>4723208788</v>
      </c>
      <c r="K42" s="12">
        <f>H42+J40</f>
        <v>2235375342</v>
      </c>
      <c r="L42" s="8">
        <f>K42/B43</f>
        <v>0.89852290779115118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0.14638973347531284</v>
      </c>
      <c r="J43" s="6"/>
      <c r="K43" s="4" t="s">
        <v>50</v>
      </c>
      <c r="L43" s="5">
        <f ca="1">K41/VLOOKUP(MID(CELL("filename",A$1),FIND("]",CELL("filename",A$1))+1,255),Base!A:H,8,FALSE)*30</f>
        <v>0.14638973347531284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0.24505170212485944</v>
      </c>
      <c r="J44" s="6"/>
      <c r="K44" s="7"/>
      <c r="L44" s="8">
        <f ca="1">K42/VLOOKUP(MID(CELL("filename",A$1),FIND("]",CELL("filename",A$1))+1,255),Base!A:H,8,FALSE)*30</f>
        <v>0.24505170212485944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44"/>
  <sheetViews>
    <sheetView rightToLeft="1" topLeftCell="A4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8690</v>
      </c>
      <c r="F2" s="46">
        <v>8698</v>
      </c>
      <c r="G2" s="46">
        <v>270258400</v>
      </c>
      <c r="H2" s="46">
        <v>1033583340</v>
      </c>
      <c r="I2" s="46">
        <v>282.44</v>
      </c>
      <c r="J2" s="46">
        <v>763324940</v>
      </c>
      <c r="K2" s="46">
        <v>526416448</v>
      </c>
      <c r="L2" s="46">
        <v>1336341388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8837</v>
      </c>
      <c r="F3" s="46">
        <v>8812</v>
      </c>
      <c r="G3" s="46">
        <v>139914304</v>
      </c>
      <c r="H3" s="46">
        <v>610825810</v>
      </c>
      <c r="I3" s="46">
        <v>336.57</v>
      </c>
      <c r="J3" s="46">
        <v>470911506</v>
      </c>
      <c r="K3" s="46">
        <v>283977888</v>
      </c>
      <c r="L3" s="46">
        <v>754889394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37320</v>
      </c>
      <c r="F4" s="46">
        <v>37320</v>
      </c>
      <c r="G4" s="46">
        <v>195353872</v>
      </c>
      <c r="H4" s="46">
        <v>369561300</v>
      </c>
      <c r="I4" s="46">
        <v>89.18</v>
      </c>
      <c r="J4" s="46">
        <v>174207428</v>
      </c>
      <c r="K4" s="46">
        <v>0</v>
      </c>
      <c r="L4" s="46">
        <v>174207428</v>
      </c>
    </row>
    <row r="5" spans="1:12" ht="18.75" x14ac:dyDescent="0.3">
      <c r="A5" s="46" t="s">
        <v>15</v>
      </c>
      <c r="B5" s="46">
        <v>19000</v>
      </c>
      <c r="C5" s="46">
        <v>3086</v>
      </c>
      <c r="D5" s="46">
        <v>3117</v>
      </c>
      <c r="E5" s="46">
        <v>15300</v>
      </c>
      <c r="F5" s="46">
        <v>15330</v>
      </c>
      <c r="G5" s="46">
        <v>58627768</v>
      </c>
      <c r="H5" s="46">
        <v>288430118</v>
      </c>
      <c r="I5" s="46">
        <v>391.97</v>
      </c>
      <c r="J5" s="46">
        <v>229802350</v>
      </c>
      <c r="K5" s="46">
        <v>189667360</v>
      </c>
      <c r="L5" s="46">
        <v>419469710</v>
      </c>
    </row>
    <row r="6" spans="1:12" s="14" customFormat="1" ht="18.75" x14ac:dyDescent="0.3">
      <c r="A6" s="46" t="s">
        <v>90</v>
      </c>
      <c r="B6" s="46">
        <v>7000</v>
      </c>
      <c r="C6" s="46">
        <v>12987</v>
      </c>
      <c r="D6" s="46">
        <v>13114</v>
      </c>
      <c r="E6" s="46">
        <v>28080</v>
      </c>
      <c r="F6" s="46">
        <v>27890</v>
      </c>
      <c r="G6" s="46">
        <v>90907328</v>
      </c>
      <c r="H6" s="46">
        <v>193326508</v>
      </c>
      <c r="I6" s="46">
        <v>112.66</v>
      </c>
      <c r="J6" s="46">
        <v>102419180</v>
      </c>
      <c r="K6" s="46">
        <v>28708712</v>
      </c>
      <c r="L6" s="46">
        <v>131127892</v>
      </c>
    </row>
    <row r="7" spans="1:12" ht="18.75" x14ac:dyDescent="0.3">
      <c r="A7" s="46" t="s">
        <v>27</v>
      </c>
      <c r="B7" s="46">
        <v>9000</v>
      </c>
      <c r="C7" s="46">
        <v>8220</v>
      </c>
      <c r="D7" s="46">
        <v>8301</v>
      </c>
      <c r="E7" s="46">
        <v>18106</v>
      </c>
      <c r="F7" s="46">
        <v>17608</v>
      </c>
      <c r="G7" s="46">
        <v>73976144</v>
      </c>
      <c r="H7" s="46">
        <v>156926898</v>
      </c>
      <c r="I7" s="46">
        <v>112.13</v>
      </c>
      <c r="J7" s="46">
        <v>82950754</v>
      </c>
      <c r="K7" s="46">
        <v>3002441</v>
      </c>
      <c r="L7" s="46">
        <v>89643195</v>
      </c>
    </row>
    <row r="8" spans="1:12" ht="18.75" x14ac:dyDescent="0.3">
      <c r="A8" s="46" t="s">
        <v>17</v>
      </c>
      <c r="B8" s="46">
        <v>4000</v>
      </c>
      <c r="C8" s="46">
        <v>2118</v>
      </c>
      <c r="D8" s="46">
        <v>2139</v>
      </c>
      <c r="E8" s="46">
        <v>22160</v>
      </c>
      <c r="F8" s="46">
        <v>22160</v>
      </c>
      <c r="G8" s="46">
        <v>8470021</v>
      </c>
      <c r="H8" s="46">
        <v>87775760</v>
      </c>
      <c r="I8" s="46">
        <v>936.31</v>
      </c>
      <c r="J8" s="46">
        <v>79305739</v>
      </c>
      <c r="K8" s="46">
        <v>90905312</v>
      </c>
      <c r="L8" s="46">
        <v>170211051</v>
      </c>
    </row>
    <row r="9" spans="1:12" ht="18.75" x14ac:dyDescent="0.3">
      <c r="A9" s="46" t="s">
        <v>77</v>
      </c>
      <c r="B9" s="46">
        <v>2200</v>
      </c>
      <c r="C9" s="46">
        <v>19516</v>
      </c>
      <c r="D9" s="46">
        <v>19707</v>
      </c>
      <c r="E9" s="46">
        <v>32828</v>
      </c>
      <c r="F9" s="46">
        <v>32828</v>
      </c>
      <c r="G9" s="46">
        <v>42934552</v>
      </c>
      <c r="H9" s="46">
        <v>71517439</v>
      </c>
      <c r="I9" s="46">
        <v>66.569999999999993</v>
      </c>
      <c r="J9" s="46">
        <v>28582887</v>
      </c>
      <c r="K9" s="46">
        <v>1006639</v>
      </c>
      <c r="L9" s="46">
        <v>29589526</v>
      </c>
    </row>
    <row r="10" spans="1:12" ht="18.75" x14ac:dyDescent="0.3">
      <c r="A10" s="46" t="s">
        <v>22</v>
      </c>
      <c r="B10" s="46">
        <v>3000</v>
      </c>
      <c r="C10" s="46">
        <v>10199</v>
      </c>
      <c r="D10" s="46">
        <v>10299</v>
      </c>
      <c r="E10" s="46">
        <v>23402</v>
      </c>
      <c r="F10" s="46">
        <v>23396</v>
      </c>
      <c r="G10" s="46">
        <v>30598264</v>
      </c>
      <c r="H10" s="46">
        <v>69503667</v>
      </c>
      <c r="I10" s="46">
        <v>127.15</v>
      </c>
      <c r="J10" s="46">
        <v>38905403</v>
      </c>
      <c r="K10" s="46">
        <v>11601253</v>
      </c>
      <c r="L10" s="46">
        <v>52006656</v>
      </c>
    </row>
    <row r="11" spans="1:12" ht="18.75" x14ac:dyDescent="0.3">
      <c r="A11" s="46" t="s">
        <v>29</v>
      </c>
      <c r="B11" s="46">
        <v>1500</v>
      </c>
      <c r="C11" s="46">
        <v>25376</v>
      </c>
      <c r="D11" s="46">
        <v>25624</v>
      </c>
      <c r="E11" s="46">
        <v>42680</v>
      </c>
      <c r="F11" s="46">
        <v>42630</v>
      </c>
      <c r="G11" s="46">
        <v>38063528</v>
      </c>
      <c r="H11" s="46">
        <v>63321536</v>
      </c>
      <c r="I11" s="46">
        <v>66.36</v>
      </c>
      <c r="J11" s="46">
        <v>25258008</v>
      </c>
      <c r="K11" s="46">
        <v>15159361</v>
      </c>
      <c r="L11" s="46">
        <v>40417369</v>
      </c>
    </row>
    <row r="12" spans="1:12" ht="18.75" x14ac:dyDescent="0.3">
      <c r="A12" s="46" t="s">
        <v>226</v>
      </c>
      <c r="B12" s="46">
        <v>200</v>
      </c>
      <c r="C12" s="46">
        <v>100464</v>
      </c>
      <c r="D12" s="46">
        <v>100625</v>
      </c>
      <c r="E12" s="46">
        <v>289990</v>
      </c>
      <c r="F12" s="46">
        <v>279100</v>
      </c>
      <c r="G12" s="46">
        <v>20092800</v>
      </c>
      <c r="H12" s="46">
        <v>55731079</v>
      </c>
      <c r="I12" s="46">
        <v>177.37</v>
      </c>
      <c r="J12" s="46">
        <v>35638279</v>
      </c>
      <c r="K12" s="46">
        <v>0</v>
      </c>
      <c r="L12" s="46">
        <v>35638279</v>
      </c>
    </row>
    <row r="13" spans="1:12" ht="18.75" x14ac:dyDescent="0.3">
      <c r="A13" s="46" t="s">
        <v>18</v>
      </c>
      <c r="B13" s="46">
        <v>100000</v>
      </c>
      <c r="C13" s="46">
        <v>502</v>
      </c>
      <c r="D13" s="46">
        <v>507</v>
      </c>
      <c r="E13" s="46">
        <v>500</v>
      </c>
      <c r="F13" s="46">
        <v>500</v>
      </c>
      <c r="G13" s="46">
        <v>50227000</v>
      </c>
      <c r="H13" s="46">
        <v>49512500</v>
      </c>
      <c r="I13" s="46">
        <v>-1.42</v>
      </c>
      <c r="J13" s="46">
        <v>-714500</v>
      </c>
      <c r="K13" s="46">
        <v>0</v>
      </c>
      <c r="L13" s="46">
        <v>-714500</v>
      </c>
    </row>
    <row r="14" spans="1:12" ht="18.75" x14ac:dyDescent="0.3">
      <c r="A14" s="46" t="s">
        <v>21</v>
      </c>
      <c r="B14" s="46">
        <v>1000</v>
      </c>
      <c r="C14" s="46">
        <v>16843</v>
      </c>
      <c r="D14" s="46">
        <v>17008</v>
      </c>
      <c r="E14" s="46">
        <v>45800</v>
      </c>
      <c r="F14" s="46">
        <v>44170</v>
      </c>
      <c r="G14" s="46">
        <v>16842788</v>
      </c>
      <c r="H14" s="46">
        <v>43739343</v>
      </c>
      <c r="I14" s="46">
        <v>159.69</v>
      </c>
      <c r="J14" s="46">
        <v>26896555</v>
      </c>
      <c r="K14" s="46">
        <v>18931414</v>
      </c>
      <c r="L14" s="46">
        <v>48227969</v>
      </c>
    </row>
    <row r="15" spans="1:12" ht="18.75" x14ac:dyDescent="0.3">
      <c r="A15" s="46" t="s">
        <v>26</v>
      </c>
      <c r="B15" s="46">
        <v>7000</v>
      </c>
      <c r="C15" s="46">
        <v>2103</v>
      </c>
      <c r="D15" s="46">
        <v>2124</v>
      </c>
      <c r="E15" s="46">
        <v>5853</v>
      </c>
      <c r="F15" s="46">
        <v>5851</v>
      </c>
      <c r="G15" s="46">
        <v>14720662</v>
      </c>
      <c r="H15" s="46">
        <v>40557669</v>
      </c>
      <c r="I15" s="46">
        <v>175.52</v>
      </c>
      <c r="J15" s="46">
        <v>25837007</v>
      </c>
      <c r="K15" s="46">
        <v>94924224</v>
      </c>
      <c r="L15" s="46">
        <v>120761231</v>
      </c>
    </row>
    <row r="16" spans="1:12" ht="18.75" x14ac:dyDescent="0.3">
      <c r="A16" s="46" t="s">
        <v>16</v>
      </c>
      <c r="B16" s="46">
        <v>5912</v>
      </c>
      <c r="C16" s="46">
        <v>2752</v>
      </c>
      <c r="D16" s="46">
        <v>2779</v>
      </c>
      <c r="E16" s="46">
        <v>6300</v>
      </c>
      <c r="F16" s="46">
        <v>6320</v>
      </c>
      <c r="G16" s="46">
        <v>16269893</v>
      </c>
      <c r="H16" s="46">
        <v>36999543</v>
      </c>
      <c r="I16" s="46">
        <v>127.41</v>
      </c>
      <c r="J16" s="46">
        <v>20729650</v>
      </c>
      <c r="K16" s="46">
        <v>29037924</v>
      </c>
      <c r="L16" s="46">
        <v>49767574</v>
      </c>
    </row>
    <row r="17" spans="1:12" ht="18.75" x14ac:dyDescent="0.3">
      <c r="A17" s="46" t="s">
        <v>24</v>
      </c>
      <c r="B17" s="46">
        <v>3000</v>
      </c>
      <c r="C17" s="46">
        <v>5031</v>
      </c>
      <c r="D17" s="46">
        <v>5081</v>
      </c>
      <c r="E17" s="46">
        <v>11180</v>
      </c>
      <c r="F17" s="46">
        <v>11360</v>
      </c>
      <c r="G17" s="46">
        <v>15091829</v>
      </c>
      <c r="H17" s="46">
        <v>33747720</v>
      </c>
      <c r="I17" s="46">
        <v>123.62</v>
      </c>
      <c r="J17" s="46">
        <v>18655891</v>
      </c>
      <c r="K17" s="46">
        <v>-7422173</v>
      </c>
      <c r="L17" s="46">
        <v>11583718</v>
      </c>
    </row>
    <row r="18" spans="1:12" ht="18.75" x14ac:dyDescent="0.3">
      <c r="A18" s="46" t="s">
        <v>231</v>
      </c>
      <c r="B18" s="46">
        <v>100</v>
      </c>
      <c r="C18" s="46">
        <v>240330</v>
      </c>
      <c r="D18" s="46">
        <v>240713</v>
      </c>
      <c r="E18" s="46">
        <v>296500</v>
      </c>
      <c r="F18" s="46">
        <v>296492</v>
      </c>
      <c r="G18" s="46">
        <v>24033036</v>
      </c>
      <c r="H18" s="46">
        <v>29601969</v>
      </c>
      <c r="I18" s="46">
        <v>23.17</v>
      </c>
      <c r="J18" s="46">
        <v>5568933</v>
      </c>
      <c r="K18" s="46">
        <v>0</v>
      </c>
      <c r="L18" s="46">
        <v>5568933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3780</v>
      </c>
      <c r="F19" s="46">
        <v>3723</v>
      </c>
      <c r="G19" s="46">
        <v>16100578</v>
      </c>
      <c r="H19" s="46">
        <v>25806905</v>
      </c>
      <c r="I19" s="46">
        <v>60.29</v>
      </c>
      <c r="J19" s="46">
        <v>9706327</v>
      </c>
      <c r="K19" s="46">
        <v>3855220</v>
      </c>
      <c r="L19" s="46">
        <v>13561547</v>
      </c>
    </row>
    <row r="20" spans="1:12" ht="18.75" x14ac:dyDescent="0.3">
      <c r="A20" s="46" t="s">
        <v>28</v>
      </c>
      <c r="B20" s="46">
        <v>2000</v>
      </c>
      <c r="C20" s="46">
        <v>2601</v>
      </c>
      <c r="D20" s="46">
        <v>2627</v>
      </c>
      <c r="E20" s="46">
        <v>9550</v>
      </c>
      <c r="F20" s="46">
        <v>9547</v>
      </c>
      <c r="G20" s="46">
        <v>5202503</v>
      </c>
      <c r="H20" s="46">
        <v>18907834</v>
      </c>
      <c r="I20" s="46">
        <v>263.44</v>
      </c>
      <c r="J20" s="46">
        <v>13705331</v>
      </c>
      <c r="K20" s="46">
        <v>337142</v>
      </c>
      <c r="L20" s="46">
        <v>14046473</v>
      </c>
    </row>
    <row r="21" spans="1:12" ht="18.75" x14ac:dyDescent="0.3">
      <c r="A21" s="46" t="s">
        <v>176</v>
      </c>
      <c r="B21" s="46">
        <v>57</v>
      </c>
      <c r="C21" s="46">
        <v>65415</v>
      </c>
      <c r="D21" s="46">
        <v>66053</v>
      </c>
      <c r="E21" s="46">
        <v>95840</v>
      </c>
      <c r="F21" s="46">
        <v>93388</v>
      </c>
      <c r="G21" s="46">
        <v>3728632</v>
      </c>
      <c r="H21" s="46">
        <v>5271216</v>
      </c>
      <c r="I21" s="46">
        <v>41.37</v>
      </c>
      <c r="J21" s="46">
        <v>1542584</v>
      </c>
      <c r="K21" s="46">
        <v>0</v>
      </c>
      <c r="L21" s="46">
        <v>2040764</v>
      </c>
    </row>
    <row r="22" spans="1:12" ht="18.75" x14ac:dyDescent="0.3">
      <c r="A22" s="46" t="s">
        <v>244</v>
      </c>
      <c r="B22" s="46">
        <v>300</v>
      </c>
      <c r="C22" s="46">
        <v>15823</v>
      </c>
      <c r="D22" s="46">
        <v>15978</v>
      </c>
      <c r="E22" s="46">
        <v>16800</v>
      </c>
      <c r="F22" s="46">
        <v>16490</v>
      </c>
      <c r="G22" s="46">
        <v>4746923</v>
      </c>
      <c r="H22" s="46">
        <v>4898767</v>
      </c>
      <c r="I22" s="46">
        <v>3.2</v>
      </c>
      <c r="J22" s="46">
        <v>151844</v>
      </c>
      <c r="K22" s="46">
        <v>0</v>
      </c>
      <c r="L22" s="46">
        <v>151844</v>
      </c>
    </row>
    <row r="23" spans="1:12" ht="18.75" x14ac:dyDescent="0.3">
      <c r="A23" s="46" t="s">
        <v>227</v>
      </c>
      <c r="B23" s="46">
        <v>228</v>
      </c>
      <c r="C23" s="46">
        <v>4119</v>
      </c>
      <c r="D23" s="46">
        <v>4160</v>
      </c>
      <c r="E23" s="46">
        <v>4560</v>
      </c>
      <c r="F23" s="46">
        <v>4366</v>
      </c>
      <c r="G23" s="46">
        <v>939042</v>
      </c>
      <c r="H23" s="46">
        <v>985742</v>
      </c>
      <c r="I23" s="46">
        <v>4.97</v>
      </c>
      <c r="J23" s="46">
        <v>46700</v>
      </c>
      <c r="K23" s="46">
        <v>0</v>
      </c>
      <c r="L23" s="46">
        <v>46700</v>
      </c>
    </row>
    <row r="24" spans="1:12" ht="18.75" x14ac:dyDescent="0.3">
      <c r="A24" s="46" t="s">
        <v>33</v>
      </c>
      <c r="B24" s="46">
        <v>21</v>
      </c>
      <c r="C24" s="46">
        <v>19990</v>
      </c>
      <c r="D24" s="46">
        <v>20185</v>
      </c>
      <c r="E24" s="46">
        <v>35871</v>
      </c>
      <c r="F24" s="46">
        <v>34306</v>
      </c>
      <c r="G24" s="46">
        <v>419795</v>
      </c>
      <c r="H24" s="46">
        <v>713402</v>
      </c>
      <c r="I24" s="46">
        <v>69.94</v>
      </c>
      <c r="J24" s="46">
        <v>293607</v>
      </c>
      <c r="K24" s="46">
        <v>0</v>
      </c>
      <c r="L24" s="46">
        <v>293607</v>
      </c>
    </row>
    <row r="25" spans="1:12" ht="18.75" x14ac:dyDescent="0.3">
      <c r="A25" s="46" t="s">
        <v>166</v>
      </c>
      <c r="B25" s="46">
        <v>13</v>
      </c>
      <c r="C25" s="46">
        <v>40536</v>
      </c>
      <c r="D25" s="46">
        <v>40932</v>
      </c>
      <c r="E25" s="46">
        <v>48945</v>
      </c>
      <c r="F25" s="46">
        <v>47070</v>
      </c>
      <c r="G25" s="46">
        <v>526967</v>
      </c>
      <c r="H25" s="46">
        <v>605944</v>
      </c>
      <c r="I25" s="46">
        <v>14.99</v>
      </c>
      <c r="J25" s="46">
        <v>78977</v>
      </c>
      <c r="K25" s="46">
        <v>0</v>
      </c>
      <c r="L25" s="46">
        <v>98477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14670</v>
      </c>
      <c r="F26" s="46">
        <v>14011</v>
      </c>
      <c r="G26" s="46">
        <v>175892</v>
      </c>
      <c r="H26" s="46">
        <v>194241</v>
      </c>
      <c r="I26" s="46">
        <v>10.43</v>
      </c>
      <c r="J26" s="46">
        <v>18349</v>
      </c>
      <c r="K26" s="46">
        <v>0</v>
      </c>
      <c r="L26" s="46">
        <v>22913</v>
      </c>
    </row>
    <row r="27" spans="1:12" ht="18.75" x14ac:dyDescent="0.3">
      <c r="A27" s="46" t="s">
        <v>34</v>
      </c>
      <c r="B27" s="46">
        <v>25</v>
      </c>
      <c r="C27" s="46" t="s">
        <v>35</v>
      </c>
      <c r="D27" s="46" t="s">
        <v>251</v>
      </c>
      <c r="E27" s="46" t="s">
        <v>37</v>
      </c>
      <c r="F27" s="46" t="s">
        <v>252</v>
      </c>
      <c r="G27" s="46" t="s">
        <v>39</v>
      </c>
      <c r="H27" s="46">
        <f>SUM(H2:H26)</f>
        <v>3292046250</v>
      </c>
      <c r="I27" s="46" t="s">
        <v>40</v>
      </c>
      <c r="J27" s="46" t="s">
        <v>253</v>
      </c>
      <c r="K27" s="46"/>
      <c r="L27" s="46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H27+B41</f>
        <v>3864590783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572544533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3937141843</v>
      </c>
      <c r="H41" s="11">
        <f>G41-B43</f>
        <v>1449308397</v>
      </c>
      <c r="I41" s="5">
        <f>H41/B43</f>
        <v>0.58255845033767584</v>
      </c>
      <c r="J41" s="13">
        <f>G41+J40</f>
        <v>3937141843</v>
      </c>
      <c r="K41" s="11">
        <f>H41+J40</f>
        <v>1449308397</v>
      </c>
      <c r="L41" s="5">
        <f>K41/B43</f>
        <v>0.58255845033767584</v>
      </c>
    </row>
    <row r="42" spans="1:12" ht="19.5" thickBot="1" x14ac:dyDescent="0.35">
      <c r="A42" s="1" t="s">
        <v>48</v>
      </c>
      <c r="B42" s="9">
        <v>900000000</v>
      </c>
      <c r="C42" s="1"/>
      <c r="D42" s="1"/>
      <c r="E42" s="1"/>
      <c r="F42" s="1"/>
      <c r="G42" s="10">
        <f>G41+B42</f>
        <v>4837141843</v>
      </c>
      <c r="H42" s="12">
        <f>G42-B43</f>
        <v>2349308397</v>
      </c>
      <c r="I42" s="8">
        <f>H42/B43</f>
        <v>0.94431900205268005</v>
      </c>
      <c r="J42" s="13">
        <f>G42+J40</f>
        <v>4837141843</v>
      </c>
      <c r="K42" s="12">
        <f>H42+J40</f>
        <v>2349308397</v>
      </c>
      <c r="L42" s="8">
        <f>K42/B43</f>
        <v>0.94431900205268005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0.15744822982099346</v>
      </c>
      <c r="J43" s="6"/>
      <c r="K43" s="4" t="s">
        <v>50</v>
      </c>
      <c r="L43" s="5">
        <f ca="1">K41/VLOOKUP(MID(CELL("filename",A$1),FIND("]",CELL("filename",A$1))+1,255),Base!A:H,8,FALSE)*30</f>
        <v>0.15744822982099346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0.25522135190612971</v>
      </c>
      <c r="J44" s="6"/>
      <c r="K44" s="7"/>
      <c r="L44" s="8">
        <f ca="1">K42/VLOOKUP(MID(CELL("filename",A$1),FIND("]",CELL("filename",A$1))+1,255),Base!A:H,8,FALSE)*30</f>
        <v>0.25522135190612971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191251</v>
      </c>
      <c r="C2" s="46">
        <v>1897</v>
      </c>
      <c r="D2" s="46">
        <v>1916</v>
      </c>
      <c r="E2" s="46">
        <v>8142</v>
      </c>
      <c r="F2" s="46">
        <v>8121</v>
      </c>
      <c r="G2" s="46">
        <v>362795616</v>
      </c>
      <c r="H2" s="46">
        <v>1538006165</v>
      </c>
      <c r="I2" s="46">
        <v>323.93</v>
      </c>
      <c r="J2" s="46">
        <v>1175210549</v>
      </c>
      <c r="K2" s="46">
        <v>35150128</v>
      </c>
      <c r="L2" s="46">
        <v>1217360677</v>
      </c>
    </row>
    <row r="3" spans="1:12" ht="18.75" x14ac:dyDescent="0.3">
      <c r="A3" s="46" t="s">
        <v>13</v>
      </c>
      <c r="B3" s="46">
        <v>150000</v>
      </c>
      <c r="C3" s="46">
        <v>1999</v>
      </c>
      <c r="D3" s="46">
        <v>2019</v>
      </c>
      <c r="E3" s="46">
        <v>3139</v>
      </c>
      <c r="F3" s="46">
        <v>3103</v>
      </c>
      <c r="G3" s="46">
        <v>299816384</v>
      </c>
      <c r="H3" s="46">
        <v>460911863</v>
      </c>
      <c r="I3" s="46">
        <v>53.73</v>
      </c>
      <c r="J3" s="46">
        <v>161095479</v>
      </c>
      <c r="K3" s="46">
        <v>46130868</v>
      </c>
      <c r="L3" s="46">
        <v>207226347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19052</v>
      </c>
      <c r="F4" s="46">
        <v>18967</v>
      </c>
      <c r="G4" s="46">
        <v>195353872</v>
      </c>
      <c r="H4" s="46">
        <v>187820718</v>
      </c>
      <c r="I4" s="46">
        <v>-3.86</v>
      </c>
      <c r="J4" s="46">
        <v>-7533154</v>
      </c>
      <c r="K4" s="46">
        <v>0</v>
      </c>
      <c r="L4" s="46">
        <v>-7533154</v>
      </c>
    </row>
    <row r="5" spans="1:12" ht="18.75" x14ac:dyDescent="0.3">
      <c r="A5" s="46" t="s">
        <v>15</v>
      </c>
      <c r="B5" s="46">
        <v>40000</v>
      </c>
      <c r="C5" s="46">
        <v>2528</v>
      </c>
      <c r="D5" s="46">
        <v>2553</v>
      </c>
      <c r="E5" s="46">
        <v>4450</v>
      </c>
      <c r="F5" s="46">
        <v>4436</v>
      </c>
      <c r="G5" s="46">
        <v>101137632</v>
      </c>
      <c r="H5" s="46">
        <v>175709960</v>
      </c>
      <c r="I5" s="46">
        <v>73.73</v>
      </c>
      <c r="J5" s="46">
        <v>74572328</v>
      </c>
      <c r="K5" s="46">
        <v>55065504</v>
      </c>
      <c r="L5" s="46">
        <v>129637832</v>
      </c>
    </row>
    <row r="6" spans="1:12" ht="18.75" x14ac:dyDescent="0.3">
      <c r="A6" s="46" t="s">
        <v>16</v>
      </c>
      <c r="B6" s="46">
        <v>15000</v>
      </c>
      <c r="C6" s="46">
        <v>2958</v>
      </c>
      <c r="D6" s="46">
        <v>2987</v>
      </c>
      <c r="E6" s="46">
        <v>4377</v>
      </c>
      <c r="F6" s="46">
        <v>4377</v>
      </c>
      <c r="G6" s="46">
        <v>44372436</v>
      </c>
      <c r="H6" s="46">
        <v>65014864</v>
      </c>
      <c r="I6" s="46">
        <v>46.52</v>
      </c>
      <c r="J6" s="46">
        <v>20642428</v>
      </c>
      <c r="K6" s="46">
        <v>5850951</v>
      </c>
      <c r="L6" s="46">
        <v>26493379</v>
      </c>
    </row>
    <row r="7" spans="1:12" ht="18.75" x14ac:dyDescent="0.3">
      <c r="A7" s="46" t="s">
        <v>17</v>
      </c>
      <c r="B7" s="46">
        <v>15000</v>
      </c>
      <c r="C7" s="46">
        <v>2118</v>
      </c>
      <c r="D7" s="46">
        <v>2139</v>
      </c>
      <c r="E7" s="46">
        <v>4235</v>
      </c>
      <c r="F7" s="46">
        <v>4170</v>
      </c>
      <c r="G7" s="46">
        <v>31762580</v>
      </c>
      <c r="H7" s="46">
        <v>61940138</v>
      </c>
      <c r="I7" s="46">
        <v>95.01</v>
      </c>
      <c r="J7" s="46">
        <v>30177558</v>
      </c>
      <c r="K7" s="46">
        <v>33104290</v>
      </c>
      <c r="L7" s="46">
        <v>63281848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22</v>
      </c>
      <c r="B9" s="46">
        <v>4000</v>
      </c>
      <c r="C9" s="46">
        <v>10158</v>
      </c>
      <c r="D9" s="46">
        <v>10258</v>
      </c>
      <c r="E9" s="46">
        <v>10526</v>
      </c>
      <c r="F9" s="46">
        <v>10578</v>
      </c>
      <c r="G9" s="46">
        <v>40631600</v>
      </c>
      <c r="H9" s="46">
        <v>41899458</v>
      </c>
      <c r="I9" s="46">
        <v>3.12</v>
      </c>
      <c r="J9" s="46">
        <v>1267858</v>
      </c>
      <c r="K9" s="46">
        <v>0</v>
      </c>
      <c r="L9" s="46">
        <v>1267858</v>
      </c>
    </row>
    <row r="10" spans="1:12" ht="18.75" x14ac:dyDescent="0.3">
      <c r="A10" s="46" t="s">
        <v>21</v>
      </c>
      <c r="B10" s="46">
        <v>2000</v>
      </c>
      <c r="C10" s="46">
        <v>16843</v>
      </c>
      <c r="D10" s="46">
        <v>17008</v>
      </c>
      <c r="E10" s="46">
        <v>17797</v>
      </c>
      <c r="F10" s="46">
        <v>18174</v>
      </c>
      <c r="G10" s="46">
        <v>33685576</v>
      </c>
      <c r="H10" s="46">
        <v>35993607</v>
      </c>
      <c r="I10" s="46">
        <v>6.85</v>
      </c>
      <c r="J10" s="46">
        <v>2308031</v>
      </c>
      <c r="K10" s="46">
        <v>160642</v>
      </c>
      <c r="L10" s="46">
        <v>2468673</v>
      </c>
    </row>
    <row r="11" spans="1:12" ht="18.75" x14ac:dyDescent="0.3">
      <c r="A11" s="46" t="s">
        <v>20</v>
      </c>
      <c r="B11" s="46">
        <v>800</v>
      </c>
      <c r="C11" s="46">
        <v>30819</v>
      </c>
      <c r="D11" s="46">
        <v>31120</v>
      </c>
      <c r="E11" s="46">
        <v>42329</v>
      </c>
      <c r="F11" s="46">
        <v>42134</v>
      </c>
      <c r="G11" s="46">
        <v>24655474</v>
      </c>
      <c r="H11" s="46">
        <v>33378555</v>
      </c>
      <c r="I11" s="46">
        <v>35.380000000000003</v>
      </c>
      <c r="J11" s="46">
        <v>8723081</v>
      </c>
      <c r="K11" s="46">
        <v>5373327</v>
      </c>
      <c r="L11" s="46">
        <v>14096408</v>
      </c>
    </row>
    <row r="12" spans="1:12" ht="18.75" x14ac:dyDescent="0.3">
      <c r="A12" s="46" t="s">
        <v>24</v>
      </c>
      <c r="B12" s="46">
        <v>4000</v>
      </c>
      <c r="C12" s="46">
        <v>5071</v>
      </c>
      <c r="D12" s="46">
        <v>5121</v>
      </c>
      <c r="E12" s="46">
        <v>5000</v>
      </c>
      <c r="F12" s="46">
        <v>5065</v>
      </c>
      <c r="G12" s="46">
        <v>20285568</v>
      </c>
      <c r="H12" s="46">
        <v>20062465</v>
      </c>
      <c r="I12" s="46">
        <v>-1.1000000000000001</v>
      </c>
      <c r="J12" s="46">
        <v>-223103</v>
      </c>
      <c r="K12" s="46">
        <v>-7976437</v>
      </c>
      <c r="L12" s="46">
        <v>-7849540</v>
      </c>
    </row>
    <row r="13" spans="1:12" ht="18.75" x14ac:dyDescent="0.3">
      <c r="A13" s="46" t="s">
        <v>25</v>
      </c>
      <c r="B13" s="46">
        <v>400</v>
      </c>
      <c r="C13" s="46">
        <v>23400</v>
      </c>
      <c r="D13" s="46">
        <v>23629</v>
      </c>
      <c r="E13" s="46">
        <v>42100</v>
      </c>
      <c r="F13" s="46">
        <v>42111</v>
      </c>
      <c r="G13" s="46">
        <v>9360158</v>
      </c>
      <c r="H13" s="46">
        <v>16680167</v>
      </c>
      <c r="I13" s="46">
        <v>78.2</v>
      </c>
      <c r="J13" s="46">
        <v>7320009</v>
      </c>
      <c r="K13" s="46">
        <v>29429624</v>
      </c>
      <c r="L13" s="46">
        <v>36749633</v>
      </c>
    </row>
    <row r="14" spans="1:12" ht="18.75" x14ac:dyDescent="0.3">
      <c r="A14" s="46" t="s">
        <v>23</v>
      </c>
      <c r="B14" s="46">
        <v>1500</v>
      </c>
      <c r="C14" s="46">
        <v>7540</v>
      </c>
      <c r="D14" s="46">
        <v>7614</v>
      </c>
      <c r="E14" s="46">
        <v>11471</v>
      </c>
      <c r="F14" s="46">
        <v>11143</v>
      </c>
      <c r="G14" s="46">
        <v>11309843</v>
      </c>
      <c r="H14" s="46">
        <v>16551534</v>
      </c>
      <c r="I14" s="46">
        <v>46.35</v>
      </c>
      <c r="J14" s="46">
        <v>5241691</v>
      </c>
      <c r="K14" s="46">
        <v>7827297</v>
      </c>
      <c r="L14" s="46">
        <v>13068988</v>
      </c>
    </row>
    <row r="15" spans="1:12" ht="18.75" x14ac:dyDescent="0.3">
      <c r="A15" s="46" t="s">
        <v>26</v>
      </c>
      <c r="B15" s="46">
        <v>4000</v>
      </c>
      <c r="C15" s="46">
        <v>916</v>
      </c>
      <c r="D15" s="46">
        <v>925</v>
      </c>
      <c r="E15" s="46">
        <v>3120</v>
      </c>
      <c r="F15" s="46">
        <v>3130</v>
      </c>
      <c r="G15" s="46">
        <v>3662064</v>
      </c>
      <c r="H15" s="46">
        <v>12397930</v>
      </c>
      <c r="I15" s="46">
        <v>238.55</v>
      </c>
      <c r="J15" s="46">
        <v>8735866</v>
      </c>
      <c r="K15" s="46">
        <v>92707576</v>
      </c>
      <c r="L15" s="46">
        <v>101443442</v>
      </c>
    </row>
    <row r="16" spans="1:12" ht="18.75" x14ac:dyDescent="0.3">
      <c r="A16" s="46" t="s">
        <v>27</v>
      </c>
      <c r="B16" s="46">
        <v>1337</v>
      </c>
      <c r="C16" s="46">
        <v>4400</v>
      </c>
      <c r="D16" s="46">
        <v>4443</v>
      </c>
      <c r="E16" s="46">
        <v>6708</v>
      </c>
      <c r="F16" s="46">
        <v>6572</v>
      </c>
      <c r="G16" s="46">
        <v>5882644</v>
      </c>
      <c r="H16" s="46">
        <v>8701093</v>
      </c>
      <c r="I16" s="46">
        <v>47.91</v>
      </c>
      <c r="J16" s="46">
        <v>2818449</v>
      </c>
      <c r="K16" s="46">
        <v>0</v>
      </c>
      <c r="L16" s="46">
        <v>2818449</v>
      </c>
    </row>
    <row r="17" spans="1:12" ht="18.75" x14ac:dyDescent="0.3">
      <c r="A17" s="46" t="s">
        <v>28</v>
      </c>
      <c r="B17" s="46">
        <v>2000</v>
      </c>
      <c r="C17" s="46">
        <v>2601</v>
      </c>
      <c r="D17" s="46">
        <v>2627</v>
      </c>
      <c r="E17" s="46">
        <v>3897</v>
      </c>
      <c r="F17" s="46">
        <v>3894</v>
      </c>
      <c r="G17" s="46">
        <v>5202503</v>
      </c>
      <c r="H17" s="46">
        <v>7712067</v>
      </c>
      <c r="I17" s="46">
        <v>48.24</v>
      </c>
      <c r="J17" s="46">
        <v>2509564</v>
      </c>
      <c r="K17" s="46">
        <v>337142</v>
      </c>
      <c r="L17" s="46">
        <v>2846706</v>
      </c>
    </row>
    <row r="18" spans="1:12" ht="18.75" x14ac:dyDescent="0.3">
      <c r="A18" s="46" t="s">
        <v>29</v>
      </c>
      <c r="B18" s="46">
        <v>200</v>
      </c>
      <c r="C18" s="46">
        <v>13181</v>
      </c>
      <c r="D18" s="46">
        <v>13310</v>
      </c>
      <c r="E18" s="46">
        <v>21810</v>
      </c>
      <c r="F18" s="46">
        <v>21707</v>
      </c>
      <c r="G18" s="46">
        <v>2636173</v>
      </c>
      <c r="H18" s="46">
        <v>4299071</v>
      </c>
      <c r="I18" s="46">
        <v>63.08</v>
      </c>
      <c r="J18" s="46">
        <v>1662898</v>
      </c>
      <c r="K18" s="46">
        <v>0</v>
      </c>
      <c r="L18" s="46">
        <v>1662898</v>
      </c>
    </row>
    <row r="19" spans="1:12" ht="18.75" x14ac:dyDescent="0.3">
      <c r="A19" s="46" t="s">
        <v>30</v>
      </c>
      <c r="B19" s="46">
        <v>67</v>
      </c>
      <c r="C19" s="46">
        <v>17079</v>
      </c>
      <c r="D19" s="46">
        <v>17246</v>
      </c>
      <c r="E19" s="46">
        <v>56007</v>
      </c>
      <c r="F19" s="46">
        <v>55733</v>
      </c>
      <c r="G19" s="46">
        <v>1144282</v>
      </c>
      <c r="H19" s="46">
        <v>3697703</v>
      </c>
      <c r="I19" s="46">
        <v>223.15</v>
      </c>
      <c r="J19" s="46">
        <v>2553421</v>
      </c>
      <c r="K19" s="46">
        <v>0</v>
      </c>
      <c r="L19" s="46">
        <v>2553421</v>
      </c>
    </row>
    <row r="20" spans="1:12" ht="18.75" x14ac:dyDescent="0.3">
      <c r="A20" s="46" t="s">
        <v>31</v>
      </c>
      <c r="B20" s="46">
        <v>1000</v>
      </c>
      <c r="C20" s="46">
        <v>1012</v>
      </c>
      <c r="D20" s="46">
        <v>1022</v>
      </c>
      <c r="E20" s="46">
        <v>2408</v>
      </c>
      <c r="F20" s="46">
        <v>2422</v>
      </c>
      <c r="G20" s="46">
        <v>1012388</v>
      </c>
      <c r="H20" s="46">
        <v>2398386</v>
      </c>
      <c r="I20" s="46">
        <v>136.9</v>
      </c>
      <c r="J20" s="46">
        <v>1385998</v>
      </c>
      <c r="K20" s="46">
        <v>3855220</v>
      </c>
      <c r="L20" s="46">
        <v>5241218</v>
      </c>
    </row>
    <row r="21" spans="1:12" ht="18.75" x14ac:dyDescent="0.3">
      <c r="A21" s="46" t="s">
        <v>32</v>
      </c>
      <c r="B21" s="46">
        <v>37</v>
      </c>
      <c r="C21" s="46">
        <v>23607</v>
      </c>
      <c r="D21" s="46">
        <v>23838</v>
      </c>
      <c r="E21" s="46">
        <v>28079</v>
      </c>
      <c r="F21" s="46">
        <v>27126</v>
      </c>
      <c r="G21" s="46">
        <v>873445</v>
      </c>
      <c r="H21" s="46">
        <v>993876</v>
      </c>
      <c r="I21" s="46">
        <v>13.79</v>
      </c>
      <c r="J21" s="46">
        <v>120431</v>
      </c>
      <c r="K21" s="46">
        <v>0</v>
      </c>
      <c r="L21" s="46">
        <v>120431</v>
      </c>
    </row>
    <row r="22" spans="1:12" ht="18.75" x14ac:dyDescent="0.3">
      <c r="A22" s="46" t="s">
        <v>33</v>
      </c>
      <c r="B22" s="46">
        <v>21</v>
      </c>
      <c r="C22" s="46">
        <v>19990</v>
      </c>
      <c r="D22" s="46">
        <v>20185</v>
      </c>
      <c r="E22" s="46">
        <v>22919</v>
      </c>
      <c r="F22" s="46">
        <v>22006</v>
      </c>
      <c r="G22" s="46">
        <v>419795</v>
      </c>
      <c r="H22" s="46">
        <v>457620</v>
      </c>
      <c r="I22" s="46">
        <v>9.01</v>
      </c>
      <c r="J22" s="46">
        <v>37825</v>
      </c>
      <c r="K22" s="46">
        <v>0</v>
      </c>
      <c r="L22" s="46">
        <v>37825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65</v>
      </c>
      <c r="E23" s="46" t="s">
        <v>37</v>
      </c>
      <c r="F23" s="46" t="s">
        <v>66</v>
      </c>
      <c r="G23" s="46" t="s">
        <v>39</v>
      </c>
      <c r="H23" s="46">
        <f>SUM(H2:H22)</f>
        <v>2744139740</v>
      </c>
      <c r="I23" s="46" t="s">
        <v>40</v>
      </c>
      <c r="J23" s="46" t="s">
        <v>67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2985578954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241439214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B41+H23+D41+F41</f>
        <v>3018530014</v>
      </c>
      <c r="H41" s="11">
        <f>G41-B43</f>
        <v>530696568</v>
      </c>
      <c r="I41" s="5">
        <f>H41/B43</f>
        <v>0.21331675914771026</v>
      </c>
      <c r="J41" s="13">
        <f>G41+J40</f>
        <v>3018530014</v>
      </c>
      <c r="K41" s="11">
        <f>H41+J40</f>
        <v>530696568</v>
      </c>
      <c r="L41" s="5">
        <f>K41/B43</f>
        <v>0.21331675914771026</v>
      </c>
    </row>
    <row r="42" spans="1:12" ht="19.5" thickBot="1" x14ac:dyDescent="0.35">
      <c r="A42" s="1" t="s">
        <v>48</v>
      </c>
      <c r="B42" s="9">
        <v>30000000</v>
      </c>
      <c r="C42" s="1"/>
      <c r="D42" s="1"/>
      <c r="E42" s="1"/>
      <c r="F42" s="1"/>
      <c r="G42" s="10">
        <f>G41+B42</f>
        <v>3048530014</v>
      </c>
      <c r="H42" s="12">
        <f>G42-B43</f>
        <v>560696568</v>
      </c>
      <c r="I42" s="8">
        <f>H42/B43</f>
        <v>0.22537544420487704</v>
      </c>
      <c r="J42" s="13">
        <f>G42+J40</f>
        <v>3048530014</v>
      </c>
      <c r="K42" s="12">
        <f>H42+J40</f>
        <v>560696568</v>
      </c>
      <c r="L42" s="8">
        <f>K42/B43</f>
        <v>0.22537544420487704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0.33681593549638456</v>
      </c>
      <c r="J43" s="6"/>
      <c r="K43" s="4" t="s">
        <v>50</v>
      </c>
      <c r="L43" s="5">
        <f ca="1">K41/VLOOKUP(MID(CELL("filename",A$1),FIND("]",CELL("filename",A$1))+1,255),Base!A:H,8,FALSE)*30</f>
        <v>0.33681593549638456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0.35585596453401641</v>
      </c>
      <c r="J44" s="6"/>
      <c r="K44" s="7"/>
      <c r="L44" s="8">
        <f ca="1">K42/VLOOKUP(MID(CELL("filename",A$1),FIND("]",CELL("filename",A$1))+1,255),Base!A:H,8,FALSE)*30</f>
        <v>0.35585596453401641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44"/>
  <sheetViews>
    <sheetView rightToLeft="1" topLeftCell="A16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8264</v>
      </c>
      <c r="F2" s="46">
        <v>8356</v>
      </c>
      <c r="G2" s="46">
        <v>270258400</v>
      </c>
      <c r="H2" s="46">
        <v>992943480</v>
      </c>
      <c r="I2" s="46">
        <v>267.41000000000003</v>
      </c>
      <c r="J2" s="46">
        <v>722685080</v>
      </c>
      <c r="K2" s="46">
        <v>526416448</v>
      </c>
      <c r="L2" s="46">
        <v>1295701528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8691</v>
      </c>
      <c r="F3" s="46">
        <v>8861</v>
      </c>
      <c r="G3" s="46">
        <v>139914304</v>
      </c>
      <c r="H3" s="46">
        <v>614222368</v>
      </c>
      <c r="I3" s="46">
        <v>339</v>
      </c>
      <c r="J3" s="46">
        <v>474308064</v>
      </c>
      <c r="K3" s="46">
        <v>283977888</v>
      </c>
      <c r="L3" s="46">
        <v>758285952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38812</v>
      </c>
      <c r="F4" s="46">
        <v>38812</v>
      </c>
      <c r="G4" s="46">
        <v>195353872</v>
      </c>
      <c r="H4" s="46">
        <v>384335830</v>
      </c>
      <c r="I4" s="46">
        <v>96.74</v>
      </c>
      <c r="J4" s="46">
        <v>188981958</v>
      </c>
      <c r="K4" s="46">
        <v>0</v>
      </c>
      <c r="L4" s="46">
        <v>188981958</v>
      </c>
    </row>
    <row r="5" spans="1:12" ht="18.75" x14ac:dyDescent="0.3">
      <c r="A5" s="46" t="s">
        <v>226</v>
      </c>
      <c r="B5" s="46">
        <v>1200</v>
      </c>
      <c r="C5" s="46">
        <v>245143</v>
      </c>
      <c r="D5" s="46">
        <v>245534</v>
      </c>
      <c r="E5" s="46">
        <v>268000</v>
      </c>
      <c r="F5" s="46">
        <v>270440</v>
      </c>
      <c r="G5" s="46">
        <v>294171872</v>
      </c>
      <c r="H5" s="46">
        <v>324011027</v>
      </c>
      <c r="I5" s="46">
        <v>10.14</v>
      </c>
      <c r="J5" s="46">
        <v>29839155</v>
      </c>
      <c r="K5" s="46">
        <v>0</v>
      </c>
      <c r="L5" s="46">
        <v>29839155</v>
      </c>
    </row>
    <row r="6" spans="1:12" ht="18.75" x14ac:dyDescent="0.3">
      <c r="A6" s="46" t="s">
        <v>15</v>
      </c>
      <c r="B6" s="46">
        <v>19000</v>
      </c>
      <c r="C6" s="46">
        <v>3086</v>
      </c>
      <c r="D6" s="46">
        <v>3117</v>
      </c>
      <c r="E6" s="46">
        <v>14800</v>
      </c>
      <c r="F6" s="46">
        <v>15170</v>
      </c>
      <c r="G6" s="46">
        <v>58627768</v>
      </c>
      <c r="H6" s="46">
        <v>285419758</v>
      </c>
      <c r="I6" s="46">
        <v>386.83</v>
      </c>
      <c r="J6" s="46">
        <v>226791990</v>
      </c>
      <c r="K6" s="46">
        <v>189667360</v>
      </c>
      <c r="L6" s="46">
        <v>416459350</v>
      </c>
    </row>
    <row r="7" spans="1:12" ht="18.75" x14ac:dyDescent="0.3">
      <c r="A7" s="46" t="s">
        <v>90</v>
      </c>
      <c r="B7" s="46">
        <v>7000</v>
      </c>
      <c r="C7" s="46">
        <v>12987</v>
      </c>
      <c r="D7" s="46">
        <v>13114</v>
      </c>
      <c r="E7" s="46">
        <v>38400</v>
      </c>
      <c r="F7" s="46">
        <v>27890</v>
      </c>
      <c r="G7" s="46">
        <v>90907328</v>
      </c>
      <c r="H7" s="46">
        <v>193326508</v>
      </c>
      <c r="I7" s="46">
        <v>112.66</v>
      </c>
      <c r="J7" s="46">
        <v>102419180</v>
      </c>
      <c r="K7" s="46">
        <v>28708712</v>
      </c>
      <c r="L7" s="46">
        <v>131127892</v>
      </c>
    </row>
    <row r="8" spans="1:12" ht="18.75" x14ac:dyDescent="0.3">
      <c r="A8" s="46" t="s">
        <v>27</v>
      </c>
      <c r="B8" s="46">
        <v>9000</v>
      </c>
      <c r="C8" s="46">
        <v>8220</v>
      </c>
      <c r="D8" s="46">
        <v>8301</v>
      </c>
      <c r="E8" s="46">
        <v>18106</v>
      </c>
      <c r="F8" s="46">
        <v>17608</v>
      </c>
      <c r="G8" s="46">
        <v>73976144</v>
      </c>
      <c r="H8" s="46">
        <v>156926898</v>
      </c>
      <c r="I8" s="46">
        <v>112.13</v>
      </c>
      <c r="J8" s="46">
        <v>82950754</v>
      </c>
      <c r="K8" s="46">
        <v>3002441</v>
      </c>
      <c r="L8" s="46">
        <v>89643195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23260</v>
      </c>
      <c r="F9" s="46">
        <v>23260</v>
      </c>
      <c r="G9" s="46">
        <v>8470021</v>
      </c>
      <c r="H9" s="46">
        <v>92132860</v>
      </c>
      <c r="I9" s="46">
        <v>987.75</v>
      </c>
      <c r="J9" s="46">
        <v>83662839</v>
      </c>
      <c r="K9" s="46">
        <v>90905312</v>
      </c>
      <c r="L9" s="46">
        <v>174568151</v>
      </c>
    </row>
    <row r="10" spans="1:12" ht="18.75" x14ac:dyDescent="0.3">
      <c r="A10" s="46" t="s">
        <v>77</v>
      </c>
      <c r="B10" s="46">
        <v>2200</v>
      </c>
      <c r="C10" s="46">
        <v>19516</v>
      </c>
      <c r="D10" s="46">
        <v>19707</v>
      </c>
      <c r="E10" s="46">
        <v>34469</v>
      </c>
      <c r="F10" s="46">
        <v>34469</v>
      </c>
      <c r="G10" s="46">
        <v>42934552</v>
      </c>
      <c r="H10" s="46">
        <v>75092440</v>
      </c>
      <c r="I10" s="46">
        <v>74.900000000000006</v>
      </c>
      <c r="J10" s="46">
        <v>32157888</v>
      </c>
      <c r="K10" s="46">
        <v>1006639</v>
      </c>
      <c r="L10" s="46">
        <v>33164527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23600</v>
      </c>
      <c r="F11" s="46">
        <v>23846</v>
      </c>
      <c r="G11" s="46">
        <v>30598264</v>
      </c>
      <c r="H11" s="46">
        <v>70840505</v>
      </c>
      <c r="I11" s="46">
        <v>131.52000000000001</v>
      </c>
      <c r="J11" s="46">
        <v>40242241</v>
      </c>
      <c r="K11" s="46">
        <v>11601253</v>
      </c>
      <c r="L11" s="46">
        <v>53343494</v>
      </c>
    </row>
    <row r="12" spans="1:12" ht="18.75" x14ac:dyDescent="0.3">
      <c r="A12" s="46" t="s">
        <v>29</v>
      </c>
      <c r="B12" s="46">
        <v>1500</v>
      </c>
      <c r="C12" s="46">
        <v>25376</v>
      </c>
      <c r="D12" s="46">
        <v>25624</v>
      </c>
      <c r="E12" s="46">
        <v>40500</v>
      </c>
      <c r="F12" s="46">
        <v>41010</v>
      </c>
      <c r="G12" s="46">
        <v>38063528</v>
      </c>
      <c r="H12" s="46">
        <v>60915229</v>
      </c>
      <c r="I12" s="46">
        <v>60.04</v>
      </c>
      <c r="J12" s="46">
        <v>22851701</v>
      </c>
      <c r="K12" s="46">
        <v>15159361</v>
      </c>
      <c r="L12" s="46">
        <v>38011062</v>
      </c>
    </row>
    <row r="13" spans="1:12" ht="18.75" x14ac:dyDescent="0.3">
      <c r="A13" s="46" t="s">
        <v>231</v>
      </c>
      <c r="B13" s="46">
        <v>200</v>
      </c>
      <c r="C13" s="46">
        <v>268125</v>
      </c>
      <c r="D13" s="46">
        <v>268553</v>
      </c>
      <c r="E13" s="46">
        <v>295605</v>
      </c>
      <c r="F13" s="46">
        <v>297752</v>
      </c>
      <c r="G13" s="46">
        <v>53624960</v>
      </c>
      <c r="H13" s="46">
        <v>59455536</v>
      </c>
      <c r="I13" s="46">
        <v>10.87</v>
      </c>
      <c r="J13" s="46">
        <v>5830576</v>
      </c>
      <c r="K13" s="46">
        <v>0</v>
      </c>
      <c r="L13" s="46">
        <v>5830576</v>
      </c>
    </row>
    <row r="14" spans="1:12" ht="18.75" x14ac:dyDescent="0.3">
      <c r="A14" s="46" t="s">
        <v>18</v>
      </c>
      <c r="B14" s="46">
        <v>100000</v>
      </c>
      <c r="C14" s="46">
        <v>502</v>
      </c>
      <c r="D14" s="46">
        <v>507</v>
      </c>
      <c r="E14" s="46">
        <v>500</v>
      </c>
      <c r="F14" s="46">
        <v>500</v>
      </c>
      <c r="G14" s="46">
        <v>50227000</v>
      </c>
      <c r="H14" s="46">
        <v>49512500</v>
      </c>
      <c r="I14" s="46">
        <v>-1.42</v>
      </c>
      <c r="J14" s="46">
        <v>-714500</v>
      </c>
      <c r="K14" s="46">
        <v>0</v>
      </c>
      <c r="L14" s="46">
        <v>-714500</v>
      </c>
    </row>
    <row r="15" spans="1:12" ht="18.75" x14ac:dyDescent="0.3">
      <c r="A15" s="46" t="s">
        <v>21</v>
      </c>
      <c r="B15" s="46">
        <v>1000</v>
      </c>
      <c r="C15" s="46">
        <v>16843</v>
      </c>
      <c r="D15" s="46">
        <v>17008</v>
      </c>
      <c r="E15" s="46">
        <v>45800</v>
      </c>
      <c r="F15" s="46">
        <v>44170</v>
      </c>
      <c r="G15" s="46">
        <v>16842788</v>
      </c>
      <c r="H15" s="46">
        <v>43739343</v>
      </c>
      <c r="I15" s="46">
        <v>159.69</v>
      </c>
      <c r="J15" s="46">
        <v>26896555</v>
      </c>
      <c r="K15" s="46">
        <v>18931414</v>
      </c>
      <c r="L15" s="46">
        <v>48227969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5676</v>
      </c>
      <c r="F16" s="46">
        <v>5755</v>
      </c>
      <c r="G16" s="46">
        <v>14720662</v>
      </c>
      <c r="H16" s="46">
        <v>39892221</v>
      </c>
      <c r="I16" s="46">
        <v>170.99</v>
      </c>
      <c r="J16" s="46">
        <v>25171559</v>
      </c>
      <c r="K16" s="46">
        <v>94924224</v>
      </c>
      <c r="L16" s="46">
        <v>120095783</v>
      </c>
    </row>
    <row r="17" spans="1:12" ht="18.75" x14ac:dyDescent="0.3">
      <c r="A17" s="46" t="s">
        <v>24</v>
      </c>
      <c r="B17" s="46">
        <v>3500</v>
      </c>
      <c r="C17" s="46">
        <v>5863</v>
      </c>
      <c r="D17" s="46">
        <v>5921</v>
      </c>
      <c r="E17" s="46">
        <v>10800</v>
      </c>
      <c r="F17" s="46">
        <v>10830</v>
      </c>
      <c r="G17" s="46">
        <v>20521906</v>
      </c>
      <c r="H17" s="46">
        <v>37535426</v>
      </c>
      <c r="I17" s="46">
        <v>82.9</v>
      </c>
      <c r="J17" s="46">
        <v>17013520</v>
      </c>
      <c r="K17" s="46">
        <v>-7422173</v>
      </c>
      <c r="L17" s="46">
        <v>9941347</v>
      </c>
    </row>
    <row r="18" spans="1:12" ht="18.75" x14ac:dyDescent="0.3">
      <c r="A18" s="46" t="s">
        <v>16</v>
      </c>
      <c r="B18" s="46">
        <v>5912</v>
      </c>
      <c r="C18" s="46">
        <v>2752</v>
      </c>
      <c r="D18" s="46">
        <v>2779</v>
      </c>
      <c r="E18" s="46">
        <v>6300</v>
      </c>
      <c r="F18" s="46">
        <v>6320</v>
      </c>
      <c r="G18" s="46">
        <v>16269893</v>
      </c>
      <c r="H18" s="46">
        <v>36999543</v>
      </c>
      <c r="I18" s="46">
        <v>127.41</v>
      </c>
      <c r="J18" s="46">
        <v>20729650</v>
      </c>
      <c r="K18" s="46">
        <v>29037924</v>
      </c>
      <c r="L18" s="46">
        <v>49767574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3871</v>
      </c>
      <c r="F19" s="46">
        <v>3743</v>
      </c>
      <c r="G19" s="46">
        <v>16100578</v>
      </c>
      <c r="H19" s="46">
        <v>25945540</v>
      </c>
      <c r="I19" s="46">
        <v>61.15</v>
      </c>
      <c r="J19" s="46">
        <v>9844962</v>
      </c>
      <c r="K19" s="46">
        <v>3855220</v>
      </c>
      <c r="L19" s="46">
        <v>13700182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98057</v>
      </c>
      <c r="F20" s="46">
        <v>94888</v>
      </c>
      <c r="G20" s="46">
        <v>3728632</v>
      </c>
      <c r="H20" s="46">
        <v>5355882</v>
      </c>
      <c r="I20" s="46">
        <v>43.64</v>
      </c>
      <c r="J20" s="46">
        <v>1627250</v>
      </c>
      <c r="K20" s="46">
        <v>0</v>
      </c>
      <c r="L20" s="46">
        <v>2125430</v>
      </c>
    </row>
    <row r="21" spans="1:12" ht="18.75" x14ac:dyDescent="0.3">
      <c r="A21" s="46" t="s">
        <v>244</v>
      </c>
      <c r="B21" s="46">
        <v>300</v>
      </c>
      <c r="C21" s="46">
        <v>15823</v>
      </c>
      <c r="D21" s="46">
        <v>15978</v>
      </c>
      <c r="E21" s="46">
        <v>17310</v>
      </c>
      <c r="F21" s="46">
        <v>16690</v>
      </c>
      <c r="G21" s="46">
        <v>4746923</v>
      </c>
      <c r="H21" s="46">
        <v>4958182</v>
      </c>
      <c r="I21" s="46">
        <v>4.45</v>
      </c>
      <c r="J21" s="46">
        <v>211259</v>
      </c>
      <c r="K21" s="46">
        <v>0</v>
      </c>
      <c r="L21" s="46">
        <v>211259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4584</v>
      </c>
      <c r="F22" s="46">
        <v>4459</v>
      </c>
      <c r="G22" s="46">
        <v>939042</v>
      </c>
      <c r="H22" s="46">
        <v>1006740</v>
      </c>
      <c r="I22" s="46">
        <v>7.21</v>
      </c>
      <c r="J22" s="46">
        <v>67698</v>
      </c>
      <c r="K22" s="46">
        <v>0</v>
      </c>
      <c r="L22" s="46">
        <v>67698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36021</v>
      </c>
      <c r="F23" s="46">
        <v>34401</v>
      </c>
      <c r="G23" s="46">
        <v>419795</v>
      </c>
      <c r="H23" s="46">
        <v>715377</v>
      </c>
      <c r="I23" s="46">
        <v>70.41</v>
      </c>
      <c r="J23" s="46">
        <v>295582</v>
      </c>
      <c r="K23" s="46">
        <v>0</v>
      </c>
      <c r="L23" s="46">
        <v>295582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49423</v>
      </c>
      <c r="F24" s="46">
        <v>47473</v>
      </c>
      <c r="G24" s="46">
        <v>526967</v>
      </c>
      <c r="H24" s="46">
        <v>611132</v>
      </c>
      <c r="I24" s="46">
        <v>15.97</v>
      </c>
      <c r="J24" s="46">
        <v>84165</v>
      </c>
      <c r="K24" s="46">
        <v>0</v>
      </c>
      <c r="L24" s="46">
        <v>103665</v>
      </c>
    </row>
    <row r="25" spans="1:12" ht="18.75" x14ac:dyDescent="0.3">
      <c r="A25" s="46" t="s">
        <v>123</v>
      </c>
      <c r="B25" s="46">
        <v>14</v>
      </c>
      <c r="C25" s="46">
        <v>12564</v>
      </c>
      <c r="D25" s="46">
        <v>12687</v>
      </c>
      <c r="E25" s="46">
        <v>14711</v>
      </c>
      <c r="F25" s="46">
        <v>14051</v>
      </c>
      <c r="G25" s="46">
        <v>175892</v>
      </c>
      <c r="H25" s="46">
        <v>194796</v>
      </c>
      <c r="I25" s="46">
        <v>10.75</v>
      </c>
      <c r="J25" s="46">
        <v>18904</v>
      </c>
      <c r="K25" s="46">
        <v>0</v>
      </c>
      <c r="L25" s="46">
        <v>23468</v>
      </c>
    </row>
    <row r="26" spans="1:12" ht="18.75" x14ac:dyDescent="0.3">
      <c r="A26" s="46" t="s">
        <v>34</v>
      </c>
      <c r="B26" s="46">
        <v>24</v>
      </c>
      <c r="C26" s="46" t="s">
        <v>35</v>
      </c>
      <c r="D26" s="46" t="s">
        <v>254</v>
      </c>
      <c r="E26" s="46" t="s">
        <v>37</v>
      </c>
      <c r="F26" s="46" t="s">
        <v>255</v>
      </c>
      <c r="G26" s="46" t="s">
        <v>39</v>
      </c>
      <c r="H26" s="46">
        <f>SUM(H2:H25)</f>
        <v>3556089121</v>
      </c>
      <c r="I26" s="46" t="s">
        <v>40</v>
      </c>
      <c r="J26" s="46" t="s">
        <v>256</v>
      </c>
      <c r="K26" s="46"/>
      <c r="L26" s="46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H26+B41</f>
        <v>3838624600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282535479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3911175660</v>
      </c>
      <c r="H41" s="11">
        <f>G41-B43</f>
        <v>1423342214</v>
      </c>
      <c r="I41" s="5">
        <f>H41/B43</f>
        <v>0.57212118290655056</v>
      </c>
      <c r="J41" s="13">
        <f>G41+J40</f>
        <v>3911175660</v>
      </c>
      <c r="K41" s="11">
        <f>H41+J40</f>
        <v>1423342214</v>
      </c>
      <c r="L41" s="5">
        <f>K41/B43</f>
        <v>0.57212118290655056</v>
      </c>
    </row>
    <row r="42" spans="1:12" ht="19.5" thickBot="1" x14ac:dyDescent="0.35">
      <c r="A42" s="1" t="s">
        <v>48</v>
      </c>
      <c r="B42" s="9">
        <v>900000000</v>
      </c>
      <c r="C42" s="1"/>
      <c r="D42" s="1"/>
      <c r="E42" s="1"/>
      <c r="F42" s="1"/>
      <c r="G42" s="10">
        <f>G41+B42</f>
        <v>4811175660</v>
      </c>
      <c r="H42" s="12">
        <f>G42-B43</f>
        <v>2323342214</v>
      </c>
      <c r="I42" s="8">
        <f>H42/B43</f>
        <v>0.93388173462155477</v>
      </c>
      <c r="J42" s="13">
        <f>G42+J40</f>
        <v>4811175660</v>
      </c>
      <c r="K42" s="12">
        <f>H42+J40</f>
        <v>2323342214</v>
      </c>
      <c r="L42" s="8">
        <f>K42/B43</f>
        <v>0.93388173462155477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0.15324674542139749</v>
      </c>
      <c r="J43" s="6"/>
      <c r="K43" s="4" t="s">
        <v>50</v>
      </c>
      <c r="L43" s="5">
        <f ca="1">K41/VLOOKUP(MID(CELL("filename",A$1),FIND("]",CELL("filename",A$1))+1,255),Base!A:H,8,FALSE)*30</f>
        <v>0.15324674542139749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0.25014689320220218</v>
      </c>
      <c r="J44" s="6"/>
      <c r="K44" s="7"/>
      <c r="L44" s="8">
        <f ca="1">K42/VLOOKUP(MID(CELL("filename",A$1),FIND("]",CELL("filename",A$1))+1,255),Base!A:H,8,FALSE)*30</f>
        <v>0.25014689320220218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44"/>
  <sheetViews>
    <sheetView rightToLeft="1" topLeftCell="A7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7939</v>
      </c>
      <c r="F2" s="46">
        <v>8009</v>
      </c>
      <c r="G2" s="46">
        <v>270258400</v>
      </c>
      <c r="H2" s="46">
        <v>951709470</v>
      </c>
      <c r="I2" s="46">
        <v>252.15</v>
      </c>
      <c r="J2" s="46">
        <v>681451070</v>
      </c>
      <c r="K2" s="46">
        <v>526416448</v>
      </c>
      <c r="L2" s="46">
        <v>1254467518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8691</v>
      </c>
      <c r="F3" s="46">
        <v>8861</v>
      </c>
      <c r="G3" s="46">
        <v>139914304</v>
      </c>
      <c r="H3" s="46">
        <v>614222368</v>
      </c>
      <c r="I3" s="46">
        <v>339</v>
      </c>
      <c r="J3" s="46">
        <v>474308064</v>
      </c>
      <c r="K3" s="46">
        <v>283977888</v>
      </c>
      <c r="L3" s="46">
        <v>758285952</v>
      </c>
    </row>
    <row r="4" spans="1:12" ht="18.75" x14ac:dyDescent="0.3">
      <c r="A4" s="46" t="s">
        <v>226</v>
      </c>
      <c r="B4" s="46">
        <v>1600</v>
      </c>
      <c r="C4" s="46">
        <v>245130</v>
      </c>
      <c r="D4" s="46">
        <v>245521</v>
      </c>
      <c r="E4" s="46">
        <v>243400</v>
      </c>
      <c r="F4" s="46">
        <v>244580</v>
      </c>
      <c r="G4" s="46">
        <v>392207456</v>
      </c>
      <c r="H4" s="46">
        <v>390704614</v>
      </c>
      <c r="I4" s="46">
        <v>-0.38</v>
      </c>
      <c r="J4" s="46">
        <v>-1502842</v>
      </c>
      <c r="K4" s="46">
        <v>0</v>
      </c>
      <c r="L4" s="46">
        <v>-1502842</v>
      </c>
    </row>
    <row r="5" spans="1:12" ht="18.75" x14ac:dyDescent="0.3">
      <c r="A5" s="46" t="s">
        <v>14</v>
      </c>
      <c r="B5" s="46">
        <v>10000</v>
      </c>
      <c r="C5" s="46">
        <v>19535</v>
      </c>
      <c r="D5" s="46">
        <v>19726</v>
      </c>
      <c r="E5" s="46">
        <v>39588</v>
      </c>
      <c r="F5" s="46">
        <v>39206</v>
      </c>
      <c r="G5" s="46">
        <v>195353872</v>
      </c>
      <c r="H5" s="46">
        <v>388237415</v>
      </c>
      <c r="I5" s="46">
        <v>98.74</v>
      </c>
      <c r="J5" s="46">
        <v>192883543</v>
      </c>
      <c r="K5" s="46">
        <v>0</v>
      </c>
      <c r="L5" s="46">
        <v>192883543</v>
      </c>
    </row>
    <row r="6" spans="1:12" ht="18.75" x14ac:dyDescent="0.3">
      <c r="A6" s="46" t="s">
        <v>15</v>
      </c>
      <c r="B6" s="46">
        <v>19000</v>
      </c>
      <c r="C6" s="46">
        <v>3086</v>
      </c>
      <c r="D6" s="46">
        <v>3117</v>
      </c>
      <c r="E6" s="46">
        <v>14420</v>
      </c>
      <c r="F6" s="46">
        <v>14550</v>
      </c>
      <c r="G6" s="46">
        <v>58627768</v>
      </c>
      <c r="H6" s="46">
        <v>273754613</v>
      </c>
      <c r="I6" s="46">
        <v>366.94</v>
      </c>
      <c r="J6" s="46">
        <v>215126845</v>
      </c>
      <c r="K6" s="46">
        <v>189667360</v>
      </c>
      <c r="L6" s="46">
        <v>404794205</v>
      </c>
    </row>
    <row r="7" spans="1:12" ht="18.75" x14ac:dyDescent="0.3">
      <c r="A7" s="46" t="s">
        <v>90</v>
      </c>
      <c r="B7" s="46">
        <v>7000</v>
      </c>
      <c r="C7" s="46">
        <v>12987</v>
      </c>
      <c r="D7" s="46">
        <v>13114</v>
      </c>
      <c r="E7" s="46">
        <v>29280</v>
      </c>
      <c r="F7" s="46">
        <v>29280</v>
      </c>
      <c r="G7" s="46">
        <v>90907328</v>
      </c>
      <c r="H7" s="46">
        <v>202961640</v>
      </c>
      <c r="I7" s="46">
        <v>123.26</v>
      </c>
      <c r="J7" s="46">
        <v>112054312</v>
      </c>
      <c r="K7" s="46">
        <v>28708712</v>
      </c>
      <c r="L7" s="46">
        <v>140763024</v>
      </c>
    </row>
    <row r="8" spans="1:12" ht="18.75" x14ac:dyDescent="0.3">
      <c r="A8" s="46" t="s">
        <v>27</v>
      </c>
      <c r="B8" s="46">
        <v>9000</v>
      </c>
      <c r="C8" s="46">
        <v>8220</v>
      </c>
      <c r="D8" s="46">
        <v>8301</v>
      </c>
      <c r="E8" s="46">
        <v>17699</v>
      </c>
      <c r="F8" s="46">
        <v>17937</v>
      </c>
      <c r="G8" s="46">
        <v>73976144</v>
      </c>
      <c r="H8" s="46">
        <v>159859028</v>
      </c>
      <c r="I8" s="46">
        <v>116.1</v>
      </c>
      <c r="J8" s="46">
        <v>85882884</v>
      </c>
      <c r="K8" s="46">
        <v>3002441</v>
      </c>
      <c r="L8" s="46">
        <v>92575325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24420</v>
      </c>
      <c r="F9" s="46">
        <v>24420</v>
      </c>
      <c r="G9" s="46">
        <v>8470021</v>
      </c>
      <c r="H9" s="46">
        <v>96727620</v>
      </c>
      <c r="I9" s="46">
        <v>1042</v>
      </c>
      <c r="J9" s="46">
        <v>88257599</v>
      </c>
      <c r="K9" s="46">
        <v>90905312</v>
      </c>
      <c r="L9" s="46">
        <v>179162911</v>
      </c>
    </row>
    <row r="10" spans="1:12" ht="18.75" x14ac:dyDescent="0.3">
      <c r="A10" s="46" t="s">
        <v>77</v>
      </c>
      <c r="B10" s="46">
        <v>2200</v>
      </c>
      <c r="C10" s="46">
        <v>19516</v>
      </c>
      <c r="D10" s="46">
        <v>19707</v>
      </c>
      <c r="E10" s="46">
        <v>36192</v>
      </c>
      <c r="F10" s="46">
        <v>35915</v>
      </c>
      <c r="G10" s="46">
        <v>42934552</v>
      </c>
      <c r="H10" s="46">
        <v>78242623</v>
      </c>
      <c r="I10" s="46">
        <v>82.24</v>
      </c>
      <c r="J10" s="46">
        <v>35308071</v>
      </c>
      <c r="K10" s="46">
        <v>1006639</v>
      </c>
      <c r="L10" s="46">
        <v>36314710</v>
      </c>
    </row>
    <row r="11" spans="1:12" ht="18.75" x14ac:dyDescent="0.3">
      <c r="A11" s="46" t="s">
        <v>22</v>
      </c>
      <c r="B11" s="46">
        <v>3000</v>
      </c>
      <c r="C11" s="46">
        <v>10199</v>
      </c>
      <c r="D11" s="46">
        <v>10299</v>
      </c>
      <c r="E11" s="46">
        <v>22654</v>
      </c>
      <c r="F11" s="46">
        <v>22848</v>
      </c>
      <c r="G11" s="46">
        <v>30598264</v>
      </c>
      <c r="H11" s="46">
        <v>67875696</v>
      </c>
      <c r="I11" s="46">
        <v>121.83</v>
      </c>
      <c r="J11" s="46">
        <v>37277432</v>
      </c>
      <c r="K11" s="46">
        <v>11601253</v>
      </c>
      <c r="L11" s="46">
        <v>50378685</v>
      </c>
    </row>
    <row r="12" spans="1:12" ht="18.75" x14ac:dyDescent="0.3">
      <c r="A12" s="46" t="s">
        <v>29</v>
      </c>
      <c r="B12" s="46">
        <v>1500</v>
      </c>
      <c r="C12" s="46">
        <v>25376</v>
      </c>
      <c r="D12" s="46">
        <v>25624</v>
      </c>
      <c r="E12" s="46">
        <v>38960</v>
      </c>
      <c r="F12" s="46">
        <v>39270</v>
      </c>
      <c r="G12" s="46">
        <v>38063528</v>
      </c>
      <c r="H12" s="46">
        <v>58330676</v>
      </c>
      <c r="I12" s="46">
        <v>53.25</v>
      </c>
      <c r="J12" s="46">
        <v>20267148</v>
      </c>
      <c r="K12" s="46">
        <v>15159361</v>
      </c>
      <c r="L12" s="46">
        <v>35426509</v>
      </c>
    </row>
    <row r="13" spans="1:12" ht="18.75" x14ac:dyDescent="0.3">
      <c r="A13" s="46" t="s">
        <v>231</v>
      </c>
      <c r="B13" s="46">
        <v>200</v>
      </c>
      <c r="C13" s="46">
        <v>268125</v>
      </c>
      <c r="D13" s="46">
        <v>268553</v>
      </c>
      <c r="E13" s="46">
        <v>272850</v>
      </c>
      <c r="F13" s="46">
        <v>282613</v>
      </c>
      <c r="G13" s="46">
        <v>53624960</v>
      </c>
      <c r="H13" s="46">
        <v>56432559</v>
      </c>
      <c r="I13" s="46">
        <v>5.24</v>
      </c>
      <c r="J13" s="46">
        <v>2807599</v>
      </c>
      <c r="K13" s="46">
        <v>0</v>
      </c>
      <c r="L13" s="46">
        <v>2807599</v>
      </c>
    </row>
    <row r="14" spans="1:12" ht="18.75" x14ac:dyDescent="0.3">
      <c r="A14" s="46" t="s">
        <v>18</v>
      </c>
      <c r="B14" s="46">
        <v>100000</v>
      </c>
      <c r="C14" s="46">
        <v>502</v>
      </c>
      <c r="D14" s="46">
        <v>507</v>
      </c>
      <c r="E14" s="46">
        <v>500</v>
      </c>
      <c r="F14" s="46">
        <v>500</v>
      </c>
      <c r="G14" s="46">
        <v>50227000</v>
      </c>
      <c r="H14" s="46">
        <v>49512500</v>
      </c>
      <c r="I14" s="46">
        <v>-1.42</v>
      </c>
      <c r="J14" s="46">
        <v>-714500</v>
      </c>
      <c r="K14" s="46">
        <v>0</v>
      </c>
      <c r="L14" s="46">
        <v>-714500</v>
      </c>
    </row>
    <row r="15" spans="1:12" ht="18.75" x14ac:dyDescent="0.3">
      <c r="A15" s="46" t="s">
        <v>21</v>
      </c>
      <c r="B15" s="46">
        <v>1000</v>
      </c>
      <c r="C15" s="46">
        <v>16843</v>
      </c>
      <c r="D15" s="46">
        <v>17008</v>
      </c>
      <c r="E15" s="46">
        <v>45800</v>
      </c>
      <c r="F15" s="46">
        <v>44170</v>
      </c>
      <c r="G15" s="46">
        <v>16842788</v>
      </c>
      <c r="H15" s="46">
        <v>43739343</v>
      </c>
      <c r="I15" s="46">
        <v>159.69</v>
      </c>
      <c r="J15" s="46">
        <v>26896555</v>
      </c>
      <c r="K15" s="46">
        <v>18931414</v>
      </c>
      <c r="L15" s="46">
        <v>48227969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5583</v>
      </c>
      <c r="F16" s="46">
        <v>5705</v>
      </c>
      <c r="G16" s="46">
        <v>14720662</v>
      </c>
      <c r="H16" s="46">
        <v>39545634</v>
      </c>
      <c r="I16" s="46">
        <v>168.64</v>
      </c>
      <c r="J16" s="46">
        <v>24824972</v>
      </c>
      <c r="K16" s="46">
        <v>94924224</v>
      </c>
      <c r="L16" s="46">
        <v>119749196</v>
      </c>
    </row>
    <row r="17" spans="1:12" ht="18.75" x14ac:dyDescent="0.3">
      <c r="A17" s="46" t="s">
        <v>16</v>
      </c>
      <c r="B17" s="46">
        <v>5912</v>
      </c>
      <c r="C17" s="46">
        <v>2752</v>
      </c>
      <c r="D17" s="46">
        <v>2779</v>
      </c>
      <c r="E17" s="46">
        <v>6300</v>
      </c>
      <c r="F17" s="46">
        <v>6320</v>
      </c>
      <c r="G17" s="46">
        <v>16269893</v>
      </c>
      <c r="H17" s="46">
        <v>36999543</v>
      </c>
      <c r="I17" s="46">
        <v>127.41</v>
      </c>
      <c r="J17" s="46">
        <v>20729650</v>
      </c>
      <c r="K17" s="46">
        <v>29037924</v>
      </c>
      <c r="L17" s="46">
        <v>49767574</v>
      </c>
    </row>
    <row r="18" spans="1:12" ht="18.75" x14ac:dyDescent="0.3">
      <c r="A18" s="46" t="s">
        <v>24</v>
      </c>
      <c r="B18" s="46">
        <v>3500</v>
      </c>
      <c r="C18" s="46">
        <v>5863</v>
      </c>
      <c r="D18" s="46">
        <v>5921</v>
      </c>
      <c r="E18" s="46">
        <v>10290</v>
      </c>
      <c r="F18" s="46">
        <v>10600</v>
      </c>
      <c r="G18" s="46">
        <v>20521906</v>
      </c>
      <c r="H18" s="46">
        <v>36738275</v>
      </c>
      <c r="I18" s="46">
        <v>79.02</v>
      </c>
      <c r="J18" s="46">
        <v>16216369</v>
      </c>
      <c r="K18" s="46">
        <v>-7422173</v>
      </c>
      <c r="L18" s="46">
        <v>9144196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3817</v>
      </c>
      <c r="F19" s="46">
        <v>3751</v>
      </c>
      <c r="G19" s="46">
        <v>16100578</v>
      </c>
      <c r="H19" s="46">
        <v>26000994</v>
      </c>
      <c r="I19" s="46">
        <v>61.49</v>
      </c>
      <c r="J19" s="46">
        <v>9900416</v>
      </c>
      <c r="K19" s="46">
        <v>3855220</v>
      </c>
      <c r="L19" s="46">
        <v>13755636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99632</v>
      </c>
      <c r="F20" s="46">
        <v>97974</v>
      </c>
      <c r="G20" s="46">
        <v>3728632</v>
      </c>
      <c r="H20" s="46">
        <v>5530069</v>
      </c>
      <c r="I20" s="46">
        <v>48.31</v>
      </c>
      <c r="J20" s="46">
        <v>1801437</v>
      </c>
      <c r="K20" s="46">
        <v>0</v>
      </c>
      <c r="L20" s="46">
        <v>2299617</v>
      </c>
    </row>
    <row r="21" spans="1:12" ht="18.75" x14ac:dyDescent="0.3">
      <c r="A21" s="46" t="s">
        <v>244</v>
      </c>
      <c r="B21" s="46">
        <v>300</v>
      </c>
      <c r="C21" s="46">
        <v>15823</v>
      </c>
      <c r="D21" s="46">
        <v>15978</v>
      </c>
      <c r="E21" s="46">
        <v>17520</v>
      </c>
      <c r="F21" s="46">
        <v>17130</v>
      </c>
      <c r="G21" s="46">
        <v>4746923</v>
      </c>
      <c r="H21" s="46">
        <v>5088895</v>
      </c>
      <c r="I21" s="46">
        <v>7.2</v>
      </c>
      <c r="J21" s="46">
        <v>341972</v>
      </c>
      <c r="K21" s="46">
        <v>0</v>
      </c>
      <c r="L21" s="46">
        <v>341972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4681</v>
      </c>
      <c r="F22" s="46">
        <v>4564</v>
      </c>
      <c r="G22" s="46">
        <v>939042</v>
      </c>
      <c r="H22" s="46">
        <v>1030446</v>
      </c>
      <c r="I22" s="46">
        <v>9.73</v>
      </c>
      <c r="J22" s="46">
        <v>91404</v>
      </c>
      <c r="K22" s="46">
        <v>0</v>
      </c>
      <c r="L22" s="46">
        <v>91404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36121</v>
      </c>
      <c r="F23" s="46">
        <v>34705</v>
      </c>
      <c r="G23" s="46">
        <v>419795</v>
      </c>
      <c r="H23" s="46">
        <v>721699</v>
      </c>
      <c r="I23" s="46">
        <v>71.92</v>
      </c>
      <c r="J23" s="46">
        <v>301904</v>
      </c>
      <c r="K23" s="46">
        <v>0</v>
      </c>
      <c r="L23" s="46">
        <v>301904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49846</v>
      </c>
      <c r="F24" s="46">
        <v>48023</v>
      </c>
      <c r="G24" s="46">
        <v>526967</v>
      </c>
      <c r="H24" s="46">
        <v>618212</v>
      </c>
      <c r="I24" s="46">
        <v>17.32</v>
      </c>
      <c r="J24" s="46">
        <v>91245</v>
      </c>
      <c r="K24" s="46">
        <v>0</v>
      </c>
      <c r="L24" s="46">
        <v>110745</v>
      </c>
    </row>
    <row r="25" spans="1:12" ht="18.75" x14ac:dyDescent="0.3">
      <c r="A25" s="46" t="s">
        <v>123</v>
      </c>
      <c r="B25" s="46">
        <v>14</v>
      </c>
      <c r="C25" s="46">
        <v>12564</v>
      </c>
      <c r="D25" s="46">
        <v>12687</v>
      </c>
      <c r="E25" s="46">
        <v>14753</v>
      </c>
      <c r="F25" s="46">
        <v>14105</v>
      </c>
      <c r="G25" s="46">
        <v>175892</v>
      </c>
      <c r="H25" s="46">
        <v>195545</v>
      </c>
      <c r="I25" s="46">
        <v>11.17</v>
      </c>
      <c r="J25" s="46">
        <v>19653</v>
      </c>
      <c r="K25" s="46">
        <v>0</v>
      </c>
      <c r="L25" s="46">
        <v>24217</v>
      </c>
    </row>
    <row r="26" spans="1:12" ht="18.75" x14ac:dyDescent="0.3">
      <c r="A26" s="46" t="s">
        <v>34</v>
      </c>
      <c r="B26" s="46">
        <v>24</v>
      </c>
      <c r="C26" s="46" t="s">
        <v>35</v>
      </c>
      <c r="D26" s="46" t="s">
        <v>257</v>
      </c>
      <c r="E26" s="46" t="s">
        <v>37</v>
      </c>
      <c r="F26" s="46" t="s">
        <v>258</v>
      </c>
      <c r="G26" s="46" t="s">
        <v>39</v>
      </c>
      <c r="H26" s="46">
        <f>SUM(H2:H25)</f>
        <v>3584779477</v>
      </c>
      <c r="I26" s="46" t="s">
        <v>40</v>
      </c>
      <c r="J26" s="46" t="s">
        <v>259</v>
      </c>
      <c r="K26" s="46"/>
      <c r="L26" s="46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H26+B41</f>
        <v>3769279370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184499893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3841830430</v>
      </c>
      <c r="H41" s="11">
        <f>G41-B43</f>
        <v>1353996984</v>
      </c>
      <c r="I41" s="5">
        <f>H41/B43</f>
        <v>0.54424743994699076</v>
      </c>
      <c r="J41" s="13">
        <f>G41+J40</f>
        <v>3841830430</v>
      </c>
      <c r="K41" s="11">
        <f>H41+J40</f>
        <v>1353996984</v>
      </c>
      <c r="L41" s="5">
        <f>K41/B43</f>
        <v>0.54424743994699076</v>
      </c>
    </row>
    <row r="42" spans="1:12" ht="19.5" thickBot="1" x14ac:dyDescent="0.35">
      <c r="A42" s="1" t="s">
        <v>48</v>
      </c>
      <c r="B42" s="9">
        <v>900000000</v>
      </c>
      <c r="C42" s="1"/>
      <c r="D42" s="1"/>
      <c r="E42" s="1"/>
      <c r="F42" s="1"/>
      <c r="G42" s="10">
        <f>G41+B42</f>
        <v>4741830430</v>
      </c>
      <c r="H42" s="12">
        <f>G42-B43</f>
        <v>2253996984</v>
      </c>
      <c r="I42" s="8">
        <f>H42/B43</f>
        <v>0.90600799166199486</v>
      </c>
      <c r="J42" s="13">
        <f>G42+J40</f>
        <v>4741830430</v>
      </c>
      <c r="K42" s="12">
        <f>H42+J40</f>
        <v>2253996984</v>
      </c>
      <c r="L42" s="8">
        <f>K42/B43</f>
        <v>0.90600799166199486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0.14449047078238691</v>
      </c>
      <c r="J43" s="6"/>
      <c r="K43" s="4" t="s">
        <v>50</v>
      </c>
      <c r="L43" s="5">
        <f ca="1">K41/VLOOKUP(MID(CELL("filename",A$1),FIND("]",CELL("filename",A$1))+1,255),Base!A:H,8,FALSE)*30</f>
        <v>0.14449047078238691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0.24053309513150306</v>
      </c>
      <c r="J44" s="6"/>
      <c r="K44" s="7"/>
      <c r="L44" s="8">
        <f ca="1">K42/VLOOKUP(MID(CELL("filename",A$1),FIND("]",CELL("filename",A$1))+1,255),Base!A:H,8,FALSE)*30</f>
        <v>0.24053309513150306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8160</v>
      </c>
      <c r="F2" s="46">
        <v>7922</v>
      </c>
      <c r="G2" s="46">
        <v>270258400</v>
      </c>
      <c r="H2" s="46">
        <v>941371260</v>
      </c>
      <c r="I2" s="46">
        <v>248.32</v>
      </c>
      <c r="J2" s="46">
        <v>671112860</v>
      </c>
      <c r="K2" s="46">
        <v>526416448</v>
      </c>
      <c r="L2" s="46">
        <v>1244129308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9020</v>
      </c>
      <c r="F3" s="46">
        <v>9059</v>
      </c>
      <c r="G3" s="46">
        <v>139914304</v>
      </c>
      <c r="H3" s="46">
        <v>627947233</v>
      </c>
      <c r="I3" s="46">
        <v>348.81</v>
      </c>
      <c r="J3" s="46">
        <v>488032929</v>
      </c>
      <c r="K3" s="46">
        <v>283977888</v>
      </c>
      <c r="L3" s="46">
        <v>772010817</v>
      </c>
    </row>
    <row r="4" spans="1:12" ht="18.75" x14ac:dyDescent="0.3">
      <c r="A4" s="46" t="s">
        <v>226</v>
      </c>
      <c r="B4" s="46">
        <v>1600</v>
      </c>
      <c r="C4" s="46">
        <v>245130</v>
      </c>
      <c r="D4" s="46">
        <v>245521</v>
      </c>
      <c r="E4" s="46">
        <v>269030</v>
      </c>
      <c r="F4" s="46">
        <v>264880</v>
      </c>
      <c r="G4" s="46">
        <v>392207456</v>
      </c>
      <c r="H4" s="46">
        <v>423132874</v>
      </c>
      <c r="I4" s="46">
        <v>7.88</v>
      </c>
      <c r="J4" s="46">
        <v>30925418</v>
      </c>
      <c r="K4" s="46">
        <v>0</v>
      </c>
      <c r="L4" s="46">
        <v>30925418</v>
      </c>
    </row>
    <row r="5" spans="1:12" ht="18.75" x14ac:dyDescent="0.3">
      <c r="A5" s="46" t="s">
        <v>14</v>
      </c>
      <c r="B5" s="46">
        <v>10000</v>
      </c>
      <c r="C5" s="46">
        <v>19535</v>
      </c>
      <c r="D5" s="46">
        <v>19726</v>
      </c>
      <c r="E5" s="46">
        <v>39990</v>
      </c>
      <c r="F5" s="46">
        <v>39960</v>
      </c>
      <c r="G5" s="46">
        <v>195353872</v>
      </c>
      <c r="H5" s="46">
        <v>395703900</v>
      </c>
      <c r="I5" s="46">
        <v>102.56</v>
      </c>
      <c r="J5" s="46">
        <v>200350028</v>
      </c>
      <c r="K5" s="46">
        <v>0</v>
      </c>
      <c r="L5" s="46">
        <v>200350028</v>
      </c>
    </row>
    <row r="6" spans="1:12" ht="18.75" x14ac:dyDescent="0.3">
      <c r="A6" s="46" t="s">
        <v>15</v>
      </c>
      <c r="B6" s="46">
        <v>19000</v>
      </c>
      <c r="C6" s="46">
        <v>3086</v>
      </c>
      <c r="D6" s="46">
        <v>3117</v>
      </c>
      <c r="E6" s="46">
        <v>14290</v>
      </c>
      <c r="F6" s="46">
        <v>14000</v>
      </c>
      <c r="G6" s="46">
        <v>58627768</v>
      </c>
      <c r="H6" s="46">
        <v>263406500</v>
      </c>
      <c r="I6" s="46">
        <v>349.29</v>
      </c>
      <c r="J6" s="46">
        <v>204778732</v>
      </c>
      <c r="K6" s="46">
        <v>189667360</v>
      </c>
      <c r="L6" s="46">
        <v>394446092</v>
      </c>
    </row>
    <row r="7" spans="1:12" ht="18.75" x14ac:dyDescent="0.3">
      <c r="A7" s="46" t="s">
        <v>90</v>
      </c>
      <c r="B7" s="46">
        <v>7000</v>
      </c>
      <c r="C7" s="46">
        <v>12987</v>
      </c>
      <c r="D7" s="46">
        <v>13114</v>
      </c>
      <c r="E7" s="46">
        <v>30740</v>
      </c>
      <c r="F7" s="46">
        <v>30740</v>
      </c>
      <c r="G7" s="46">
        <v>90907328</v>
      </c>
      <c r="H7" s="46">
        <v>213081995</v>
      </c>
      <c r="I7" s="46">
        <v>134.38999999999999</v>
      </c>
      <c r="J7" s="46">
        <v>122174667</v>
      </c>
      <c r="K7" s="46">
        <v>28708712</v>
      </c>
      <c r="L7" s="46">
        <v>150883379</v>
      </c>
    </row>
    <row r="8" spans="1:12" ht="18.75" x14ac:dyDescent="0.3">
      <c r="A8" s="46" t="s">
        <v>27</v>
      </c>
      <c r="B8" s="46">
        <v>9000</v>
      </c>
      <c r="C8" s="46">
        <v>8220</v>
      </c>
      <c r="D8" s="46">
        <v>8301</v>
      </c>
      <c r="E8" s="46">
        <v>18833</v>
      </c>
      <c r="F8" s="46">
        <v>18489</v>
      </c>
      <c r="G8" s="46">
        <v>73976144</v>
      </c>
      <c r="H8" s="46">
        <v>164778590</v>
      </c>
      <c r="I8" s="46">
        <v>122.75</v>
      </c>
      <c r="J8" s="46">
        <v>90802446</v>
      </c>
      <c r="K8" s="46">
        <v>3002441</v>
      </c>
      <c r="L8" s="46">
        <v>97494887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24420</v>
      </c>
      <c r="F9" s="46">
        <v>24420</v>
      </c>
      <c r="G9" s="46">
        <v>8470021</v>
      </c>
      <c r="H9" s="46">
        <v>96727620</v>
      </c>
      <c r="I9" s="46">
        <v>1042</v>
      </c>
      <c r="J9" s="46">
        <v>88257599</v>
      </c>
      <c r="K9" s="46">
        <v>90905312</v>
      </c>
      <c r="L9" s="46">
        <v>179162911</v>
      </c>
    </row>
    <row r="10" spans="1:12" ht="18.75" x14ac:dyDescent="0.3">
      <c r="A10" s="46" t="s">
        <v>231</v>
      </c>
      <c r="B10" s="46">
        <v>300</v>
      </c>
      <c r="C10" s="46">
        <v>265570</v>
      </c>
      <c r="D10" s="46">
        <v>265994</v>
      </c>
      <c r="E10" s="46">
        <v>283500</v>
      </c>
      <c r="F10" s="46">
        <v>272367</v>
      </c>
      <c r="G10" s="46">
        <v>79670984</v>
      </c>
      <c r="H10" s="46">
        <v>81579936</v>
      </c>
      <c r="I10" s="46">
        <v>2.4</v>
      </c>
      <c r="J10" s="46">
        <v>1908952</v>
      </c>
      <c r="K10" s="46">
        <v>0</v>
      </c>
      <c r="L10" s="46">
        <v>1908952</v>
      </c>
    </row>
    <row r="11" spans="1:12" ht="18.75" x14ac:dyDescent="0.3">
      <c r="A11" s="46" t="s">
        <v>77</v>
      </c>
      <c r="B11" s="46">
        <v>2200</v>
      </c>
      <c r="C11" s="46">
        <v>19516</v>
      </c>
      <c r="D11" s="46">
        <v>19707</v>
      </c>
      <c r="E11" s="46">
        <v>37710</v>
      </c>
      <c r="F11" s="46">
        <v>37057</v>
      </c>
      <c r="G11" s="46">
        <v>42934552</v>
      </c>
      <c r="H11" s="46">
        <v>80730527</v>
      </c>
      <c r="I11" s="46">
        <v>88.03</v>
      </c>
      <c r="J11" s="46">
        <v>37795975</v>
      </c>
      <c r="K11" s="46">
        <v>1006639</v>
      </c>
      <c r="L11" s="46">
        <v>38802614</v>
      </c>
    </row>
    <row r="12" spans="1:12" ht="18.75" x14ac:dyDescent="0.3">
      <c r="A12" s="46" t="s">
        <v>22</v>
      </c>
      <c r="B12" s="46">
        <v>3000</v>
      </c>
      <c r="C12" s="46">
        <v>10199</v>
      </c>
      <c r="D12" s="46">
        <v>10299</v>
      </c>
      <c r="E12" s="46">
        <v>21707</v>
      </c>
      <c r="F12" s="46">
        <v>21772</v>
      </c>
      <c r="G12" s="46">
        <v>30598264</v>
      </c>
      <c r="H12" s="46">
        <v>64679169</v>
      </c>
      <c r="I12" s="46">
        <v>111.38</v>
      </c>
      <c r="J12" s="46">
        <v>34080905</v>
      </c>
      <c r="K12" s="46">
        <v>11601253</v>
      </c>
      <c r="L12" s="46">
        <v>47182158</v>
      </c>
    </row>
    <row r="13" spans="1:12" ht="18.75" x14ac:dyDescent="0.3">
      <c r="A13" s="46" t="s">
        <v>29</v>
      </c>
      <c r="B13" s="46">
        <v>1500</v>
      </c>
      <c r="C13" s="46">
        <v>25376</v>
      </c>
      <c r="D13" s="46">
        <v>25624</v>
      </c>
      <c r="E13" s="46">
        <v>40650</v>
      </c>
      <c r="F13" s="46">
        <v>38970</v>
      </c>
      <c r="G13" s="46">
        <v>38063528</v>
      </c>
      <c r="H13" s="46">
        <v>57885064</v>
      </c>
      <c r="I13" s="46">
        <v>52.07</v>
      </c>
      <c r="J13" s="46">
        <v>19821536</v>
      </c>
      <c r="K13" s="46">
        <v>15159361</v>
      </c>
      <c r="L13" s="46">
        <v>34980897</v>
      </c>
    </row>
    <row r="14" spans="1:12" ht="18.75" x14ac:dyDescent="0.3">
      <c r="A14" s="46" t="s">
        <v>18</v>
      </c>
      <c r="B14" s="46">
        <v>100000</v>
      </c>
      <c r="C14" s="46">
        <v>502</v>
      </c>
      <c r="D14" s="46">
        <v>507</v>
      </c>
      <c r="E14" s="46">
        <v>500</v>
      </c>
      <c r="F14" s="46">
        <v>500</v>
      </c>
      <c r="G14" s="46">
        <v>50227000</v>
      </c>
      <c r="H14" s="46">
        <v>49512500</v>
      </c>
      <c r="I14" s="46">
        <v>-1.42</v>
      </c>
      <c r="J14" s="46">
        <v>-714500</v>
      </c>
      <c r="K14" s="46">
        <v>0</v>
      </c>
      <c r="L14" s="46">
        <v>-714500</v>
      </c>
    </row>
    <row r="15" spans="1:12" ht="18.75" x14ac:dyDescent="0.3">
      <c r="A15" s="46" t="s">
        <v>21</v>
      </c>
      <c r="B15" s="46">
        <v>1000</v>
      </c>
      <c r="C15" s="46">
        <v>16843</v>
      </c>
      <c r="D15" s="46">
        <v>17008</v>
      </c>
      <c r="E15" s="46">
        <v>45800</v>
      </c>
      <c r="F15" s="46">
        <v>44170</v>
      </c>
      <c r="G15" s="46">
        <v>16842788</v>
      </c>
      <c r="H15" s="46">
        <v>43739343</v>
      </c>
      <c r="I15" s="46">
        <v>159.69</v>
      </c>
      <c r="J15" s="46">
        <v>26896555</v>
      </c>
      <c r="K15" s="46">
        <v>18931414</v>
      </c>
      <c r="L15" s="46">
        <v>48227969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5534</v>
      </c>
      <c r="F16" s="46">
        <v>5547</v>
      </c>
      <c r="G16" s="46">
        <v>14720662</v>
      </c>
      <c r="H16" s="46">
        <v>38450417</v>
      </c>
      <c r="I16" s="46">
        <v>161.19999999999999</v>
      </c>
      <c r="J16" s="46">
        <v>23729755</v>
      </c>
      <c r="K16" s="46">
        <v>94924224</v>
      </c>
      <c r="L16" s="46">
        <v>118653979</v>
      </c>
    </row>
    <row r="17" spans="1:12" ht="18.75" x14ac:dyDescent="0.3">
      <c r="A17" s="46" t="s">
        <v>16</v>
      </c>
      <c r="B17" s="46">
        <v>5912</v>
      </c>
      <c r="C17" s="46">
        <v>2752</v>
      </c>
      <c r="D17" s="46">
        <v>2779</v>
      </c>
      <c r="E17" s="46">
        <v>6300</v>
      </c>
      <c r="F17" s="46">
        <v>6320</v>
      </c>
      <c r="G17" s="46">
        <v>16269893</v>
      </c>
      <c r="H17" s="46">
        <v>36999543</v>
      </c>
      <c r="I17" s="46">
        <v>127.41</v>
      </c>
      <c r="J17" s="46">
        <v>20729650</v>
      </c>
      <c r="K17" s="46">
        <v>29037924</v>
      </c>
      <c r="L17" s="46">
        <v>49767574</v>
      </c>
    </row>
    <row r="18" spans="1:12" ht="18.75" x14ac:dyDescent="0.3">
      <c r="A18" s="46" t="s">
        <v>24</v>
      </c>
      <c r="B18" s="46">
        <v>3500</v>
      </c>
      <c r="C18" s="46">
        <v>5863</v>
      </c>
      <c r="D18" s="46">
        <v>5921</v>
      </c>
      <c r="E18" s="46">
        <v>10370</v>
      </c>
      <c r="F18" s="46">
        <v>10190</v>
      </c>
      <c r="G18" s="46">
        <v>20521906</v>
      </c>
      <c r="H18" s="46">
        <v>35317266</v>
      </c>
      <c r="I18" s="46">
        <v>72.099999999999994</v>
      </c>
      <c r="J18" s="46">
        <v>14795360</v>
      </c>
      <c r="K18" s="46">
        <v>-7422173</v>
      </c>
      <c r="L18" s="46">
        <v>7723187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3826</v>
      </c>
      <c r="F19" s="46">
        <v>3755</v>
      </c>
      <c r="G19" s="46">
        <v>16100578</v>
      </c>
      <c r="H19" s="46">
        <v>26028721</v>
      </c>
      <c r="I19" s="46">
        <v>61.66</v>
      </c>
      <c r="J19" s="46">
        <v>9928143</v>
      </c>
      <c r="K19" s="46">
        <v>3855220</v>
      </c>
      <c r="L19" s="46">
        <v>13783363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102872</v>
      </c>
      <c r="F20" s="46">
        <v>99788</v>
      </c>
      <c r="G20" s="46">
        <v>3728632</v>
      </c>
      <c r="H20" s="46">
        <v>5632459</v>
      </c>
      <c r="I20" s="46">
        <v>51.06</v>
      </c>
      <c r="J20" s="46">
        <v>1903827</v>
      </c>
      <c r="K20" s="46">
        <v>0</v>
      </c>
      <c r="L20" s="46">
        <v>2402007</v>
      </c>
    </row>
    <row r="21" spans="1:12" ht="18.75" x14ac:dyDescent="0.3">
      <c r="A21" s="46" t="s">
        <v>244</v>
      </c>
      <c r="B21" s="46">
        <v>300</v>
      </c>
      <c r="C21" s="46">
        <v>15823</v>
      </c>
      <c r="D21" s="46">
        <v>15978</v>
      </c>
      <c r="E21" s="46">
        <v>17980</v>
      </c>
      <c r="F21" s="46">
        <v>17400</v>
      </c>
      <c r="G21" s="46">
        <v>4746923</v>
      </c>
      <c r="H21" s="46">
        <v>5169105</v>
      </c>
      <c r="I21" s="46">
        <v>8.89</v>
      </c>
      <c r="J21" s="46">
        <v>422182</v>
      </c>
      <c r="K21" s="46">
        <v>0</v>
      </c>
      <c r="L21" s="46">
        <v>422182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4792</v>
      </c>
      <c r="F22" s="46">
        <v>4690</v>
      </c>
      <c r="G22" s="46">
        <v>939042</v>
      </c>
      <c r="H22" s="46">
        <v>1058894</v>
      </c>
      <c r="I22" s="46">
        <v>12.76</v>
      </c>
      <c r="J22" s="46">
        <v>119852</v>
      </c>
      <c r="K22" s="46">
        <v>0</v>
      </c>
      <c r="L22" s="46">
        <v>119852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36440</v>
      </c>
      <c r="F23" s="46">
        <v>34776</v>
      </c>
      <c r="G23" s="46">
        <v>419795</v>
      </c>
      <c r="H23" s="46">
        <v>723176</v>
      </c>
      <c r="I23" s="46">
        <v>72.27</v>
      </c>
      <c r="J23" s="46">
        <v>303381</v>
      </c>
      <c r="K23" s="46">
        <v>0</v>
      </c>
      <c r="L23" s="46">
        <v>303381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50424</v>
      </c>
      <c r="F24" s="46">
        <v>48339</v>
      </c>
      <c r="G24" s="46">
        <v>526967</v>
      </c>
      <c r="H24" s="46">
        <v>622280</v>
      </c>
      <c r="I24" s="46">
        <v>18.09</v>
      </c>
      <c r="J24" s="46">
        <v>95313</v>
      </c>
      <c r="K24" s="46">
        <v>0</v>
      </c>
      <c r="L24" s="46">
        <v>114813</v>
      </c>
    </row>
    <row r="25" spans="1:12" ht="18.75" x14ac:dyDescent="0.3">
      <c r="A25" s="46" t="s">
        <v>260</v>
      </c>
      <c r="B25" s="46">
        <v>74</v>
      </c>
      <c r="C25" s="46">
        <v>3215</v>
      </c>
      <c r="D25" s="46">
        <v>3247</v>
      </c>
      <c r="E25" s="46">
        <v>3360</v>
      </c>
      <c r="F25" s="46">
        <v>3210</v>
      </c>
      <c r="G25" s="46">
        <v>237896</v>
      </c>
      <c r="H25" s="46">
        <v>235224</v>
      </c>
      <c r="I25" s="46">
        <v>-1.1200000000000001</v>
      </c>
      <c r="J25" s="46">
        <v>-2672</v>
      </c>
      <c r="K25" s="46">
        <v>0</v>
      </c>
      <c r="L25" s="46">
        <v>-2672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14810</v>
      </c>
      <c r="F26" s="46">
        <v>14150</v>
      </c>
      <c r="G26" s="46">
        <v>175892</v>
      </c>
      <c r="H26" s="46">
        <v>196169</v>
      </c>
      <c r="I26" s="46">
        <v>11.53</v>
      </c>
      <c r="J26" s="46">
        <v>20277</v>
      </c>
      <c r="K26" s="46">
        <v>0</v>
      </c>
      <c r="L26" s="46">
        <v>24841</v>
      </c>
    </row>
    <row r="27" spans="1:12" ht="18.75" x14ac:dyDescent="0.3">
      <c r="A27" s="46" t="s">
        <v>34</v>
      </c>
      <c r="B27" s="46">
        <v>25</v>
      </c>
      <c r="C27" s="46" t="s">
        <v>35</v>
      </c>
      <c r="D27" s="46" t="s">
        <v>261</v>
      </c>
      <c r="E27" s="46" t="s">
        <v>37</v>
      </c>
      <c r="F27" s="46" t="s">
        <v>262</v>
      </c>
      <c r="G27" s="46" t="s">
        <v>39</v>
      </c>
      <c r="H27" s="46">
        <f>SUM(H2:H26)</f>
        <v>3654709765</v>
      </c>
      <c r="I27" s="46" t="s">
        <v>40</v>
      </c>
      <c r="J27" s="46" t="s">
        <v>263</v>
      </c>
      <c r="K27" s="46"/>
      <c r="L27" s="46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H27+B41</f>
        <v>3812925742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158215977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3885476802</v>
      </c>
      <c r="H41" s="11">
        <f>G41-B43</f>
        <v>1397643356</v>
      </c>
      <c r="I41" s="5">
        <f>H41/B43</f>
        <v>0.56179136840818888</v>
      </c>
      <c r="J41" s="13">
        <f>G41+J40</f>
        <v>3885476802</v>
      </c>
      <c r="K41" s="11">
        <f>H41+J40</f>
        <v>1397643356</v>
      </c>
      <c r="L41" s="5">
        <f>K41/B43</f>
        <v>0.56179136840818888</v>
      </c>
    </row>
    <row r="42" spans="1:12" ht="19.5" thickBot="1" x14ac:dyDescent="0.35">
      <c r="A42" s="1" t="s">
        <v>48</v>
      </c>
      <c r="B42" s="9">
        <v>900000000</v>
      </c>
      <c r="C42" s="1"/>
      <c r="D42" s="1"/>
      <c r="E42" s="1"/>
      <c r="F42" s="1"/>
      <c r="G42" s="10">
        <f>G41+B42</f>
        <v>4785476802</v>
      </c>
      <c r="H42" s="12">
        <f>G42-B43</f>
        <v>2297643356</v>
      </c>
      <c r="I42" s="8">
        <f>H42/B43</f>
        <v>0.92355192012319298</v>
      </c>
      <c r="J42" s="13">
        <f>G42+J40</f>
        <v>4785476802</v>
      </c>
      <c r="K42" s="12">
        <f>H42+J40</f>
        <v>2297643356</v>
      </c>
      <c r="L42" s="8">
        <f>K42/B43</f>
        <v>0.92355192012319298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0.14529087114004885</v>
      </c>
      <c r="J43" s="6"/>
      <c r="K43" s="4" t="s">
        <v>50</v>
      </c>
      <c r="L43" s="5">
        <f ca="1">K41/VLOOKUP(MID(CELL("filename",A$1),FIND("]",CELL("filename",A$1))+1,255),Base!A:H,8,FALSE)*30</f>
        <v>0.14529087114004885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0.23884963451461888</v>
      </c>
      <c r="J44" s="6"/>
      <c r="K44" s="7"/>
      <c r="L44" s="8">
        <f ca="1">K42/VLOOKUP(MID(CELL("filename",A$1),FIND("]",CELL("filename",A$1))+1,255),Base!A:H,8,FALSE)*30</f>
        <v>0.23884963451461888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44"/>
  <sheetViews>
    <sheetView rightToLeft="1" topLeftCell="A7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8100</v>
      </c>
      <c r="F2" s="46">
        <v>8294</v>
      </c>
      <c r="G2" s="46">
        <v>270258400</v>
      </c>
      <c r="H2" s="46">
        <v>985576020</v>
      </c>
      <c r="I2" s="46">
        <v>264.68</v>
      </c>
      <c r="J2" s="46">
        <v>715317620</v>
      </c>
      <c r="K2" s="46">
        <v>526416448</v>
      </c>
      <c r="L2" s="46">
        <v>1288334068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9099</v>
      </c>
      <c r="F3" s="46">
        <v>9390</v>
      </c>
      <c r="G3" s="46">
        <v>139914304</v>
      </c>
      <c r="H3" s="46">
        <v>650891325</v>
      </c>
      <c r="I3" s="46">
        <v>365.21</v>
      </c>
      <c r="J3" s="46">
        <v>510977021</v>
      </c>
      <c r="K3" s="46">
        <v>283977888</v>
      </c>
      <c r="L3" s="46">
        <v>794954909</v>
      </c>
    </row>
    <row r="4" spans="1:12" ht="18.75" x14ac:dyDescent="0.3">
      <c r="A4" s="46" t="s">
        <v>226</v>
      </c>
      <c r="B4" s="46">
        <v>1600</v>
      </c>
      <c r="C4" s="46">
        <v>245130</v>
      </c>
      <c r="D4" s="46">
        <v>245521</v>
      </c>
      <c r="E4" s="46">
        <v>273000</v>
      </c>
      <c r="F4" s="46">
        <v>272710</v>
      </c>
      <c r="G4" s="46">
        <v>392207456</v>
      </c>
      <c r="H4" s="46">
        <v>435640917</v>
      </c>
      <c r="I4" s="46">
        <v>11.07</v>
      </c>
      <c r="J4" s="46">
        <v>43433461</v>
      </c>
      <c r="K4" s="46">
        <v>0</v>
      </c>
      <c r="L4" s="46">
        <v>43433461</v>
      </c>
    </row>
    <row r="5" spans="1:12" ht="18.75" x14ac:dyDescent="0.3">
      <c r="A5" s="46" t="s">
        <v>14</v>
      </c>
      <c r="B5" s="46">
        <v>10000</v>
      </c>
      <c r="C5" s="46">
        <v>19535</v>
      </c>
      <c r="D5" s="46">
        <v>19726</v>
      </c>
      <c r="E5" s="46">
        <v>40759</v>
      </c>
      <c r="F5" s="46">
        <v>40759</v>
      </c>
      <c r="G5" s="46">
        <v>195353872</v>
      </c>
      <c r="H5" s="46">
        <v>403615998</v>
      </c>
      <c r="I5" s="46">
        <v>106.61</v>
      </c>
      <c r="J5" s="46">
        <v>208262126</v>
      </c>
      <c r="K5" s="46">
        <v>0</v>
      </c>
      <c r="L5" s="46">
        <v>208262126</v>
      </c>
    </row>
    <row r="6" spans="1:12" ht="18.75" x14ac:dyDescent="0.3">
      <c r="A6" s="46" t="s">
        <v>15</v>
      </c>
      <c r="B6" s="46">
        <v>19000</v>
      </c>
      <c r="C6" s="46">
        <v>3086</v>
      </c>
      <c r="D6" s="46">
        <v>3117</v>
      </c>
      <c r="E6" s="46">
        <v>13940</v>
      </c>
      <c r="F6" s="46">
        <v>14530</v>
      </c>
      <c r="G6" s="46">
        <v>58627768</v>
      </c>
      <c r="H6" s="46">
        <v>273378318</v>
      </c>
      <c r="I6" s="46">
        <v>366.29</v>
      </c>
      <c r="J6" s="46">
        <v>214750550</v>
      </c>
      <c r="K6" s="46">
        <v>189667360</v>
      </c>
      <c r="L6" s="46">
        <v>404417910</v>
      </c>
    </row>
    <row r="7" spans="1:12" ht="18.75" x14ac:dyDescent="0.3">
      <c r="A7" s="46" t="s">
        <v>90</v>
      </c>
      <c r="B7" s="46">
        <v>7000</v>
      </c>
      <c r="C7" s="46">
        <v>12987</v>
      </c>
      <c r="D7" s="46">
        <v>13114</v>
      </c>
      <c r="E7" s="46">
        <v>32270</v>
      </c>
      <c r="F7" s="46">
        <v>32270</v>
      </c>
      <c r="G7" s="46">
        <v>90907328</v>
      </c>
      <c r="H7" s="46">
        <v>223687573</v>
      </c>
      <c r="I7" s="46">
        <v>146.06</v>
      </c>
      <c r="J7" s="46">
        <v>132780245</v>
      </c>
      <c r="K7" s="46">
        <v>28708712</v>
      </c>
      <c r="L7" s="46">
        <v>161488957</v>
      </c>
    </row>
    <row r="8" spans="1:12" ht="18.75" x14ac:dyDescent="0.3">
      <c r="A8" s="46" t="s">
        <v>27</v>
      </c>
      <c r="B8" s="46">
        <v>9000</v>
      </c>
      <c r="C8" s="46">
        <v>8220</v>
      </c>
      <c r="D8" s="46">
        <v>8301</v>
      </c>
      <c r="E8" s="46">
        <v>19413</v>
      </c>
      <c r="F8" s="46">
        <v>19413</v>
      </c>
      <c r="G8" s="46">
        <v>73976144</v>
      </c>
      <c r="H8" s="46">
        <v>173013509</v>
      </c>
      <c r="I8" s="46">
        <v>133.88</v>
      </c>
      <c r="J8" s="46">
        <v>99037365</v>
      </c>
      <c r="K8" s="46">
        <v>3002441</v>
      </c>
      <c r="L8" s="46">
        <v>105729806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25640</v>
      </c>
      <c r="F9" s="46">
        <v>25640</v>
      </c>
      <c r="G9" s="46">
        <v>8470021</v>
      </c>
      <c r="H9" s="46">
        <v>101560040</v>
      </c>
      <c r="I9" s="46">
        <v>1099.05</v>
      </c>
      <c r="J9" s="46">
        <v>93090019</v>
      </c>
      <c r="K9" s="46">
        <v>90905312</v>
      </c>
      <c r="L9" s="46">
        <v>183995331</v>
      </c>
    </row>
    <row r="10" spans="1:12" ht="18.75" x14ac:dyDescent="0.3">
      <c r="A10" s="46" t="s">
        <v>231</v>
      </c>
      <c r="B10" s="46">
        <v>300</v>
      </c>
      <c r="C10" s="46">
        <v>265570</v>
      </c>
      <c r="D10" s="46">
        <v>265994</v>
      </c>
      <c r="E10" s="46">
        <v>290000</v>
      </c>
      <c r="F10" s="46">
        <v>295249</v>
      </c>
      <c r="G10" s="46">
        <v>79670984</v>
      </c>
      <c r="H10" s="46">
        <v>88433601</v>
      </c>
      <c r="I10" s="46">
        <v>11</v>
      </c>
      <c r="J10" s="46">
        <v>8762617</v>
      </c>
      <c r="K10" s="46">
        <v>0</v>
      </c>
      <c r="L10" s="46">
        <v>8762617</v>
      </c>
    </row>
    <row r="11" spans="1:12" ht="18.75" x14ac:dyDescent="0.3">
      <c r="A11" s="46" t="s">
        <v>77</v>
      </c>
      <c r="B11" s="46">
        <v>2200</v>
      </c>
      <c r="C11" s="46">
        <v>19516</v>
      </c>
      <c r="D11" s="46">
        <v>19707</v>
      </c>
      <c r="E11" s="46">
        <v>38909</v>
      </c>
      <c r="F11" s="46">
        <v>38846</v>
      </c>
      <c r="G11" s="46">
        <v>42934552</v>
      </c>
      <c r="H11" s="46">
        <v>84627953</v>
      </c>
      <c r="I11" s="46">
        <v>97.11</v>
      </c>
      <c r="J11" s="46">
        <v>41693401</v>
      </c>
      <c r="K11" s="46">
        <v>1006639</v>
      </c>
      <c r="L11" s="46">
        <v>42700040</v>
      </c>
    </row>
    <row r="12" spans="1:12" ht="18.75" x14ac:dyDescent="0.3">
      <c r="A12" s="46" t="s">
        <v>22</v>
      </c>
      <c r="B12" s="46">
        <v>3000</v>
      </c>
      <c r="C12" s="46">
        <v>10199</v>
      </c>
      <c r="D12" s="46">
        <v>10299</v>
      </c>
      <c r="E12" s="46">
        <v>22290</v>
      </c>
      <c r="F12" s="46">
        <v>22706</v>
      </c>
      <c r="G12" s="46">
        <v>30598264</v>
      </c>
      <c r="H12" s="46">
        <v>67453850</v>
      </c>
      <c r="I12" s="46">
        <v>120.45</v>
      </c>
      <c r="J12" s="46">
        <v>36855586</v>
      </c>
      <c r="K12" s="46">
        <v>11601253</v>
      </c>
      <c r="L12" s="46">
        <v>49956839</v>
      </c>
    </row>
    <row r="13" spans="1:12" ht="18.75" x14ac:dyDescent="0.3">
      <c r="A13" s="46" t="s">
        <v>29</v>
      </c>
      <c r="B13" s="46">
        <v>1500</v>
      </c>
      <c r="C13" s="46">
        <v>25376</v>
      </c>
      <c r="D13" s="46">
        <v>25624</v>
      </c>
      <c r="E13" s="46">
        <v>40500</v>
      </c>
      <c r="F13" s="46">
        <v>40790</v>
      </c>
      <c r="G13" s="46">
        <v>38063528</v>
      </c>
      <c r="H13" s="46">
        <v>60588446</v>
      </c>
      <c r="I13" s="46">
        <v>59.18</v>
      </c>
      <c r="J13" s="46">
        <v>22524918</v>
      </c>
      <c r="K13" s="46">
        <v>15159361</v>
      </c>
      <c r="L13" s="46">
        <v>37684279</v>
      </c>
    </row>
    <row r="14" spans="1:12" ht="18.75" x14ac:dyDescent="0.3">
      <c r="A14" s="46" t="s">
        <v>18</v>
      </c>
      <c r="B14" s="46">
        <v>100000</v>
      </c>
      <c r="C14" s="46">
        <v>502</v>
      </c>
      <c r="D14" s="46">
        <v>507</v>
      </c>
      <c r="E14" s="46">
        <v>500</v>
      </c>
      <c r="F14" s="46">
        <v>500</v>
      </c>
      <c r="G14" s="46">
        <v>50227000</v>
      </c>
      <c r="H14" s="46">
        <v>49512500</v>
      </c>
      <c r="I14" s="46">
        <v>-1.42</v>
      </c>
      <c r="J14" s="46">
        <v>-714500</v>
      </c>
      <c r="K14" s="46">
        <v>0</v>
      </c>
      <c r="L14" s="46">
        <v>-714500</v>
      </c>
    </row>
    <row r="15" spans="1:12" ht="18.75" x14ac:dyDescent="0.3">
      <c r="A15" s="46" t="s">
        <v>21</v>
      </c>
      <c r="B15" s="46">
        <v>1000</v>
      </c>
      <c r="C15" s="46">
        <v>16843</v>
      </c>
      <c r="D15" s="46">
        <v>17008</v>
      </c>
      <c r="E15" s="46">
        <v>45800</v>
      </c>
      <c r="F15" s="46">
        <v>44170</v>
      </c>
      <c r="G15" s="46">
        <v>16842788</v>
      </c>
      <c r="H15" s="46">
        <v>43739343</v>
      </c>
      <c r="I15" s="46">
        <v>159.69</v>
      </c>
      <c r="J15" s="46">
        <v>26896555</v>
      </c>
      <c r="K15" s="46">
        <v>18931414</v>
      </c>
      <c r="L15" s="46">
        <v>48227969</v>
      </c>
    </row>
    <row r="16" spans="1:12" ht="18.75" x14ac:dyDescent="0.3">
      <c r="A16" s="46" t="s">
        <v>26</v>
      </c>
      <c r="B16" s="46">
        <v>7000</v>
      </c>
      <c r="C16" s="46">
        <v>2103</v>
      </c>
      <c r="D16" s="46">
        <v>2124</v>
      </c>
      <c r="E16" s="46">
        <v>5570</v>
      </c>
      <c r="F16" s="46">
        <v>5758</v>
      </c>
      <c r="G16" s="46">
        <v>14720662</v>
      </c>
      <c r="H16" s="46">
        <v>39913017</v>
      </c>
      <c r="I16" s="46">
        <v>171.14</v>
      </c>
      <c r="J16" s="46">
        <v>25192355</v>
      </c>
      <c r="K16" s="46">
        <v>94924224</v>
      </c>
      <c r="L16" s="46">
        <v>120116579</v>
      </c>
    </row>
    <row r="17" spans="1:12" ht="18.75" x14ac:dyDescent="0.3">
      <c r="A17" s="46" t="s">
        <v>16</v>
      </c>
      <c r="B17" s="46">
        <v>5912</v>
      </c>
      <c r="C17" s="46">
        <v>2752</v>
      </c>
      <c r="D17" s="46">
        <v>2779</v>
      </c>
      <c r="E17" s="46">
        <v>6300</v>
      </c>
      <c r="F17" s="46">
        <v>6320</v>
      </c>
      <c r="G17" s="46">
        <v>16269893</v>
      </c>
      <c r="H17" s="46">
        <v>36999543</v>
      </c>
      <c r="I17" s="46">
        <v>127.41</v>
      </c>
      <c r="J17" s="46">
        <v>20729650</v>
      </c>
      <c r="K17" s="46">
        <v>29037924</v>
      </c>
      <c r="L17" s="46">
        <v>49767574</v>
      </c>
    </row>
    <row r="18" spans="1:12" ht="18.75" x14ac:dyDescent="0.3">
      <c r="A18" s="46" t="s">
        <v>24</v>
      </c>
      <c r="B18" s="46">
        <v>3500</v>
      </c>
      <c r="C18" s="46">
        <v>5863</v>
      </c>
      <c r="D18" s="46">
        <v>5921</v>
      </c>
      <c r="E18" s="46">
        <v>10380</v>
      </c>
      <c r="F18" s="46">
        <v>10630</v>
      </c>
      <c r="G18" s="46">
        <v>20521906</v>
      </c>
      <c r="H18" s="46">
        <v>36842251</v>
      </c>
      <c r="I18" s="46">
        <v>79.53</v>
      </c>
      <c r="J18" s="46">
        <v>16320345</v>
      </c>
      <c r="K18" s="46">
        <v>-7422173</v>
      </c>
      <c r="L18" s="46">
        <v>9248172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3830</v>
      </c>
      <c r="F19" s="46">
        <v>3763</v>
      </c>
      <c r="G19" s="46">
        <v>16100578</v>
      </c>
      <c r="H19" s="46">
        <v>26084175</v>
      </c>
      <c r="I19" s="46">
        <v>62.01</v>
      </c>
      <c r="J19" s="46">
        <v>9983597</v>
      </c>
      <c r="K19" s="46">
        <v>3855220</v>
      </c>
      <c r="L19" s="46">
        <v>13838817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104777</v>
      </c>
      <c r="F20" s="46">
        <v>101784</v>
      </c>
      <c r="G20" s="46">
        <v>3728632</v>
      </c>
      <c r="H20" s="46">
        <v>5745122</v>
      </c>
      <c r="I20" s="46">
        <v>54.08</v>
      </c>
      <c r="J20" s="46">
        <v>2016490</v>
      </c>
      <c r="K20" s="46">
        <v>0</v>
      </c>
      <c r="L20" s="46">
        <v>2514670</v>
      </c>
    </row>
    <row r="21" spans="1:12" ht="18.75" x14ac:dyDescent="0.3">
      <c r="A21" s="46" t="s">
        <v>244</v>
      </c>
      <c r="B21" s="46">
        <v>300</v>
      </c>
      <c r="C21" s="46">
        <v>15823</v>
      </c>
      <c r="D21" s="46">
        <v>15978</v>
      </c>
      <c r="E21" s="46">
        <v>18270</v>
      </c>
      <c r="F21" s="46">
        <v>17650</v>
      </c>
      <c r="G21" s="46">
        <v>4746923</v>
      </c>
      <c r="H21" s="46">
        <v>5243374</v>
      </c>
      <c r="I21" s="46">
        <v>10.46</v>
      </c>
      <c r="J21" s="46">
        <v>496451</v>
      </c>
      <c r="K21" s="46">
        <v>0</v>
      </c>
      <c r="L21" s="46">
        <v>496451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4924</v>
      </c>
      <c r="F22" s="46">
        <v>4818</v>
      </c>
      <c r="G22" s="46">
        <v>939042</v>
      </c>
      <c r="H22" s="46">
        <v>1087794</v>
      </c>
      <c r="I22" s="46">
        <v>15.84</v>
      </c>
      <c r="J22" s="46">
        <v>148752</v>
      </c>
      <c r="K22" s="46">
        <v>0</v>
      </c>
      <c r="L22" s="46">
        <v>148752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36514</v>
      </c>
      <c r="F23" s="46">
        <v>34861</v>
      </c>
      <c r="G23" s="46">
        <v>419795</v>
      </c>
      <c r="H23" s="46">
        <v>724943</v>
      </c>
      <c r="I23" s="46">
        <v>72.69</v>
      </c>
      <c r="J23" s="46">
        <v>305148</v>
      </c>
      <c r="K23" s="46">
        <v>0</v>
      </c>
      <c r="L23" s="46">
        <v>305148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50755</v>
      </c>
      <c r="F24" s="46">
        <v>48779</v>
      </c>
      <c r="G24" s="46">
        <v>526967</v>
      </c>
      <c r="H24" s="46">
        <v>627944</v>
      </c>
      <c r="I24" s="46">
        <v>19.16</v>
      </c>
      <c r="J24" s="46">
        <v>100977</v>
      </c>
      <c r="K24" s="46">
        <v>0</v>
      </c>
      <c r="L24" s="46">
        <v>120477</v>
      </c>
    </row>
    <row r="25" spans="1:12" ht="18.75" x14ac:dyDescent="0.3">
      <c r="A25" s="46" t="s">
        <v>260</v>
      </c>
      <c r="B25" s="46">
        <v>74</v>
      </c>
      <c r="C25" s="46">
        <v>3215</v>
      </c>
      <c r="D25" s="46">
        <v>3247</v>
      </c>
      <c r="E25" s="46">
        <v>3370</v>
      </c>
      <c r="F25" s="46">
        <v>3220</v>
      </c>
      <c r="G25" s="46">
        <v>237896</v>
      </c>
      <c r="H25" s="46">
        <v>235957</v>
      </c>
      <c r="I25" s="46">
        <v>-0.82</v>
      </c>
      <c r="J25" s="46">
        <v>-1939</v>
      </c>
      <c r="K25" s="46">
        <v>0</v>
      </c>
      <c r="L25" s="46">
        <v>-1939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14857</v>
      </c>
      <c r="F26" s="46">
        <v>14200</v>
      </c>
      <c r="G26" s="46">
        <v>175892</v>
      </c>
      <c r="H26" s="46">
        <v>196862</v>
      </c>
      <c r="I26" s="46">
        <v>11.92</v>
      </c>
      <c r="J26" s="46">
        <v>20970</v>
      </c>
      <c r="K26" s="46">
        <v>0</v>
      </c>
      <c r="L26" s="46">
        <v>25534</v>
      </c>
    </row>
    <row r="27" spans="1:12" ht="18.75" x14ac:dyDescent="0.3">
      <c r="A27" s="46" t="s">
        <v>34</v>
      </c>
      <c r="B27" s="46">
        <v>25</v>
      </c>
      <c r="C27" s="46" t="s">
        <v>35</v>
      </c>
      <c r="D27" s="46" t="s">
        <v>264</v>
      </c>
      <c r="E27" s="46" t="s">
        <v>37</v>
      </c>
      <c r="F27" s="46" t="s">
        <v>265</v>
      </c>
      <c r="G27" s="46" t="s">
        <v>39</v>
      </c>
      <c r="H27" s="46">
        <f>SUM(H2:H26)</f>
        <v>3795420375</v>
      </c>
      <c r="I27" s="46" t="s">
        <v>40</v>
      </c>
      <c r="J27" s="46" t="s">
        <v>266</v>
      </c>
      <c r="K27" s="46"/>
      <c r="L27" s="46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H27+B41</f>
        <v>3953636352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158215977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4026187412</v>
      </c>
      <c r="H41" s="11">
        <f>G41-B43</f>
        <v>1538353966</v>
      </c>
      <c r="I41" s="5">
        <f>H41/B43</f>
        <v>0.61835086608124967</v>
      </c>
      <c r="J41" s="13">
        <f>G41+J40</f>
        <v>4026187412</v>
      </c>
      <c r="K41" s="11">
        <f>H41+J40</f>
        <v>1538353966</v>
      </c>
      <c r="L41" s="5">
        <f>K41/B43</f>
        <v>0.61835086608124967</v>
      </c>
    </row>
    <row r="42" spans="1:12" ht="19.5" thickBot="1" x14ac:dyDescent="0.35">
      <c r="A42" s="1" t="s">
        <v>48</v>
      </c>
      <c r="B42" s="9">
        <v>900000000</v>
      </c>
      <c r="C42" s="1"/>
      <c r="D42" s="1"/>
      <c r="E42" s="1"/>
      <c r="F42" s="1"/>
      <c r="G42" s="10">
        <f>G41+B42</f>
        <v>4926187412</v>
      </c>
      <c r="H42" s="12">
        <f>G42-B43</f>
        <v>2438353966</v>
      </c>
      <c r="I42" s="8">
        <f>H42/B43</f>
        <v>0.98011141779625388</v>
      </c>
      <c r="J42" s="13">
        <f>G42+J40</f>
        <v>4926187412</v>
      </c>
      <c r="K42" s="12">
        <f>H42+J40</f>
        <v>2438353966</v>
      </c>
      <c r="L42" s="8">
        <f>K42/B43</f>
        <v>0.98011141779625388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0.15855150412339736</v>
      </c>
      <c r="J43" s="6"/>
      <c r="K43" s="4" t="s">
        <v>50</v>
      </c>
      <c r="L43" s="5">
        <f ca="1">K41/VLOOKUP(MID(CELL("filename",A$1),FIND("]",CELL("filename",A$1))+1,255),Base!A:H,8,FALSE)*30</f>
        <v>0.15855150412339736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0.25131061994775744</v>
      </c>
      <c r="J44" s="6"/>
      <c r="K44" s="7"/>
      <c r="L44" s="8">
        <f ca="1">K42/VLOOKUP(MID(CELL("filename",A$1),FIND("]",CELL("filename",A$1))+1,255),Base!A:H,8,FALSE)*30</f>
        <v>0.25131061994775744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44"/>
  <sheetViews>
    <sheetView rightToLeft="1" topLeftCell="A1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8520</v>
      </c>
      <c r="F2" s="46">
        <v>8402</v>
      </c>
      <c r="G2" s="46">
        <v>270258400</v>
      </c>
      <c r="H2" s="46">
        <v>998409660</v>
      </c>
      <c r="I2" s="46">
        <v>269.43</v>
      </c>
      <c r="J2" s="46">
        <v>728151260</v>
      </c>
      <c r="K2" s="46">
        <v>526416448</v>
      </c>
      <c r="L2" s="46">
        <v>1301167708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8921</v>
      </c>
      <c r="F3" s="46">
        <v>8953</v>
      </c>
      <c r="G3" s="46">
        <v>139914304</v>
      </c>
      <c r="H3" s="46">
        <v>620599578</v>
      </c>
      <c r="I3" s="46">
        <v>343.56</v>
      </c>
      <c r="J3" s="46">
        <v>480685274</v>
      </c>
      <c r="K3" s="46">
        <v>283977888</v>
      </c>
      <c r="L3" s="46">
        <v>764663162</v>
      </c>
    </row>
    <row r="4" spans="1:12" ht="18.75" x14ac:dyDescent="0.3">
      <c r="A4" s="46" t="s">
        <v>226</v>
      </c>
      <c r="B4" s="46">
        <v>1600</v>
      </c>
      <c r="C4" s="46">
        <v>245130</v>
      </c>
      <c r="D4" s="46">
        <v>245521</v>
      </c>
      <c r="E4" s="46">
        <v>263080</v>
      </c>
      <c r="F4" s="46">
        <v>271950</v>
      </c>
      <c r="G4" s="46">
        <v>392207456</v>
      </c>
      <c r="H4" s="46">
        <v>434426854</v>
      </c>
      <c r="I4" s="46">
        <v>10.76</v>
      </c>
      <c r="J4" s="46">
        <v>42219398</v>
      </c>
      <c r="K4" s="46">
        <v>0</v>
      </c>
      <c r="L4" s="46">
        <v>42219398</v>
      </c>
    </row>
    <row r="5" spans="1:12" ht="18.75" x14ac:dyDescent="0.3">
      <c r="A5" s="46" t="s">
        <v>14</v>
      </c>
      <c r="B5" s="46">
        <v>10000</v>
      </c>
      <c r="C5" s="46">
        <v>19535</v>
      </c>
      <c r="D5" s="46">
        <v>19726</v>
      </c>
      <c r="E5" s="46">
        <v>42389</v>
      </c>
      <c r="F5" s="46">
        <v>42389</v>
      </c>
      <c r="G5" s="46">
        <v>195353872</v>
      </c>
      <c r="H5" s="46">
        <v>419757073</v>
      </c>
      <c r="I5" s="46">
        <v>114.87</v>
      </c>
      <c r="J5" s="46">
        <v>224403201</v>
      </c>
      <c r="K5" s="46">
        <v>0</v>
      </c>
      <c r="L5" s="46">
        <v>224403201</v>
      </c>
    </row>
    <row r="6" spans="1:12" ht="18.75" x14ac:dyDescent="0.3">
      <c r="A6" s="46" t="s">
        <v>15</v>
      </c>
      <c r="B6" s="46">
        <v>19000</v>
      </c>
      <c r="C6" s="46">
        <v>3086</v>
      </c>
      <c r="D6" s="46">
        <v>3117</v>
      </c>
      <c r="E6" s="46">
        <v>14050</v>
      </c>
      <c r="F6" s="46">
        <v>13870</v>
      </c>
      <c r="G6" s="46">
        <v>58627768</v>
      </c>
      <c r="H6" s="46">
        <v>260960583</v>
      </c>
      <c r="I6" s="46">
        <v>345.11</v>
      </c>
      <c r="J6" s="46">
        <v>202332815</v>
      </c>
      <c r="K6" s="46">
        <v>189667360</v>
      </c>
      <c r="L6" s="46">
        <v>392000175</v>
      </c>
    </row>
    <row r="7" spans="1:12" ht="18.75" x14ac:dyDescent="0.3">
      <c r="A7" s="46" t="s">
        <v>90</v>
      </c>
      <c r="B7" s="46">
        <v>7000</v>
      </c>
      <c r="C7" s="46">
        <v>12987</v>
      </c>
      <c r="D7" s="46">
        <v>13114</v>
      </c>
      <c r="E7" s="46">
        <v>33880</v>
      </c>
      <c r="F7" s="46">
        <v>33880</v>
      </c>
      <c r="G7" s="46">
        <v>90907328</v>
      </c>
      <c r="H7" s="46">
        <v>234847690</v>
      </c>
      <c r="I7" s="46">
        <v>158.34</v>
      </c>
      <c r="J7" s="46">
        <v>143940362</v>
      </c>
      <c r="K7" s="46">
        <v>28708712</v>
      </c>
      <c r="L7" s="46">
        <v>172649074</v>
      </c>
    </row>
    <row r="8" spans="1:12" ht="18.75" x14ac:dyDescent="0.3">
      <c r="A8" s="46" t="s">
        <v>27</v>
      </c>
      <c r="B8" s="46">
        <v>9000</v>
      </c>
      <c r="C8" s="46">
        <v>8220</v>
      </c>
      <c r="D8" s="46">
        <v>8301</v>
      </c>
      <c r="E8" s="46">
        <v>20383</v>
      </c>
      <c r="F8" s="46">
        <v>20369</v>
      </c>
      <c r="G8" s="46">
        <v>73976144</v>
      </c>
      <c r="H8" s="46">
        <v>181533620</v>
      </c>
      <c r="I8" s="46">
        <v>145.38999999999999</v>
      </c>
      <c r="J8" s="46">
        <v>107557476</v>
      </c>
      <c r="K8" s="46">
        <v>3002441</v>
      </c>
      <c r="L8" s="46">
        <v>114249917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26920</v>
      </c>
      <c r="F9" s="46">
        <v>26910</v>
      </c>
      <c r="G9" s="46">
        <v>8470021</v>
      </c>
      <c r="H9" s="46">
        <v>106590510</v>
      </c>
      <c r="I9" s="46">
        <v>1158.44</v>
      </c>
      <c r="J9" s="46">
        <v>98120489</v>
      </c>
      <c r="K9" s="46">
        <v>90905312</v>
      </c>
      <c r="L9" s="46">
        <v>189025801</v>
      </c>
    </row>
    <row r="10" spans="1:12" ht="18.75" x14ac:dyDescent="0.3">
      <c r="A10" s="46" t="s">
        <v>231</v>
      </c>
      <c r="B10" s="46">
        <v>300</v>
      </c>
      <c r="C10" s="46">
        <v>265570</v>
      </c>
      <c r="D10" s="46">
        <v>265994</v>
      </c>
      <c r="E10" s="46">
        <v>291050</v>
      </c>
      <c r="F10" s="46">
        <v>287444</v>
      </c>
      <c r="G10" s="46">
        <v>79670984</v>
      </c>
      <c r="H10" s="46">
        <v>86095831</v>
      </c>
      <c r="I10" s="46">
        <v>8.06</v>
      </c>
      <c r="J10" s="46">
        <v>6424847</v>
      </c>
      <c r="K10" s="46">
        <v>0</v>
      </c>
      <c r="L10" s="46">
        <v>6424847</v>
      </c>
    </row>
    <row r="11" spans="1:12" ht="18.75" x14ac:dyDescent="0.3">
      <c r="A11" s="46" t="s">
        <v>77</v>
      </c>
      <c r="B11" s="46">
        <v>2200</v>
      </c>
      <c r="C11" s="46">
        <v>19516</v>
      </c>
      <c r="D11" s="46">
        <v>19707</v>
      </c>
      <c r="E11" s="46">
        <v>37600</v>
      </c>
      <c r="F11" s="46">
        <v>38641</v>
      </c>
      <c r="G11" s="46">
        <v>42934552</v>
      </c>
      <c r="H11" s="46">
        <v>84181351</v>
      </c>
      <c r="I11" s="46">
        <v>96.07</v>
      </c>
      <c r="J11" s="46">
        <v>41246799</v>
      </c>
      <c r="K11" s="46">
        <v>1006639</v>
      </c>
      <c r="L11" s="46">
        <v>42253438</v>
      </c>
    </row>
    <row r="12" spans="1:12" ht="18.75" x14ac:dyDescent="0.3">
      <c r="A12" s="46" t="s">
        <v>22</v>
      </c>
      <c r="B12" s="46">
        <v>3000</v>
      </c>
      <c r="C12" s="46">
        <v>10199</v>
      </c>
      <c r="D12" s="46">
        <v>10299</v>
      </c>
      <c r="E12" s="46">
        <v>21571</v>
      </c>
      <c r="F12" s="46">
        <v>21720</v>
      </c>
      <c r="G12" s="46">
        <v>30598264</v>
      </c>
      <c r="H12" s="46">
        <v>64524690</v>
      </c>
      <c r="I12" s="46">
        <v>110.88</v>
      </c>
      <c r="J12" s="46">
        <v>33926426</v>
      </c>
      <c r="K12" s="46">
        <v>11601253</v>
      </c>
      <c r="L12" s="46">
        <v>47027679</v>
      </c>
    </row>
    <row r="13" spans="1:12" ht="18.75" x14ac:dyDescent="0.3">
      <c r="A13" s="46" t="s">
        <v>29</v>
      </c>
      <c r="B13" s="46">
        <v>1500</v>
      </c>
      <c r="C13" s="46">
        <v>25376</v>
      </c>
      <c r="D13" s="46">
        <v>25624</v>
      </c>
      <c r="E13" s="46">
        <v>40540</v>
      </c>
      <c r="F13" s="46">
        <v>40550</v>
      </c>
      <c r="G13" s="46">
        <v>38063528</v>
      </c>
      <c r="H13" s="46">
        <v>60231956</v>
      </c>
      <c r="I13" s="46">
        <v>58.24</v>
      </c>
      <c r="J13" s="46">
        <v>22168428</v>
      </c>
      <c r="K13" s="46">
        <v>15159361</v>
      </c>
      <c r="L13" s="46">
        <v>37327789</v>
      </c>
    </row>
    <row r="14" spans="1:12" ht="18.75" x14ac:dyDescent="0.3">
      <c r="A14" s="46" t="s">
        <v>18</v>
      </c>
      <c r="B14" s="46">
        <v>100000</v>
      </c>
      <c r="C14" s="46">
        <v>502</v>
      </c>
      <c r="D14" s="46">
        <v>507</v>
      </c>
      <c r="E14" s="46">
        <v>500</v>
      </c>
      <c r="F14" s="46">
        <v>500</v>
      </c>
      <c r="G14" s="46">
        <v>50227000</v>
      </c>
      <c r="H14" s="46">
        <v>49512500</v>
      </c>
      <c r="I14" s="46">
        <v>-1.42</v>
      </c>
      <c r="J14" s="46">
        <v>-714500</v>
      </c>
      <c r="K14" s="46">
        <v>0</v>
      </c>
      <c r="L14" s="46">
        <v>-714500</v>
      </c>
    </row>
    <row r="15" spans="1:12" ht="18.75" x14ac:dyDescent="0.3">
      <c r="A15" s="46" t="s">
        <v>21</v>
      </c>
      <c r="B15" s="46">
        <v>1000</v>
      </c>
      <c r="C15" s="46">
        <v>16843</v>
      </c>
      <c r="D15" s="46">
        <v>17008</v>
      </c>
      <c r="E15" s="46">
        <v>45800</v>
      </c>
      <c r="F15" s="46">
        <v>44170</v>
      </c>
      <c r="G15" s="46">
        <v>16842788</v>
      </c>
      <c r="H15" s="46">
        <v>43739343</v>
      </c>
      <c r="I15" s="46">
        <v>159.69</v>
      </c>
      <c r="J15" s="46">
        <v>26896555</v>
      </c>
      <c r="K15" s="46">
        <v>18931414</v>
      </c>
      <c r="L15" s="46">
        <v>48227969</v>
      </c>
    </row>
    <row r="16" spans="1:12" ht="18.75" x14ac:dyDescent="0.3">
      <c r="A16" s="46" t="s">
        <v>24</v>
      </c>
      <c r="B16" s="46">
        <v>4000</v>
      </c>
      <c r="C16" s="46">
        <v>6423</v>
      </c>
      <c r="D16" s="46">
        <v>6486</v>
      </c>
      <c r="E16" s="46">
        <v>10170</v>
      </c>
      <c r="F16" s="46">
        <v>10250</v>
      </c>
      <c r="G16" s="46">
        <v>25690776</v>
      </c>
      <c r="H16" s="46">
        <v>40600250</v>
      </c>
      <c r="I16" s="46">
        <v>58.03</v>
      </c>
      <c r="J16" s="46">
        <v>14909474</v>
      </c>
      <c r="K16" s="46">
        <v>-7422173</v>
      </c>
      <c r="L16" s="46">
        <v>7837301</v>
      </c>
    </row>
    <row r="17" spans="1:12" ht="18.75" x14ac:dyDescent="0.3">
      <c r="A17" s="46" t="s">
        <v>26</v>
      </c>
      <c r="B17" s="46">
        <v>7000</v>
      </c>
      <c r="C17" s="46">
        <v>2103</v>
      </c>
      <c r="D17" s="46">
        <v>2124</v>
      </c>
      <c r="E17" s="46">
        <v>5586</v>
      </c>
      <c r="F17" s="46">
        <v>5590</v>
      </c>
      <c r="G17" s="46">
        <v>14720662</v>
      </c>
      <c r="H17" s="46">
        <v>38748483</v>
      </c>
      <c r="I17" s="46">
        <v>163.22999999999999</v>
      </c>
      <c r="J17" s="46">
        <v>24027821</v>
      </c>
      <c r="K17" s="46">
        <v>94924224</v>
      </c>
      <c r="L17" s="46">
        <v>118952045</v>
      </c>
    </row>
    <row r="18" spans="1:12" ht="18.75" x14ac:dyDescent="0.3">
      <c r="A18" s="46" t="s">
        <v>16</v>
      </c>
      <c r="B18" s="46">
        <v>5912</v>
      </c>
      <c r="C18" s="46">
        <v>2752</v>
      </c>
      <c r="D18" s="46">
        <v>2779</v>
      </c>
      <c r="E18" s="46">
        <v>6300</v>
      </c>
      <c r="F18" s="46">
        <v>6320</v>
      </c>
      <c r="G18" s="46">
        <v>16269893</v>
      </c>
      <c r="H18" s="46">
        <v>36999543</v>
      </c>
      <c r="I18" s="46">
        <v>127.41</v>
      </c>
      <c r="J18" s="46">
        <v>20729650</v>
      </c>
      <c r="K18" s="46">
        <v>29037924</v>
      </c>
      <c r="L18" s="46">
        <v>49767574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3913</v>
      </c>
      <c r="F19" s="46">
        <v>3771</v>
      </c>
      <c r="G19" s="46">
        <v>16100578</v>
      </c>
      <c r="H19" s="46">
        <v>26139629</v>
      </c>
      <c r="I19" s="46">
        <v>62.35</v>
      </c>
      <c r="J19" s="46">
        <v>10039051</v>
      </c>
      <c r="K19" s="46">
        <v>3855220</v>
      </c>
      <c r="L19" s="46">
        <v>13894271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106873</v>
      </c>
      <c r="F20" s="46">
        <v>103568</v>
      </c>
      <c r="G20" s="46">
        <v>3728632</v>
      </c>
      <c r="H20" s="46">
        <v>5845818</v>
      </c>
      <c r="I20" s="46">
        <v>56.78</v>
      </c>
      <c r="J20" s="46">
        <v>2117186</v>
      </c>
      <c r="K20" s="46">
        <v>0</v>
      </c>
      <c r="L20" s="46">
        <v>2615366</v>
      </c>
    </row>
    <row r="21" spans="1:12" ht="18.75" x14ac:dyDescent="0.3">
      <c r="A21" s="46" t="s">
        <v>244</v>
      </c>
      <c r="B21" s="46">
        <v>300</v>
      </c>
      <c r="C21" s="46">
        <v>15823</v>
      </c>
      <c r="D21" s="46">
        <v>15978</v>
      </c>
      <c r="E21" s="46">
        <v>18530</v>
      </c>
      <c r="F21" s="46">
        <v>17960</v>
      </c>
      <c r="G21" s="46">
        <v>4746923</v>
      </c>
      <c r="H21" s="46">
        <v>5335467</v>
      </c>
      <c r="I21" s="46">
        <v>12.4</v>
      </c>
      <c r="J21" s="46">
        <v>588544</v>
      </c>
      <c r="K21" s="46">
        <v>0</v>
      </c>
      <c r="L21" s="46">
        <v>588544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5058</v>
      </c>
      <c r="F22" s="46">
        <v>4951</v>
      </c>
      <c r="G22" s="46">
        <v>939042</v>
      </c>
      <c r="H22" s="46">
        <v>1117822</v>
      </c>
      <c r="I22" s="46">
        <v>19.04</v>
      </c>
      <c r="J22" s="46">
        <v>178780</v>
      </c>
      <c r="K22" s="46">
        <v>0</v>
      </c>
      <c r="L22" s="46">
        <v>178780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36604</v>
      </c>
      <c r="F23" s="46">
        <v>34955</v>
      </c>
      <c r="G23" s="46">
        <v>419795</v>
      </c>
      <c r="H23" s="46">
        <v>726898</v>
      </c>
      <c r="I23" s="46">
        <v>73.16</v>
      </c>
      <c r="J23" s="46">
        <v>307103</v>
      </c>
      <c r="K23" s="46">
        <v>0</v>
      </c>
      <c r="L23" s="46">
        <v>307103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51217</v>
      </c>
      <c r="F24" s="46">
        <v>49176</v>
      </c>
      <c r="G24" s="46">
        <v>526967</v>
      </c>
      <c r="H24" s="46">
        <v>633055</v>
      </c>
      <c r="I24" s="46">
        <v>20.13</v>
      </c>
      <c r="J24" s="46">
        <v>106088</v>
      </c>
      <c r="K24" s="46">
        <v>0</v>
      </c>
      <c r="L24" s="46">
        <v>125588</v>
      </c>
    </row>
    <row r="25" spans="1:12" ht="18.75" x14ac:dyDescent="0.3">
      <c r="A25" s="46" t="s">
        <v>260</v>
      </c>
      <c r="B25" s="46">
        <v>74</v>
      </c>
      <c r="C25" s="46">
        <v>3215</v>
      </c>
      <c r="D25" s="46">
        <v>3247</v>
      </c>
      <c r="E25" s="46">
        <v>3380</v>
      </c>
      <c r="F25" s="46">
        <v>3230</v>
      </c>
      <c r="G25" s="46">
        <v>237896</v>
      </c>
      <c r="H25" s="46">
        <v>236690</v>
      </c>
      <c r="I25" s="46">
        <v>-0.51</v>
      </c>
      <c r="J25" s="46">
        <v>-1206</v>
      </c>
      <c r="K25" s="46">
        <v>0</v>
      </c>
      <c r="L25" s="46">
        <v>-1206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14910</v>
      </c>
      <c r="F26" s="46">
        <v>14235</v>
      </c>
      <c r="G26" s="46">
        <v>175892</v>
      </c>
      <c r="H26" s="46">
        <v>197347</v>
      </c>
      <c r="I26" s="46">
        <v>12.2</v>
      </c>
      <c r="J26" s="46">
        <v>21455</v>
      </c>
      <c r="K26" s="46">
        <v>0</v>
      </c>
      <c r="L26" s="46">
        <v>26019</v>
      </c>
    </row>
    <row r="27" spans="1:12" ht="18.75" x14ac:dyDescent="0.3">
      <c r="A27" s="46" t="s">
        <v>34</v>
      </c>
      <c r="B27" s="46">
        <v>25</v>
      </c>
      <c r="C27" s="46" t="s">
        <v>35</v>
      </c>
      <c r="D27" s="46" t="s">
        <v>267</v>
      </c>
      <c r="E27" s="46" t="s">
        <v>37</v>
      </c>
      <c r="F27" s="46" t="s">
        <v>268</v>
      </c>
      <c r="G27" s="46" t="s">
        <v>39</v>
      </c>
      <c r="H27" s="46">
        <f>SUM(H2:H26)</f>
        <v>3801992241</v>
      </c>
      <c r="I27" s="46" t="s">
        <v>40</v>
      </c>
      <c r="J27" s="46" t="s">
        <v>269</v>
      </c>
      <c r="K27" s="46"/>
      <c r="L27" s="46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H27+B41</f>
        <v>3955039346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153047105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4027590406</v>
      </c>
      <c r="H41" s="11">
        <f>G41-B43</f>
        <v>1539756960</v>
      </c>
      <c r="I41" s="5">
        <f>H41/B43</f>
        <v>0.61891480817401956</v>
      </c>
      <c r="J41" s="13">
        <f>G41+J40</f>
        <v>4027590406</v>
      </c>
      <c r="K41" s="11">
        <f>H41+J40</f>
        <v>1539756960</v>
      </c>
      <c r="L41" s="5">
        <f>K41/B43</f>
        <v>0.61891480817401956</v>
      </c>
    </row>
    <row r="42" spans="1:12" ht="19.5" thickBot="1" x14ac:dyDescent="0.35">
      <c r="A42" s="1" t="s">
        <v>48</v>
      </c>
      <c r="B42" s="9">
        <v>900000000</v>
      </c>
      <c r="C42" s="1"/>
      <c r="D42" s="1"/>
      <c r="E42" s="1"/>
      <c r="F42" s="1"/>
      <c r="G42" s="10">
        <f>G41+B42</f>
        <v>4927590406</v>
      </c>
      <c r="H42" s="12">
        <f>G42-B43</f>
        <v>2439756960</v>
      </c>
      <c r="I42" s="8">
        <f>H42/B43</f>
        <v>0.98067535988902366</v>
      </c>
      <c r="J42" s="13">
        <f>G42+J40</f>
        <v>4927590406</v>
      </c>
      <c r="K42" s="12">
        <f>H42+J40</f>
        <v>2439756960</v>
      </c>
      <c r="L42" s="8">
        <f>K42/B43</f>
        <v>0.98067535988902366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0.1573512224171236</v>
      </c>
      <c r="J43" s="6"/>
      <c r="K43" s="4" t="s">
        <v>50</v>
      </c>
      <c r="L43" s="5">
        <f ca="1">K41/VLOOKUP(MID(CELL("filename",A$1),FIND("]",CELL("filename",A$1))+1,255),Base!A:H,8,FALSE)*30</f>
        <v>0.1573512224171236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0.24932424403958231</v>
      </c>
      <c r="J44" s="6"/>
      <c r="K44" s="7"/>
      <c r="L44" s="8">
        <f ca="1">K42/VLOOKUP(MID(CELL("filename",A$1),FIND("]",CELL("filename",A$1))+1,255),Base!A:H,8,FALSE)*30</f>
        <v>0.24932424403958231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44"/>
  <sheetViews>
    <sheetView rightToLeft="1" topLeftCell="A7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120000</v>
      </c>
      <c r="C2" s="46">
        <v>2252</v>
      </c>
      <c r="D2" s="46">
        <v>2274</v>
      </c>
      <c r="E2" s="46">
        <v>8822</v>
      </c>
      <c r="F2" s="46">
        <v>8800</v>
      </c>
      <c r="G2" s="46">
        <v>270258400</v>
      </c>
      <c r="H2" s="46">
        <v>1045704000</v>
      </c>
      <c r="I2" s="46">
        <v>286.93</v>
      </c>
      <c r="J2" s="46">
        <v>775445600</v>
      </c>
      <c r="K2" s="46">
        <v>526416448</v>
      </c>
      <c r="L2" s="46">
        <v>1348462048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8506</v>
      </c>
      <c r="F3" s="46">
        <v>8646</v>
      </c>
      <c r="G3" s="46">
        <v>139914304</v>
      </c>
      <c r="H3" s="46">
        <v>599319105</v>
      </c>
      <c r="I3" s="46">
        <v>328.35</v>
      </c>
      <c r="J3" s="46">
        <v>459404801</v>
      </c>
      <c r="K3" s="46">
        <v>283977888</v>
      </c>
      <c r="L3" s="46">
        <v>743382689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43236</v>
      </c>
      <c r="F4" s="46">
        <v>43236</v>
      </c>
      <c r="G4" s="46">
        <v>195353872</v>
      </c>
      <c r="H4" s="46">
        <v>428144490</v>
      </c>
      <c r="I4" s="46">
        <v>119.16</v>
      </c>
      <c r="J4" s="46">
        <v>232790618</v>
      </c>
      <c r="K4" s="46">
        <v>0</v>
      </c>
      <c r="L4" s="46">
        <v>232790618</v>
      </c>
    </row>
    <row r="5" spans="1:12" ht="18.75" x14ac:dyDescent="0.3">
      <c r="A5" s="46" t="s">
        <v>226</v>
      </c>
      <c r="B5" s="46">
        <v>1600</v>
      </c>
      <c r="C5" s="46">
        <v>245130</v>
      </c>
      <c r="D5" s="46">
        <v>245521</v>
      </c>
      <c r="E5" s="46">
        <v>256000</v>
      </c>
      <c r="F5" s="46">
        <v>257850</v>
      </c>
      <c r="G5" s="46">
        <v>392207456</v>
      </c>
      <c r="H5" s="46">
        <v>411902792</v>
      </c>
      <c r="I5" s="46">
        <v>5.0199999999999996</v>
      </c>
      <c r="J5" s="46">
        <v>19695336</v>
      </c>
      <c r="K5" s="46">
        <v>0</v>
      </c>
      <c r="L5" s="46">
        <v>19695336</v>
      </c>
    </row>
    <row r="6" spans="1:12" ht="18.75" x14ac:dyDescent="0.3">
      <c r="A6" s="46" t="s">
        <v>15</v>
      </c>
      <c r="B6" s="46">
        <v>19000</v>
      </c>
      <c r="C6" s="46">
        <v>3086</v>
      </c>
      <c r="D6" s="46">
        <v>3117</v>
      </c>
      <c r="E6" s="46">
        <v>14000</v>
      </c>
      <c r="F6" s="46">
        <v>13970</v>
      </c>
      <c r="G6" s="46">
        <v>58627768</v>
      </c>
      <c r="H6" s="46">
        <v>262842058</v>
      </c>
      <c r="I6" s="46">
        <v>348.32</v>
      </c>
      <c r="J6" s="46">
        <v>204214290</v>
      </c>
      <c r="K6" s="46">
        <v>189667360</v>
      </c>
      <c r="L6" s="46">
        <v>393881650</v>
      </c>
    </row>
    <row r="7" spans="1:12" ht="18.75" x14ac:dyDescent="0.3">
      <c r="A7" s="46" t="s">
        <v>90</v>
      </c>
      <c r="B7" s="46">
        <v>7000</v>
      </c>
      <c r="C7" s="46">
        <v>12987</v>
      </c>
      <c r="D7" s="46">
        <v>13114</v>
      </c>
      <c r="E7" s="46">
        <v>35570</v>
      </c>
      <c r="F7" s="46">
        <v>35570</v>
      </c>
      <c r="G7" s="46">
        <v>90907328</v>
      </c>
      <c r="H7" s="46">
        <v>246562348</v>
      </c>
      <c r="I7" s="46">
        <v>171.22</v>
      </c>
      <c r="J7" s="46">
        <v>155655020</v>
      </c>
      <c r="K7" s="46">
        <v>28708712</v>
      </c>
      <c r="L7" s="46">
        <v>184363732</v>
      </c>
    </row>
    <row r="8" spans="1:12" ht="18.75" x14ac:dyDescent="0.3">
      <c r="A8" s="46" t="s">
        <v>27</v>
      </c>
      <c r="B8" s="46">
        <v>9000</v>
      </c>
      <c r="C8" s="46">
        <v>8220</v>
      </c>
      <c r="D8" s="46">
        <v>8301</v>
      </c>
      <c r="E8" s="46">
        <v>21387</v>
      </c>
      <c r="F8" s="46">
        <v>21387</v>
      </c>
      <c r="G8" s="46">
        <v>73976144</v>
      </c>
      <c r="H8" s="46">
        <v>190606291</v>
      </c>
      <c r="I8" s="46">
        <v>157.66</v>
      </c>
      <c r="J8" s="46">
        <v>116630147</v>
      </c>
      <c r="K8" s="46">
        <v>3002441</v>
      </c>
      <c r="L8" s="46">
        <v>123322588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28250</v>
      </c>
      <c r="F9" s="46">
        <v>28250</v>
      </c>
      <c r="G9" s="46">
        <v>8470021</v>
      </c>
      <c r="H9" s="46">
        <v>111898250</v>
      </c>
      <c r="I9" s="46">
        <v>1221.1099999999999</v>
      </c>
      <c r="J9" s="46">
        <v>103428229</v>
      </c>
      <c r="K9" s="46">
        <v>90905312</v>
      </c>
      <c r="L9" s="46">
        <v>194333541</v>
      </c>
    </row>
    <row r="10" spans="1:12" ht="18.75" x14ac:dyDescent="0.3">
      <c r="A10" s="46" t="s">
        <v>231</v>
      </c>
      <c r="B10" s="46">
        <v>300</v>
      </c>
      <c r="C10" s="46">
        <v>265570</v>
      </c>
      <c r="D10" s="46">
        <v>265994</v>
      </c>
      <c r="E10" s="46">
        <v>280660</v>
      </c>
      <c r="F10" s="46">
        <v>287858</v>
      </c>
      <c r="G10" s="46">
        <v>79670984</v>
      </c>
      <c r="H10" s="46">
        <v>86219833</v>
      </c>
      <c r="I10" s="46">
        <v>8.2200000000000006</v>
      </c>
      <c r="J10" s="46">
        <v>6548849</v>
      </c>
      <c r="K10" s="46">
        <v>0</v>
      </c>
      <c r="L10" s="46">
        <v>6548849</v>
      </c>
    </row>
    <row r="11" spans="1:12" ht="18.75" x14ac:dyDescent="0.3">
      <c r="A11" s="46" t="s">
        <v>77</v>
      </c>
      <c r="B11" s="46">
        <v>2200</v>
      </c>
      <c r="C11" s="46">
        <v>19516</v>
      </c>
      <c r="D11" s="46">
        <v>19707</v>
      </c>
      <c r="E11" s="46">
        <v>36709</v>
      </c>
      <c r="F11" s="46">
        <v>37660</v>
      </c>
      <c r="G11" s="46">
        <v>42934552</v>
      </c>
      <c r="H11" s="46">
        <v>82044193</v>
      </c>
      <c r="I11" s="46">
        <v>91.09</v>
      </c>
      <c r="J11" s="46">
        <v>39109641</v>
      </c>
      <c r="K11" s="46">
        <v>1006639</v>
      </c>
      <c r="L11" s="46">
        <v>40116280</v>
      </c>
    </row>
    <row r="12" spans="1:12" ht="18.75" x14ac:dyDescent="0.3">
      <c r="A12" s="46" t="s">
        <v>22</v>
      </c>
      <c r="B12" s="46">
        <v>3000</v>
      </c>
      <c r="C12" s="46">
        <v>10199</v>
      </c>
      <c r="D12" s="46">
        <v>10299</v>
      </c>
      <c r="E12" s="46">
        <v>20640</v>
      </c>
      <c r="F12" s="46">
        <v>21075</v>
      </c>
      <c r="G12" s="46">
        <v>30598264</v>
      </c>
      <c r="H12" s="46">
        <v>62608556</v>
      </c>
      <c r="I12" s="46">
        <v>104.61</v>
      </c>
      <c r="J12" s="46">
        <v>32010292</v>
      </c>
      <c r="K12" s="46">
        <v>11601253</v>
      </c>
      <c r="L12" s="46">
        <v>45111545</v>
      </c>
    </row>
    <row r="13" spans="1:12" ht="18.75" x14ac:dyDescent="0.3">
      <c r="A13" s="46" t="s">
        <v>29</v>
      </c>
      <c r="B13" s="46">
        <v>1500</v>
      </c>
      <c r="C13" s="46">
        <v>25376</v>
      </c>
      <c r="D13" s="46">
        <v>25624</v>
      </c>
      <c r="E13" s="46">
        <v>38710</v>
      </c>
      <c r="F13" s="46">
        <v>39800</v>
      </c>
      <c r="G13" s="46">
        <v>38063528</v>
      </c>
      <c r="H13" s="46">
        <v>59117925</v>
      </c>
      <c r="I13" s="46">
        <v>55.31</v>
      </c>
      <c r="J13" s="46">
        <v>21054397</v>
      </c>
      <c r="K13" s="46">
        <v>15159361</v>
      </c>
      <c r="L13" s="46">
        <v>36213758</v>
      </c>
    </row>
    <row r="14" spans="1:12" ht="18.75" x14ac:dyDescent="0.3">
      <c r="A14" s="46" t="s">
        <v>18</v>
      </c>
      <c r="B14" s="46">
        <v>100000</v>
      </c>
      <c r="C14" s="46">
        <v>502</v>
      </c>
      <c r="D14" s="46">
        <v>507</v>
      </c>
      <c r="E14" s="46">
        <v>500</v>
      </c>
      <c r="F14" s="46">
        <v>500</v>
      </c>
      <c r="G14" s="46">
        <v>50227000</v>
      </c>
      <c r="H14" s="46">
        <v>49512500</v>
      </c>
      <c r="I14" s="46">
        <v>-1.42</v>
      </c>
      <c r="J14" s="46">
        <v>-714500</v>
      </c>
      <c r="K14" s="46">
        <v>0</v>
      </c>
      <c r="L14" s="46">
        <v>-714500</v>
      </c>
    </row>
    <row r="15" spans="1:12" ht="18.75" x14ac:dyDescent="0.3">
      <c r="A15" s="46" t="s">
        <v>21</v>
      </c>
      <c r="B15" s="46">
        <v>1000</v>
      </c>
      <c r="C15" s="46">
        <v>16843</v>
      </c>
      <c r="D15" s="46">
        <v>17008</v>
      </c>
      <c r="E15" s="46">
        <v>45800</v>
      </c>
      <c r="F15" s="46">
        <v>44170</v>
      </c>
      <c r="G15" s="46">
        <v>16842788</v>
      </c>
      <c r="H15" s="46">
        <v>43739343</v>
      </c>
      <c r="I15" s="46">
        <v>159.69</v>
      </c>
      <c r="J15" s="46">
        <v>26896555</v>
      </c>
      <c r="K15" s="46">
        <v>18931414</v>
      </c>
      <c r="L15" s="46">
        <v>48227969</v>
      </c>
    </row>
    <row r="16" spans="1:12" ht="18.75" x14ac:dyDescent="0.3">
      <c r="A16" s="46" t="s">
        <v>24</v>
      </c>
      <c r="B16" s="46">
        <v>4000</v>
      </c>
      <c r="C16" s="46">
        <v>6423</v>
      </c>
      <c r="D16" s="46">
        <v>6486</v>
      </c>
      <c r="E16" s="46">
        <v>10000</v>
      </c>
      <c r="F16" s="46">
        <v>9960</v>
      </c>
      <c r="G16" s="46">
        <v>25690776</v>
      </c>
      <c r="H16" s="46">
        <v>39451560</v>
      </c>
      <c r="I16" s="46">
        <v>53.56</v>
      </c>
      <c r="J16" s="46">
        <v>13760784</v>
      </c>
      <c r="K16" s="46">
        <v>-7422173</v>
      </c>
      <c r="L16" s="46">
        <v>6688611</v>
      </c>
    </row>
    <row r="17" spans="1:12" ht="18.75" x14ac:dyDescent="0.3">
      <c r="A17" s="46" t="s">
        <v>26</v>
      </c>
      <c r="B17" s="46">
        <v>7000</v>
      </c>
      <c r="C17" s="46">
        <v>2103</v>
      </c>
      <c r="D17" s="46">
        <v>2124</v>
      </c>
      <c r="E17" s="46">
        <v>5586</v>
      </c>
      <c r="F17" s="46">
        <v>5590</v>
      </c>
      <c r="G17" s="46">
        <v>14720662</v>
      </c>
      <c r="H17" s="46">
        <v>38748483</v>
      </c>
      <c r="I17" s="46">
        <v>163.22999999999999</v>
      </c>
      <c r="J17" s="46">
        <v>24027821</v>
      </c>
      <c r="K17" s="46">
        <v>94924224</v>
      </c>
      <c r="L17" s="46">
        <v>118952045</v>
      </c>
    </row>
    <row r="18" spans="1:12" ht="18.75" x14ac:dyDescent="0.3">
      <c r="A18" s="46" t="s">
        <v>16</v>
      </c>
      <c r="B18" s="46">
        <v>5912</v>
      </c>
      <c r="C18" s="46">
        <v>2752</v>
      </c>
      <c r="D18" s="46">
        <v>2779</v>
      </c>
      <c r="E18" s="46">
        <v>6300</v>
      </c>
      <c r="F18" s="46">
        <v>6320</v>
      </c>
      <c r="G18" s="46">
        <v>16269893</v>
      </c>
      <c r="H18" s="46">
        <v>36999543</v>
      </c>
      <c r="I18" s="46">
        <v>127.41</v>
      </c>
      <c r="J18" s="46">
        <v>20729650</v>
      </c>
      <c r="K18" s="46">
        <v>29037924</v>
      </c>
      <c r="L18" s="46">
        <v>49767574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3846</v>
      </c>
      <c r="F19" s="46">
        <v>3775</v>
      </c>
      <c r="G19" s="46">
        <v>16100578</v>
      </c>
      <c r="H19" s="46">
        <v>26167356</v>
      </c>
      <c r="I19" s="46">
        <v>62.52</v>
      </c>
      <c r="J19" s="46">
        <v>10066778</v>
      </c>
      <c r="K19" s="46">
        <v>3855220</v>
      </c>
      <c r="L19" s="46">
        <v>13921998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108746</v>
      </c>
      <c r="F20" s="46">
        <v>106926</v>
      </c>
      <c r="G20" s="46">
        <v>3728632</v>
      </c>
      <c r="H20" s="46">
        <v>6035358</v>
      </c>
      <c r="I20" s="46">
        <v>61.87</v>
      </c>
      <c r="J20" s="46">
        <v>2306726</v>
      </c>
      <c r="K20" s="46">
        <v>0</v>
      </c>
      <c r="L20" s="46">
        <v>2804906</v>
      </c>
    </row>
    <row r="21" spans="1:12" ht="18.75" x14ac:dyDescent="0.3">
      <c r="A21" s="46" t="s">
        <v>244</v>
      </c>
      <c r="B21" s="46">
        <v>300</v>
      </c>
      <c r="C21" s="46">
        <v>15823</v>
      </c>
      <c r="D21" s="46">
        <v>15978</v>
      </c>
      <c r="E21" s="46">
        <v>18850</v>
      </c>
      <c r="F21" s="46">
        <v>18120</v>
      </c>
      <c r="G21" s="46">
        <v>4746923</v>
      </c>
      <c r="H21" s="46">
        <v>5382999</v>
      </c>
      <c r="I21" s="46">
        <v>13.4</v>
      </c>
      <c r="J21" s="46">
        <v>636076</v>
      </c>
      <c r="K21" s="46">
        <v>0</v>
      </c>
      <c r="L21" s="46">
        <v>636076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5198</v>
      </c>
      <c r="F22" s="46">
        <v>5092</v>
      </c>
      <c r="G22" s="46">
        <v>939042</v>
      </c>
      <c r="H22" s="46">
        <v>1149656</v>
      </c>
      <c r="I22" s="46">
        <v>22.43</v>
      </c>
      <c r="J22" s="46">
        <v>210614</v>
      </c>
      <c r="K22" s="46">
        <v>0</v>
      </c>
      <c r="L22" s="46">
        <v>210614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36702</v>
      </c>
      <c r="F23" s="46">
        <v>35236</v>
      </c>
      <c r="G23" s="46">
        <v>419795</v>
      </c>
      <c r="H23" s="46">
        <v>732741</v>
      </c>
      <c r="I23" s="46">
        <v>74.55</v>
      </c>
      <c r="J23" s="46">
        <v>312946</v>
      </c>
      <c r="K23" s="46">
        <v>0</v>
      </c>
      <c r="L23" s="46">
        <v>312946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51634</v>
      </c>
      <c r="F24" s="46">
        <v>49616</v>
      </c>
      <c r="G24" s="46">
        <v>526967</v>
      </c>
      <c r="H24" s="46">
        <v>638719</v>
      </c>
      <c r="I24" s="46">
        <v>21.21</v>
      </c>
      <c r="J24" s="46">
        <v>111752</v>
      </c>
      <c r="K24" s="46">
        <v>0</v>
      </c>
      <c r="L24" s="46">
        <v>131252</v>
      </c>
    </row>
    <row r="25" spans="1:12" ht="18.75" x14ac:dyDescent="0.3">
      <c r="A25" s="46" t="s">
        <v>260</v>
      </c>
      <c r="B25" s="46">
        <v>74</v>
      </c>
      <c r="C25" s="46">
        <v>3215</v>
      </c>
      <c r="D25" s="46">
        <v>3247</v>
      </c>
      <c r="E25" s="46">
        <v>3390</v>
      </c>
      <c r="F25" s="46">
        <v>3240</v>
      </c>
      <c r="G25" s="46">
        <v>237896</v>
      </c>
      <c r="H25" s="46">
        <v>237422</v>
      </c>
      <c r="I25" s="46">
        <v>-0.2</v>
      </c>
      <c r="J25" s="46">
        <v>-474</v>
      </c>
      <c r="K25" s="46">
        <v>0</v>
      </c>
      <c r="L25" s="46">
        <v>-474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14946</v>
      </c>
      <c r="F26" s="46">
        <v>14288</v>
      </c>
      <c r="G26" s="46">
        <v>175892</v>
      </c>
      <c r="H26" s="46">
        <v>198082</v>
      </c>
      <c r="I26" s="46">
        <v>12.62</v>
      </c>
      <c r="J26" s="46">
        <v>22190</v>
      </c>
      <c r="K26" s="46">
        <v>0</v>
      </c>
      <c r="L26" s="46">
        <v>26754</v>
      </c>
    </row>
    <row r="27" spans="1:12" ht="18.75" x14ac:dyDescent="0.3">
      <c r="A27" s="46" t="s">
        <v>34</v>
      </c>
      <c r="B27" s="46">
        <v>25</v>
      </c>
      <c r="C27" s="46" t="s">
        <v>35</v>
      </c>
      <c r="D27" s="46" t="s">
        <v>270</v>
      </c>
      <c r="E27" s="46" t="s">
        <v>37</v>
      </c>
      <c r="F27" s="46" t="s">
        <v>271</v>
      </c>
      <c r="G27" s="46" t="s">
        <v>39</v>
      </c>
      <c r="H27" s="46">
        <f>SUM(H2:H26)</f>
        <v>3835963603</v>
      </c>
      <c r="I27" s="46" t="s">
        <v>40</v>
      </c>
      <c r="J27" s="46" t="s">
        <v>272</v>
      </c>
      <c r="K27" s="46"/>
      <c r="L27" s="46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H27+B41</f>
        <v>3989010708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153047105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4061561768</v>
      </c>
      <c r="H41" s="11">
        <f>G41-B43</f>
        <v>1573728322</v>
      </c>
      <c r="I41" s="5">
        <f>H41/B43</f>
        <v>0.63256980668471963</v>
      </c>
      <c r="J41" s="13">
        <f>G41+J40</f>
        <v>4061561768</v>
      </c>
      <c r="K41" s="11">
        <f>H41+J40</f>
        <v>1573728322</v>
      </c>
      <c r="L41" s="5">
        <f>K41/B43</f>
        <v>0.63256980668471963</v>
      </c>
    </row>
    <row r="42" spans="1:12" ht="19.5" thickBot="1" x14ac:dyDescent="0.35">
      <c r="A42" s="1" t="s">
        <v>48</v>
      </c>
      <c r="B42" s="9">
        <v>900000000</v>
      </c>
      <c r="C42" s="1"/>
      <c r="D42" s="1"/>
      <c r="E42" s="1"/>
      <c r="F42" s="1"/>
      <c r="G42" s="10">
        <f>G41+B42</f>
        <v>4961561768</v>
      </c>
      <c r="H42" s="12">
        <f>G42-B43</f>
        <v>2473728322</v>
      </c>
      <c r="I42" s="8">
        <f>H42/B43</f>
        <v>0.99433035839972383</v>
      </c>
      <c r="J42" s="13">
        <f>G42+J40</f>
        <v>4961561768</v>
      </c>
      <c r="K42" s="12">
        <f>H42+J40</f>
        <v>2473728322</v>
      </c>
      <c r="L42" s="8">
        <f>K42/B43</f>
        <v>0.99433035839972383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0.15947137983648393</v>
      </c>
      <c r="J43" s="6"/>
      <c r="K43" s="4" t="s">
        <v>50</v>
      </c>
      <c r="L43" s="5">
        <f ca="1">K41/VLOOKUP(MID(CELL("filename",A$1),FIND("]",CELL("filename",A$1))+1,255),Base!A:H,8,FALSE)*30</f>
        <v>0.15947137983648393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0.25067151892430012</v>
      </c>
      <c r="J44" s="6"/>
      <c r="K44" s="7"/>
      <c r="L44" s="8">
        <f ca="1">K42/VLOOKUP(MID(CELL("filename",A$1),FIND("]",CELL("filename",A$1))+1,255),Base!A:H,8,FALSE)*30</f>
        <v>0.25067151892430012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110000</v>
      </c>
      <c r="C2" s="46">
        <v>2252</v>
      </c>
      <c r="D2" s="46">
        <v>2274</v>
      </c>
      <c r="E2" s="46">
        <v>9240</v>
      </c>
      <c r="F2" s="46">
        <v>9168</v>
      </c>
      <c r="G2" s="46">
        <v>247736864</v>
      </c>
      <c r="H2" s="46">
        <v>998647320</v>
      </c>
      <c r="I2" s="46">
        <v>303.11</v>
      </c>
      <c r="J2" s="46">
        <v>750910456</v>
      </c>
      <c r="K2" s="46">
        <v>595394048</v>
      </c>
      <c r="L2" s="46">
        <v>1392904504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8214</v>
      </c>
      <c r="F3" s="46">
        <v>8236</v>
      </c>
      <c r="G3" s="46">
        <v>139914304</v>
      </c>
      <c r="H3" s="46">
        <v>570898930</v>
      </c>
      <c r="I3" s="46">
        <v>308.02999999999997</v>
      </c>
      <c r="J3" s="46">
        <v>430984626</v>
      </c>
      <c r="K3" s="46">
        <v>283977888</v>
      </c>
      <c r="L3" s="46">
        <v>714962514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44100</v>
      </c>
      <c r="F4" s="46">
        <v>44095</v>
      </c>
      <c r="G4" s="46">
        <v>195353872</v>
      </c>
      <c r="H4" s="46">
        <v>436650738</v>
      </c>
      <c r="I4" s="46">
        <v>123.52</v>
      </c>
      <c r="J4" s="46">
        <v>241296866</v>
      </c>
      <c r="K4" s="46">
        <v>0</v>
      </c>
      <c r="L4" s="46">
        <v>241296866</v>
      </c>
    </row>
    <row r="5" spans="1:12" ht="18.75" x14ac:dyDescent="0.3">
      <c r="A5" s="46" t="s">
        <v>226</v>
      </c>
      <c r="B5" s="46">
        <v>1600</v>
      </c>
      <c r="C5" s="46">
        <v>245130</v>
      </c>
      <c r="D5" s="46">
        <v>245521</v>
      </c>
      <c r="E5" s="46">
        <v>247980</v>
      </c>
      <c r="F5" s="46">
        <v>249090</v>
      </c>
      <c r="G5" s="46">
        <v>392207456</v>
      </c>
      <c r="H5" s="46">
        <v>397909119</v>
      </c>
      <c r="I5" s="46">
        <v>1.45</v>
      </c>
      <c r="J5" s="46">
        <v>5701663</v>
      </c>
      <c r="K5" s="46">
        <v>0</v>
      </c>
      <c r="L5" s="46">
        <v>5701663</v>
      </c>
    </row>
    <row r="6" spans="1:12" ht="18.75" x14ac:dyDescent="0.3">
      <c r="A6" s="46" t="s">
        <v>15</v>
      </c>
      <c r="B6" s="46">
        <v>19000</v>
      </c>
      <c r="C6" s="46">
        <v>3086</v>
      </c>
      <c r="D6" s="46">
        <v>3117</v>
      </c>
      <c r="E6" s="46">
        <v>14190</v>
      </c>
      <c r="F6" s="46">
        <v>14160</v>
      </c>
      <c r="G6" s="46">
        <v>58627768</v>
      </c>
      <c r="H6" s="46">
        <v>266416860</v>
      </c>
      <c r="I6" s="46">
        <v>354.42</v>
      </c>
      <c r="J6" s="46">
        <v>207789092</v>
      </c>
      <c r="K6" s="46">
        <v>189667360</v>
      </c>
      <c r="L6" s="46">
        <v>397456452</v>
      </c>
    </row>
    <row r="7" spans="1:12" ht="18.75" x14ac:dyDescent="0.3">
      <c r="A7" s="46" t="s">
        <v>90</v>
      </c>
      <c r="B7" s="46">
        <v>7000</v>
      </c>
      <c r="C7" s="46">
        <v>12987</v>
      </c>
      <c r="D7" s="46">
        <v>13114</v>
      </c>
      <c r="E7" s="46">
        <v>35880</v>
      </c>
      <c r="F7" s="46">
        <v>35930</v>
      </c>
      <c r="G7" s="46">
        <v>90907328</v>
      </c>
      <c r="H7" s="46">
        <v>249057778</v>
      </c>
      <c r="I7" s="46">
        <v>173.97</v>
      </c>
      <c r="J7" s="46">
        <v>158150450</v>
      </c>
      <c r="K7" s="46">
        <v>28708712</v>
      </c>
      <c r="L7" s="46">
        <v>186859162</v>
      </c>
    </row>
    <row r="8" spans="1:12" ht="18.75" x14ac:dyDescent="0.3">
      <c r="A8" s="46" t="s">
        <v>27</v>
      </c>
      <c r="B8" s="46">
        <v>9000</v>
      </c>
      <c r="C8" s="46">
        <v>8220</v>
      </c>
      <c r="D8" s="46">
        <v>8301</v>
      </c>
      <c r="E8" s="46">
        <v>22456</v>
      </c>
      <c r="F8" s="46">
        <v>22456</v>
      </c>
      <c r="G8" s="46">
        <v>73976144</v>
      </c>
      <c r="H8" s="46">
        <v>200133486</v>
      </c>
      <c r="I8" s="46">
        <v>170.54</v>
      </c>
      <c r="J8" s="46">
        <v>126157342</v>
      </c>
      <c r="K8" s="46">
        <v>3002441</v>
      </c>
      <c r="L8" s="46">
        <v>132849783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28250</v>
      </c>
      <c r="F9" s="46">
        <v>28250</v>
      </c>
      <c r="G9" s="46">
        <v>8470021</v>
      </c>
      <c r="H9" s="46">
        <v>111898250</v>
      </c>
      <c r="I9" s="46">
        <v>1221.1099999999999</v>
      </c>
      <c r="J9" s="46">
        <v>103428229</v>
      </c>
      <c r="K9" s="46">
        <v>90905312</v>
      </c>
      <c r="L9" s="46">
        <v>194333541</v>
      </c>
    </row>
    <row r="10" spans="1:12" ht="18.75" x14ac:dyDescent="0.3">
      <c r="A10" s="46" t="s">
        <v>231</v>
      </c>
      <c r="B10" s="46">
        <v>300</v>
      </c>
      <c r="C10" s="46">
        <v>265570</v>
      </c>
      <c r="D10" s="46">
        <v>265994</v>
      </c>
      <c r="E10" s="46">
        <v>275960</v>
      </c>
      <c r="F10" s="46">
        <v>277227</v>
      </c>
      <c r="G10" s="46">
        <v>79670984</v>
      </c>
      <c r="H10" s="46">
        <v>83035613</v>
      </c>
      <c r="I10" s="46">
        <v>4.22</v>
      </c>
      <c r="J10" s="46">
        <v>3364629</v>
      </c>
      <c r="K10" s="46">
        <v>0</v>
      </c>
      <c r="L10" s="46">
        <v>3364629</v>
      </c>
    </row>
    <row r="11" spans="1:12" ht="18.75" x14ac:dyDescent="0.3">
      <c r="A11" s="46" t="s">
        <v>77</v>
      </c>
      <c r="B11" s="46">
        <v>2200</v>
      </c>
      <c r="C11" s="46">
        <v>19516</v>
      </c>
      <c r="D11" s="46">
        <v>19707</v>
      </c>
      <c r="E11" s="46">
        <v>35777</v>
      </c>
      <c r="F11" s="46">
        <v>35777</v>
      </c>
      <c r="G11" s="46">
        <v>42934552</v>
      </c>
      <c r="H11" s="46">
        <v>77941983</v>
      </c>
      <c r="I11" s="46">
        <v>81.540000000000006</v>
      </c>
      <c r="J11" s="46">
        <v>35007431</v>
      </c>
      <c r="K11" s="46">
        <v>1006639</v>
      </c>
      <c r="L11" s="46">
        <v>36014070</v>
      </c>
    </row>
    <row r="12" spans="1:12" ht="18.75" x14ac:dyDescent="0.3">
      <c r="A12" s="46" t="s">
        <v>22</v>
      </c>
      <c r="B12" s="46">
        <v>3000</v>
      </c>
      <c r="C12" s="46">
        <v>10199</v>
      </c>
      <c r="D12" s="46">
        <v>10299</v>
      </c>
      <c r="E12" s="46">
        <v>20570</v>
      </c>
      <c r="F12" s="46">
        <v>20690</v>
      </c>
      <c r="G12" s="46">
        <v>30598264</v>
      </c>
      <c r="H12" s="46">
        <v>61464818</v>
      </c>
      <c r="I12" s="46">
        <v>100.88</v>
      </c>
      <c r="J12" s="46">
        <v>30866554</v>
      </c>
      <c r="K12" s="46">
        <v>11601253</v>
      </c>
      <c r="L12" s="46">
        <v>43967807</v>
      </c>
    </row>
    <row r="13" spans="1:12" ht="18.75" x14ac:dyDescent="0.3">
      <c r="A13" s="46" t="s">
        <v>29</v>
      </c>
      <c r="B13" s="46">
        <v>1500</v>
      </c>
      <c r="C13" s="46">
        <v>25376</v>
      </c>
      <c r="D13" s="46">
        <v>25624</v>
      </c>
      <c r="E13" s="46">
        <v>41790</v>
      </c>
      <c r="F13" s="46">
        <v>40780</v>
      </c>
      <c r="G13" s="46">
        <v>38063528</v>
      </c>
      <c r="H13" s="46">
        <v>60573593</v>
      </c>
      <c r="I13" s="46">
        <v>59.14</v>
      </c>
      <c r="J13" s="46">
        <v>22510065</v>
      </c>
      <c r="K13" s="46">
        <v>15159361</v>
      </c>
      <c r="L13" s="46">
        <v>37669426</v>
      </c>
    </row>
    <row r="14" spans="1:12" ht="18.75" x14ac:dyDescent="0.3">
      <c r="A14" s="46" t="s">
        <v>18</v>
      </c>
      <c r="B14" s="46">
        <v>100000</v>
      </c>
      <c r="C14" s="46">
        <v>502</v>
      </c>
      <c r="D14" s="46">
        <v>507</v>
      </c>
      <c r="E14" s="46">
        <v>500</v>
      </c>
      <c r="F14" s="46">
        <v>500</v>
      </c>
      <c r="G14" s="46">
        <v>50227000</v>
      </c>
      <c r="H14" s="46">
        <v>49512500</v>
      </c>
      <c r="I14" s="46">
        <v>-1.42</v>
      </c>
      <c r="J14" s="46">
        <v>-714500</v>
      </c>
      <c r="K14" s="46">
        <v>0</v>
      </c>
      <c r="L14" s="46">
        <v>-714500</v>
      </c>
    </row>
    <row r="15" spans="1:12" ht="18.75" x14ac:dyDescent="0.3">
      <c r="A15" s="46" t="s">
        <v>21</v>
      </c>
      <c r="B15" s="46">
        <v>1000</v>
      </c>
      <c r="C15" s="46">
        <v>16843</v>
      </c>
      <c r="D15" s="46">
        <v>17008</v>
      </c>
      <c r="E15" s="46">
        <v>49400</v>
      </c>
      <c r="F15" s="46">
        <v>48400</v>
      </c>
      <c r="G15" s="46">
        <v>16842788</v>
      </c>
      <c r="H15" s="46">
        <v>47928100</v>
      </c>
      <c r="I15" s="46">
        <v>184.56</v>
      </c>
      <c r="J15" s="46">
        <v>31085312</v>
      </c>
      <c r="K15" s="46">
        <v>18931414</v>
      </c>
      <c r="L15" s="46">
        <v>52416726</v>
      </c>
    </row>
    <row r="16" spans="1:12" ht="18.75" x14ac:dyDescent="0.3">
      <c r="A16" s="46" t="s">
        <v>24</v>
      </c>
      <c r="B16" s="46">
        <v>4000</v>
      </c>
      <c r="C16" s="46">
        <v>6423</v>
      </c>
      <c r="D16" s="46">
        <v>6486</v>
      </c>
      <c r="E16" s="46">
        <v>10450</v>
      </c>
      <c r="F16" s="46">
        <v>10320</v>
      </c>
      <c r="G16" s="46">
        <v>25690776</v>
      </c>
      <c r="H16" s="46">
        <v>40877520</v>
      </c>
      <c r="I16" s="46">
        <v>59.11</v>
      </c>
      <c r="J16" s="46">
        <v>15186744</v>
      </c>
      <c r="K16" s="46">
        <v>-7422173</v>
      </c>
      <c r="L16" s="46">
        <v>8114571</v>
      </c>
    </row>
    <row r="17" spans="1:12" ht="18.75" x14ac:dyDescent="0.3">
      <c r="A17" s="46" t="s">
        <v>26</v>
      </c>
      <c r="B17" s="46">
        <v>7000</v>
      </c>
      <c r="C17" s="46">
        <v>2103</v>
      </c>
      <c r="D17" s="46">
        <v>2124</v>
      </c>
      <c r="E17" s="46">
        <v>5586</v>
      </c>
      <c r="F17" s="46">
        <v>5590</v>
      </c>
      <c r="G17" s="46">
        <v>14720662</v>
      </c>
      <c r="H17" s="46">
        <v>38748483</v>
      </c>
      <c r="I17" s="46">
        <v>163.22999999999999</v>
      </c>
      <c r="J17" s="46">
        <v>24027821</v>
      </c>
      <c r="K17" s="46">
        <v>94924224</v>
      </c>
      <c r="L17" s="46">
        <v>118952045</v>
      </c>
    </row>
    <row r="18" spans="1:12" ht="18.75" x14ac:dyDescent="0.3">
      <c r="A18" s="46" t="s">
        <v>16</v>
      </c>
      <c r="B18" s="46">
        <v>5912</v>
      </c>
      <c r="C18" s="46">
        <v>2752</v>
      </c>
      <c r="D18" s="46">
        <v>2779</v>
      </c>
      <c r="E18" s="46">
        <v>6300</v>
      </c>
      <c r="F18" s="46">
        <v>6320</v>
      </c>
      <c r="G18" s="46">
        <v>16269893</v>
      </c>
      <c r="H18" s="46">
        <v>36999543</v>
      </c>
      <c r="I18" s="46">
        <v>127.41</v>
      </c>
      <c r="J18" s="46">
        <v>20729650</v>
      </c>
      <c r="K18" s="46">
        <v>29037924</v>
      </c>
      <c r="L18" s="46">
        <v>49767574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3850</v>
      </c>
      <c r="F19" s="46">
        <v>3777</v>
      </c>
      <c r="G19" s="46">
        <v>16100578</v>
      </c>
      <c r="H19" s="46">
        <v>26181220</v>
      </c>
      <c r="I19" s="46">
        <v>62.61</v>
      </c>
      <c r="J19" s="46">
        <v>10080642</v>
      </c>
      <c r="K19" s="46">
        <v>3855220</v>
      </c>
      <c r="L19" s="46">
        <v>13935862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112272</v>
      </c>
      <c r="F20" s="46">
        <v>107984</v>
      </c>
      <c r="G20" s="46">
        <v>3728632</v>
      </c>
      <c r="H20" s="46">
        <v>6095076</v>
      </c>
      <c r="I20" s="46">
        <v>63.47</v>
      </c>
      <c r="J20" s="46">
        <v>2366444</v>
      </c>
      <c r="K20" s="46">
        <v>0</v>
      </c>
      <c r="L20" s="46">
        <v>2864624</v>
      </c>
    </row>
    <row r="21" spans="1:12" ht="18.75" x14ac:dyDescent="0.3">
      <c r="A21" s="46" t="s">
        <v>244</v>
      </c>
      <c r="B21" s="46">
        <v>300</v>
      </c>
      <c r="C21" s="46">
        <v>15823</v>
      </c>
      <c r="D21" s="46">
        <v>15978</v>
      </c>
      <c r="E21" s="46">
        <v>19060</v>
      </c>
      <c r="F21" s="46">
        <v>18460</v>
      </c>
      <c r="G21" s="46">
        <v>4746923</v>
      </c>
      <c r="H21" s="46">
        <v>5484005</v>
      </c>
      <c r="I21" s="46">
        <v>15.53</v>
      </c>
      <c r="J21" s="46">
        <v>737082</v>
      </c>
      <c r="K21" s="46">
        <v>0</v>
      </c>
      <c r="L21" s="46">
        <v>737082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5346</v>
      </c>
      <c r="F22" s="46">
        <v>5216</v>
      </c>
      <c r="G22" s="46">
        <v>939042</v>
      </c>
      <c r="H22" s="46">
        <v>1177653</v>
      </c>
      <c r="I22" s="46">
        <v>25.41</v>
      </c>
      <c r="J22" s="46">
        <v>238611</v>
      </c>
      <c r="K22" s="46">
        <v>0</v>
      </c>
      <c r="L22" s="46">
        <v>238611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36702</v>
      </c>
      <c r="F23" s="46">
        <v>35236</v>
      </c>
      <c r="G23" s="46">
        <v>419795</v>
      </c>
      <c r="H23" s="46">
        <v>732741</v>
      </c>
      <c r="I23" s="46">
        <v>74.55</v>
      </c>
      <c r="J23" s="46">
        <v>312946</v>
      </c>
      <c r="K23" s="46">
        <v>0</v>
      </c>
      <c r="L23" s="46">
        <v>312946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52096</v>
      </c>
      <c r="F24" s="46">
        <v>49729</v>
      </c>
      <c r="G24" s="46">
        <v>526967</v>
      </c>
      <c r="H24" s="46">
        <v>640174</v>
      </c>
      <c r="I24" s="46">
        <v>21.48</v>
      </c>
      <c r="J24" s="46">
        <v>113207</v>
      </c>
      <c r="K24" s="46">
        <v>0</v>
      </c>
      <c r="L24" s="46">
        <v>132707</v>
      </c>
    </row>
    <row r="25" spans="1:12" ht="18.75" x14ac:dyDescent="0.3">
      <c r="A25" s="46" t="s">
        <v>260</v>
      </c>
      <c r="B25" s="46">
        <v>74</v>
      </c>
      <c r="C25" s="46">
        <v>3215</v>
      </c>
      <c r="D25" s="46">
        <v>3247</v>
      </c>
      <c r="E25" s="46">
        <v>3410</v>
      </c>
      <c r="F25" s="46">
        <v>3260</v>
      </c>
      <c r="G25" s="46">
        <v>237896</v>
      </c>
      <c r="H25" s="46">
        <v>238888</v>
      </c>
      <c r="I25" s="46">
        <v>0.42</v>
      </c>
      <c r="J25" s="46">
        <v>992</v>
      </c>
      <c r="K25" s="46">
        <v>0</v>
      </c>
      <c r="L25" s="46">
        <v>992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15002</v>
      </c>
      <c r="F26" s="46">
        <v>14316</v>
      </c>
      <c r="G26" s="46">
        <v>175892</v>
      </c>
      <c r="H26" s="46">
        <v>198470</v>
      </c>
      <c r="I26" s="46">
        <v>12.84</v>
      </c>
      <c r="J26" s="46">
        <v>22578</v>
      </c>
      <c r="K26" s="46">
        <v>0</v>
      </c>
      <c r="L26" s="46">
        <v>27142</v>
      </c>
    </row>
    <row r="27" spans="1:12" ht="18.75" x14ac:dyDescent="0.3">
      <c r="A27" s="46" t="s">
        <v>34</v>
      </c>
      <c r="B27" s="46">
        <v>25</v>
      </c>
      <c r="C27" s="46" t="s">
        <v>35</v>
      </c>
      <c r="D27" s="46" t="s">
        <v>273</v>
      </c>
      <c r="E27" s="46" t="s">
        <v>37</v>
      </c>
      <c r="F27" s="46" t="s">
        <v>274</v>
      </c>
      <c r="G27" s="46" t="s">
        <v>39</v>
      </c>
      <c r="H27" s="46">
        <f>SUM(H2:H26)</f>
        <v>3769442861</v>
      </c>
      <c r="I27" s="46" t="s">
        <v>40</v>
      </c>
      <c r="J27" s="46" t="s">
        <v>275</v>
      </c>
      <c r="K27" s="46"/>
      <c r="L27" s="46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H27+B41</f>
        <v>4013989069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244546208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4086540129</v>
      </c>
      <c r="H41" s="11">
        <f>G41-B43</f>
        <v>1598706683</v>
      </c>
      <c r="I41" s="5">
        <f>H41/B43</f>
        <v>0.6426100129694936</v>
      </c>
      <c r="J41" s="13">
        <f>G41+J40</f>
        <v>4086540129</v>
      </c>
      <c r="K41" s="11">
        <f>H41+J40</f>
        <v>1598706683</v>
      </c>
      <c r="L41" s="5">
        <f>K41/B43</f>
        <v>0.6426100129694936</v>
      </c>
    </row>
    <row r="42" spans="1:12" ht="19.5" thickBot="1" x14ac:dyDescent="0.35">
      <c r="A42" s="1" t="s">
        <v>48</v>
      </c>
      <c r="B42" s="9">
        <v>900000000</v>
      </c>
      <c r="C42" s="1"/>
      <c r="D42" s="1"/>
      <c r="E42" s="1"/>
      <c r="F42" s="1"/>
      <c r="G42" s="10">
        <f>G41+B42</f>
        <v>4986540129</v>
      </c>
      <c r="H42" s="12">
        <f>G42-B43</f>
        <v>2498706683</v>
      </c>
      <c r="I42" s="8">
        <f>H42/B43</f>
        <v>1.0043705646844978</v>
      </c>
      <c r="J42" s="13">
        <f>G42+J40</f>
        <v>4986540129</v>
      </c>
      <c r="K42" s="12">
        <f>H42+J40</f>
        <v>2498706683</v>
      </c>
      <c r="L42" s="8">
        <f>K42/B43</f>
        <v>1.0043705646844978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0.1606525032423734</v>
      </c>
      <c r="J43" s="6"/>
      <c r="K43" s="4" t="s">
        <v>50</v>
      </c>
      <c r="L43" s="5">
        <f ca="1">K41/VLOOKUP(MID(CELL("filename",A$1),FIND("]",CELL("filename",A$1))+1,255),Base!A:H,8,FALSE)*30</f>
        <v>0.1606525032423734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0.25109264117112445</v>
      </c>
      <c r="J44" s="6"/>
      <c r="K44" s="7"/>
      <c r="L44" s="8">
        <f ca="1">K42/VLOOKUP(MID(CELL("filename",A$1),FIND("]",CELL("filename",A$1))+1,255),Base!A:H,8,FALSE)*30</f>
        <v>0.25109264117112445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44"/>
  <sheetViews>
    <sheetView rightToLeft="1" topLeftCell="A10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10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100000</v>
      </c>
      <c r="C2" s="46">
        <v>2252</v>
      </c>
      <c r="D2" s="46">
        <v>2274</v>
      </c>
      <c r="E2" s="46">
        <v>9626</v>
      </c>
      <c r="F2" s="46">
        <v>9508</v>
      </c>
      <c r="G2" s="46">
        <v>225215328</v>
      </c>
      <c r="H2" s="46">
        <v>941529700</v>
      </c>
      <c r="I2" s="46">
        <v>318.06</v>
      </c>
      <c r="J2" s="46">
        <v>716314372</v>
      </c>
      <c r="K2" s="46">
        <v>668193984</v>
      </c>
      <c r="L2" s="46">
        <v>1431108356</v>
      </c>
    </row>
    <row r="3" spans="1:12" ht="18.75" x14ac:dyDescent="0.3">
      <c r="A3" s="46" t="s">
        <v>13</v>
      </c>
      <c r="B3" s="46">
        <v>70000</v>
      </c>
      <c r="C3" s="46">
        <v>1999</v>
      </c>
      <c r="D3" s="46">
        <v>2019</v>
      </c>
      <c r="E3" s="46">
        <v>8582</v>
      </c>
      <c r="F3" s="46">
        <v>8380</v>
      </c>
      <c r="G3" s="46">
        <v>139914304</v>
      </c>
      <c r="H3" s="46">
        <v>580880650</v>
      </c>
      <c r="I3" s="46">
        <v>315.17</v>
      </c>
      <c r="J3" s="46">
        <v>440966346</v>
      </c>
      <c r="K3" s="46">
        <v>283977888</v>
      </c>
      <c r="L3" s="46">
        <v>724944234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44976</v>
      </c>
      <c r="F4" s="46">
        <v>44976</v>
      </c>
      <c r="G4" s="46">
        <v>195353872</v>
      </c>
      <c r="H4" s="46">
        <v>445374840</v>
      </c>
      <c r="I4" s="46">
        <v>127.98</v>
      </c>
      <c r="J4" s="46">
        <v>250020968</v>
      </c>
      <c r="K4" s="46">
        <v>0</v>
      </c>
      <c r="L4" s="46">
        <v>250020968</v>
      </c>
    </row>
    <row r="5" spans="1:12" ht="18.75" x14ac:dyDescent="0.3">
      <c r="A5" s="46" t="s">
        <v>226</v>
      </c>
      <c r="B5" s="46">
        <v>1600</v>
      </c>
      <c r="C5" s="46">
        <v>245130</v>
      </c>
      <c r="D5" s="46">
        <v>245521</v>
      </c>
      <c r="E5" s="46">
        <v>228000</v>
      </c>
      <c r="F5" s="46">
        <v>231350</v>
      </c>
      <c r="G5" s="46">
        <v>392207456</v>
      </c>
      <c r="H5" s="46">
        <v>369570335</v>
      </c>
      <c r="I5" s="46">
        <v>-5.77</v>
      </c>
      <c r="J5" s="46">
        <v>-22637121</v>
      </c>
      <c r="K5" s="46">
        <v>0</v>
      </c>
      <c r="L5" s="46">
        <v>-22637121</v>
      </c>
    </row>
    <row r="6" spans="1:12" ht="18.75" x14ac:dyDescent="0.3">
      <c r="A6" s="46" t="s">
        <v>15</v>
      </c>
      <c r="B6" s="46">
        <v>19000</v>
      </c>
      <c r="C6" s="46">
        <v>3086</v>
      </c>
      <c r="D6" s="46">
        <v>3117</v>
      </c>
      <c r="E6" s="46">
        <v>13810</v>
      </c>
      <c r="F6" s="46">
        <v>13960</v>
      </c>
      <c r="G6" s="46">
        <v>58627768</v>
      </c>
      <c r="H6" s="46">
        <v>262653910</v>
      </c>
      <c r="I6" s="46">
        <v>348</v>
      </c>
      <c r="J6" s="46">
        <v>204026142</v>
      </c>
      <c r="K6" s="46">
        <v>189667360</v>
      </c>
      <c r="L6" s="46">
        <v>393693502</v>
      </c>
    </row>
    <row r="7" spans="1:12" ht="18.75" x14ac:dyDescent="0.3">
      <c r="A7" s="46" t="s">
        <v>90</v>
      </c>
      <c r="B7" s="46">
        <v>7000</v>
      </c>
      <c r="C7" s="46">
        <v>12987</v>
      </c>
      <c r="D7" s="46">
        <v>13114</v>
      </c>
      <c r="E7" s="46">
        <v>35990</v>
      </c>
      <c r="F7" s="46">
        <v>36760</v>
      </c>
      <c r="G7" s="46">
        <v>90907328</v>
      </c>
      <c r="H7" s="46">
        <v>254811130</v>
      </c>
      <c r="I7" s="46">
        <v>180.3</v>
      </c>
      <c r="J7" s="46">
        <v>163903802</v>
      </c>
      <c r="K7" s="46">
        <v>28708712</v>
      </c>
      <c r="L7" s="46">
        <v>192612514</v>
      </c>
    </row>
    <row r="8" spans="1:12" ht="18.75" x14ac:dyDescent="0.3">
      <c r="A8" s="46" t="s">
        <v>27</v>
      </c>
      <c r="B8" s="46">
        <v>9000</v>
      </c>
      <c r="C8" s="46">
        <v>8220</v>
      </c>
      <c r="D8" s="46">
        <v>8301</v>
      </c>
      <c r="E8" s="46">
        <v>21334</v>
      </c>
      <c r="F8" s="46">
        <v>21334</v>
      </c>
      <c r="G8" s="46">
        <v>73976144</v>
      </c>
      <c r="H8" s="46">
        <v>190133942</v>
      </c>
      <c r="I8" s="46">
        <v>157.02000000000001</v>
      </c>
      <c r="J8" s="46">
        <v>116157798</v>
      </c>
      <c r="K8" s="46">
        <v>3002441</v>
      </c>
      <c r="L8" s="46">
        <v>122850239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28250</v>
      </c>
      <c r="F9" s="46">
        <v>28250</v>
      </c>
      <c r="G9" s="46">
        <v>8470021</v>
      </c>
      <c r="H9" s="46">
        <v>111898250</v>
      </c>
      <c r="I9" s="46">
        <v>1221.1099999999999</v>
      </c>
      <c r="J9" s="46">
        <v>103428229</v>
      </c>
      <c r="K9" s="46">
        <v>90905312</v>
      </c>
      <c r="L9" s="46">
        <v>194333541</v>
      </c>
    </row>
    <row r="10" spans="1:12" ht="18.75" x14ac:dyDescent="0.3">
      <c r="A10" s="46" t="s">
        <v>231</v>
      </c>
      <c r="B10" s="46">
        <v>300</v>
      </c>
      <c r="C10" s="46">
        <v>265570</v>
      </c>
      <c r="D10" s="46">
        <v>265994</v>
      </c>
      <c r="E10" s="46">
        <v>261900</v>
      </c>
      <c r="F10" s="46">
        <v>266185</v>
      </c>
      <c r="G10" s="46">
        <v>79670984</v>
      </c>
      <c r="H10" s="46">
        <v>79728290</v>
      </c>
      <c r="I10" s="46">
        <v>7.0000000000000007E-2</v>
      </c>
      <c r="J10" s="46">
        <v>57306</v>
      </c>
      <c r="K10" s="46">
        <v>0</v>
      </c>
      <c r="L10" s="46">
        <v>57306</v>
      </c>
    </row>
    <row r="11" spans="1:12" ht="18.75" x14ac:dyDescent="0.3">
      <c r="A11" s="46" t="s">
        <v>77</v>
      </c>
      <c r="B11" s="46">
        <v>2200</v>
      </c>
      <c r="C11" s="46">
        <v>19516</v>
      </c>
      <c r="D11" s="46">
        <v>19707</v>
      </c>
      <c r="E11" s="46">
        <v>33989</v>
      </c>
      <c r="F11" s="46">
        <v>33989</v>
      </c>
      <c r="G11" s="46">
        <v>42934552</v>
      </c>
      <c r="H11" s="46">
        <v>74046736</v>
      </c>
      <c r="I11" s="46">
        <v>72.459999999999994</v>
      </c>
      <c r="J11" s="46">
        <v>31112184</v>
      </c>
      <c r="K11" s="46">
        <v>1006639</v>
      </c>
      <c r="L11" s="46">
        <v>32118823</v>
      </c>
    </row>
    <row r="12" spans="1:12" ht="18.75" x14ac:dyDescent="0.3">
      <c r="A12" s="46" t="s">
        <v>22</v>
      </c>
      <c r="B12" s="46">
        <v>3000</v>
      </c>
      <c r="C12" s="46">
        <v>10199</v>
      </c>
      <c r="D12" s="46">
        <v>10299</v>
      </c>
      <c r="E12" s="46">
        <v>21724</v>
      </c>
      <c r="F12" s="46">
        <v>21667</v>
      </c>
      <c r="G12" s="46">
        <v>30598264</v>
      </c>
      <c r="H12" s="46">
        <v>64367240</v>
      </c>
      <c r="I12" s="46">
        <v>110.36</v>
      </c>
      <c r="J12" s="46">
        <v>33768976</v>
      </c>
      <c r="K12" s="46">
        <v>11601253</v>
      </c>
      <c r="L12" s="46">
        <v>46870229</v>
      </c>
    </row>
    <row r="13" spans="1:12" ht="18.75" x14ac:dyDescent="0.3">
      <c r="A13" s="46" t="s">
        <v>29</v>
      </c>
      <c r="B13" s="46">
        <v>1500</v>
      </c>
      <c r="C13" s="46">
        <v>25376</v>
      </c>
      <c r="D13" s="46">
        <v>25624</v>
      </c>
      <c r="E13" s="46">
        <v>42810</v>
      </c>
      <c r="F13" s="46">
        <v>42730</v>
      </c>
      <c r="G13" s="46">
        <v>38063528</v>
      </c>
      <c r="H13" s="46">
        <v>63470074</v>
      </c>
      <c r="I13" s="46">
        <v>66.75</v>
      </c>
      <c r="J13" s="46">
        <v>25406546</v>
      </c>
      <c r="K13" s="46">
        <v>15159361</v>
      </c>
      <c r="L13" s="46">
        <v>40565907</v>
      </c>
    </row>
    <row r="14" spans="1:12" ht="18.75" x14ac:dyDescent="0.3">
      <c r="A14" s="46" t="s">
        <v>18</v>
      </c>
      <c r="B14" s="46">
        <v>100000</v>
      </c>
      <c r="C14" s="46">
        <v>502</v>
      </c>
      <c r="D14" s="46">
        <v>507</v>
      </c>
      <c r="E14" s="46">
        <v>500</v>
      </c>
      <c r="F14" s="46">
        <v>500</v>
      </c>
      <c r="G14" s="46">
        <v>50227000</v>
      </c>
      <c r="H14" s="46">
        <v>49512500</v>
      </c>
      <c r="I14" s="46">
        <v>-1.42</v>
      </c>
      <c r="J14" s="46">
        <v>-714500</v>
      </c>
      <c r="K14" s="46">
        <v>0</v>
      </c>
      <c r="L14" s="46">
        <v>-714500</v>
      </c>
    </row>
    <row r="15" spans="1:12" ht="18.75" x14ac:dyDescent="0.3">
      <c r="A15" s="46" t="s">
        <v>21</v>
      </c>
      <c r="B15" s="46">
        <v>1000</v>
      </c>
      <c r="C15" s="46">
        <v>16843</v>
      </c>
      <c r="D15" s="46">
        <v>17008</v>
      </c>
      <c r="E15" s="46">
        <v>49450</v>
      </c>
      <c r="F15" s="46">
        <v>48830</v>
      </c>
      <c r="G15" s="46">
        <v>16842788</v>
      </c>
      <c r="H15" s="46">
        <v>48353908</v>
      </c>
      <c r="I15" s="46">
        <v>187.09</v>
      </c>
      <c r="J15" s="46">
        <v>31511120</v>
      </c>
      <c r="K15" s="46">
        <v>18931414</v>
      </c>
      <c r="L15" s="46">
        <v>52842534</v>
      </c>
    </row>
    <row r="16" spans="1:12" ht="18.75" x14ac:dyDescent="0.3">
      <c r="A16" s="46" t="s">
        <v>24</v>
      </c>
      <c r="B16" s="46">
        <v>4000</v>
      </c>
      <c r="C16" s="46">
        <v>6423</v>
      </c>
      <c r="D16" s="46">
        <v>6486</v>
      </c>
      <c r="E16" s="46">
        <v>10830</v>
      </c>
      <c r="F16" s="46">
        <v>10830</v>
      </c>
      <c r="G16" s="46">
        <v>25690776</v>
      </c>
      <c r="H16" s="46">
        <v>42897630</v>
      </c>
      <c r="I16" s="46">
        <v>66.98</v>
      </c>
      <c r="J16" s="46">
        <v>17206854</v>
      </c>
      <c r="K16" s="46">
        <v>-7422173</v>
      </c>
      <c r="L16" s="46">
        <v>10134681</v>
      </c>
    </row>
    <row r="17" spans="1:12" ht="18.75" x14ac:dyDescent="0.3">
      <c r="A17" s="46" t="s">
        <v>26</v>
      </c>
      <c r="B17" s="46">
        <v>7000</v>
      </c>
      <c r="C17" s="46">
        <v>2103</v>
      </c>
      <c r="D17" s="46">
        <v>2124</v>
      </c>
      <c r="E17" s="46">
        <v>5586</v>
      </c>
      <c r="F17" s="46">
        <v>5590</v>
      </c>
      <c r="G17" s="46">
        <v>14720662</v>
      </c>
      <c r="H17" s="46">
        <v>38748483</v>
      </c>
      <c r="I17" s="46">
        <v>163.22999999999999</v>
      </c>
      <c r="J17" s="46">
        <v>24027821</v>
      </c>
      <c r="K17" s="46">
        <v>94924224</v>
      </c>
      <c r="L17" s="46">
        <v>118952045</v>
      </c>
    </row>
    <row r="18" spans="1:12" ht="18.75" x14ac:dyDescent="0.3">
      <c r="A18" s="46" t="s">
        <v>16</v>
      </c>
      <c r="B18" s="46">
        <v>5912</v>
      </c>
      <c r="C18" s="46">
        <v>2752</v>
      </c>
      <c r="D18" s="46">
        <v>2779</v>
      </c>
      <c r="E18" s="46">
        <v>6300</v>
      </c>
      <c r="F18" s="46">
        <v>6320</v>
      </c>
      <c r="G18" s="46">
        <v>16269893</v>
      </c>
      <c r="H18" s="46">
        <v>36999543</v>
      </c>
      <c r="I18" s="46">
        <v>127.41</v>
      </c>
      <c r="J18" s="46">
        <v>20729650</v>
      </c>
      <c r="K18" s="46">
        <v>29037924</v>
      </c>
      <c r="L18" s="46">
        <v>49767574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3852</v>
      </c>
      <c r="F19" s="46">
        <v>3779</v>
      </c>
      <c r="G19" s="46">
        <v>16100578</v>
      </c>
      <c r="H19" s="46">
        <v>26195083</v>
      </c>
      <c r="I19" s="46">
        <v>62.7</v>
      </c>
      <c r="J19" s="46">
        <v>10094505</v>
      </c>
      <c r="K19" s="46">
        <v>3855220</v>
      </c>
      <c r="L19" s="46">
        <v>13949725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113383</v>
      </c>
      <c r="F20" s="46">
        <v>111255</v>
      </c>
      <c r="G20" s="46">
        <v>3728632</v>
      </c>
      <c r="H20" s="46">
        <v>6279705</v>
      </c>
      <c r="I20" s="46">
        <v>68.42</v>
      </c>
      <c r="J20" s="46">
        <v>2551073</v>
      </c>
      <c r="K20" s="46">
        <v>0</v>
      </c>
      <c r="L20" s="46">
        <v>3049253</v>
      </c>
    </row>
    <row r="21" spans="1:12" ht="18.75" x14ac:dyDescent="0.3">
      <c r="A21" s="46" t="s">
        <v>244</v>
      </c>
      <c r="B21" s="46">
        <v>300</v>
      </c>
      <c r="C21" s="46">
        <v>15823</v>
      </c>
      <c r="D21" s="46">
        <v>15978</v>
      </c>
      <c r="E21" s="46">
        <v>20010</v>
      </c>
      <c r="F21" s="46">
        <v>19450</v>
      </c>
      <c r="G21" s="46">
        <v>4746923</v>
      </c>
      <c r="H21" s="46">
        <v>5778109</v>
      </c>
      <c r="I21" s="46">
        <v>21.72</v>
      </c>
      <c r="J21" s="46">
        <v>1031186</v>
      </c>
      <c r="K21" s="46">
        <v>0</v>
      </c>
      <c r="L21" s="46">
        <v>1031186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5476</v>
      </c>
      <c r="F22" s="46">
        <v>5390</v>
      </c>
      <c r="G22" s="46">
        <v>939042</v>
      </c>
      <c r="H22" s="46">
        <v>1216938</v>
      </c>
      <c r="I22" s="46">
        <v>29.59</v>
      </c>
      <c r="J22" s="46">
        <v>277896</v>
      </c>
      <c r="K22" s="46">
        <v>0</v>
      </c>
      <c r="L22" s="46">
        <v>277896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36702</v>
      </c>
      <c r="F23" s="46">
        <v>35236</v>
      </c>
      <c r="G23" s="46">
        <v>419795</v>
      </c>
      <c r="H23" s="46">
        <v>732741</v>
      </c>
      <c r="I23" s="46">
        <v>74.55</v>
      </c>
      <c r="J23" s="46">
        <v>312946</v>
      </c>
      <c r="K23" s="46">
        <v>0</v>
      </c>
      <c r="L23" s="46">
        <v>312946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52215</v>
      </c>
      <c r="F24" s="46">
        <v>50141</v>
      </c>
      <c r="G24" s="46">
        <v>526967</v>
      </c>
      <c r="H24" s="46">
        <v>645478</v>
      </c>
      <c r="I24" s="46">
        <v>22.49</v>
      </c>
      <c r="J24" s="46">
        <v>118511</v>
      </c>
      <c r="K24" s="46">
        <v>0</v>
      </c>
      <c r="L24" s="46">
        <v>138011</v>
      </c>
    </row>
    <row r="25" spans="1:12" ht="18.75" x14ac:dyDescent="0.3">
      <c r="A25" s="46" t="s">
        <v>260</v>
      </c>
      <c r="B25" s="46">
        <v>74</v>
      </c>
      <c r="C25" s="46">
        <v>3215</v>
      </c>
      <c r="D25" s="46">
        <v>3247</v>
      </c>
      <c r="E25" s="46">
        <v>3420</v>
      </c>
      <c r="F25" s="46">
        <v>3270</v>
      </c>
      <c r="G25" s="46">
        <v>237896</v>
      </c>
      <c r="H25" s="46">
        <v>239621</v>
      </c>
      <c r="I25" s="46">
        <v>0.73</v>
      </c>
      <c r="J25" s="46">
        <v>1725</v>
      </c>
      <c r="K25" s="46">
        <v>0</v>
      </c>
      <c r="L25" s="46">
        <v>1725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15031</v>
      </c>
      <c r="F26" s="46">
        <v>14345</v>
      </c>
      <c r="G26" s="46">
        <v>175892</v>
      </c>
      <c r="H26" s="46">
        <v>198872</v>
      </c>
      <c r="I26" s="46">
        <v>13.06</v>
      </c>
      <c r="J26" s="46">
        <v>22980</v>
      </c>
      <c r="K26" s="46">
        <v>0</v>
      </c>
      <c r="L26" s="46">
        <v>27544</v>
      </c>
    </row>
    <row r="27" spans="1:12" ht="18.75" x14ac:dyDescent="0.3">
      <c r="A27" s="46" t="s">
        <v>276</v>
      </c>
      <c r="B27" s="46">
        <v>5</v>
      </c>
      <c r="C27" s="46">
        <v>25113</v>
      </c>
      <c r="D27" s="46">
        <v>25358</v>
      </c>
      <c r="E27" s="46">
        <v>26250</v>
      </c>
      <c r="F27" s="46">
        <v>25078</v>
      </c>
      <c r="G27" s="46">
        <v>125567</v>
      </c>
      <c r="H27" s="46">
        <v>124167</v>
      </c>
      <c r="I27" s="46">
        <v>-1.1100000000000001</v>
      </c>
      <c r="J27" s="46">
        <v>-1400</v>
      </c>
      <c r="K27" s="46">
        <v>0</v>
      </c>
      <c r="L27" s="46">
        <v>-1400</v>
      </c>
    </row>
    <row r="28" spans="1:12" ht="18.75" x14ac:dyDescent="0.3">
      <c r="A28" s="46" t="s">
        <v>34</v>
      </c>
      <c r="B28" s="46">
        <v>26</v>
      </c>
      <c r="C28" s="46" t="s">
        <v>35</v>
      </c>
      <c r="D28" s="46" t="s">
        <v>51</v>
      </c>
      <c r="E28" s="46" t="s">
        <v>37</v>
      </c>
      <c r="F28" s="46" t="s">
        <v>277</v>
      </c>
      <c r="G28" s="46" t="s">
        <v>39</v>
      </c>
      <c r="H28" s="46">
        <f>SUM(H2:H27)</f>
        <v>3696387875</v>
      </c>
      <c r="I28" s="46" t="s">
        <v>40</v>
      </c>
      <c r="J28" s="46" t="s">
        <v>278</v>
      </c>
      <c r="K28" s="46"/>
      <c r="L28" s="46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3976129983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279742108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4048681043</v>
      </c>
      <c r="H41" s="11">
        <f>G41-B43</f>
        <v>1560847597</v>
      </c>
      <c r="I41" s="5">
        <f>H41/B43</f>
        <v>0.6273923198152872</v>
      </c>
      <c r="J41" s="13">
        <f>G41+J40</f>
        <v>4048681043</v>
      </c>
      <c r="K41" s="11">
        <f>H41+J40</f>
        <v>1560847597</v>
      </c>
      <c r="L41" s="5">
        <f>K41/B43</f>
        <v>0.6273923198152872</v>
      </c>
    </row>
    <row r="42" spans="1:12" ht="19.5" thickBot="1" x14ac:dyDescent="0.35">
      <c r="A42" s="1" t="s">
        <v>48</v>
      </c>
      <c r="B42" s="9">
        <v>960000000</v>
      </c>
      <c r="C42" s="1"/>
      <c r="D42" s="1"/>
      <c r="E42" s="1"/>
      <c r="F42" s="1"/>
      <c r="G42" s="10">
        <f>G41+B42</f>
        <v>5008681043</v>
      </c>
      <c r="H42" s="12">
        <f>G42-B43</f>
        <v>2520847597</v>
      </c>
      <c r="I42" s="8">
        <f>H42/B43</f>
        <v>1.0132702416446249</v>
      </c>
      <c r="J42" s="13">
        <f>G42+J40</f>
        <v>5008681043</v>
      </c>
      <c r="K42" s="12">
        <f>H42+J40</f>
        <v>2520847597</v>
      </c>
      <c r="L42" s="8">
        <f>K42/B43</f>
        <v>1.0132702416446249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0.15302251702811881</v>
      </c>
      <c r="J43" s="6"/>
      <c r="K43" s="4" t="s">
        <v>50</v>
      </c>
      <c r="L43" s="5">
        <f ca="1">K41/VLOOKUP(MID(CELL("filename",A$1),FIND("]",CELL("filename",A$1))+1,255),Base!A:H,8,FALSE)*30</f>
        <v>0.15302251702811881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0.24713908332795731</v>
      </c>
      <c r="J44" s="6"/>
      <c r="K44" s="7"/>
      <c r="L44" s="8">
        <f ca="1">K42/VLOOKUP(MID(CELL("filename",A$1),FIND("]",CELL("filename",A$1))+1,255),Base!A:H,8,FALSE)*30</f>
        <v>0.24713908332795731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44"/>
  <sheetViews>
    <sheetView rightToLeft="1" topLeftCell="A10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100000</v>
      </c>
      <c r="C2" s="46">
        <v>2252</v>
      </c>
      <c r="D2" s="46">
        <v>2274</v>
      </c>
      <c r="E2" s="46">
        <v>9598</v>
      </c>
      <c r="F2" s="46">
        <v>9892</v>
      </c>
      <c r="G2" s="46">
        <v>225215328</v>
      </c>
      <c r="H2" s="46">
        <v>979555300</v>
      </c>
      <c r="I2" s="46">
        <v>334.94</v>
      </c>
      <c r="J2" s="46">
        <v>754339972</v>
      </c>
      <c r="K2" s="46">
        <v>668193984</v>
      </c>
      <c r="L2" s="46">
        <v>1469133956</v>
      </c>
    </row>
    <row r="3" spans="1:12" ht="18.75" x14ac:dyDescent="0.3">
      <c r="A3" s="46" t="s">
        <v>13</v>
      </c>
      <c r="B3" s="46">
        <v>60000</v>
      </c>
      <c r="C3" s="46">
        <v>1999</v>
      </c>
      <c r="D3" s="46">
        <v>2019</v>
      </c>
      <c r="E3" s="46">
        <v>8799</v>
      </c>
      <c r="F3" s="46">
        <v>8793</v>
      </c>
      <c r="G3" s="46">
        <v>119926552</v>
      </c>
      <c r="H3" s="46">
        <v>522436095</v>
      </c>
      <c r="I3" s="46">
        <v>335.63</v>
      </c>
      <c r="J3" s="46">
        <v>402509543</v>
      </c>
      <c r="K3" s="46">
        <v>351122208</v>
      </c>
      <c r="L3" s="46">
        <v>753631751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43177</v>
      </c>
      <c r="F4" s="46">
        <v>44549</v>
      </c>
      <c r="G4" s="46">
        <v>195353872</v>
      </c>
      <c r="H4" s="46">
        <v>441146473</v>
      </c>
      <c r="I4" s="46">
        <v>125.82</v>
      </c>
      <c r="J4" s="46">
        <v>245792601</v>
      </c>
      <c r="K4" s="46">
        <v>0</v>
      </c>
      <c r="L4" s="46">
        <v>245792601</v>
      </c>
    </row>
    <row r="5" spans="1:12" ht="18.75" x14ac:dyDescent="0.3">
      <c r="A5" s="46" t="s">
        <v>226</v>
      </c>
      <c r="B5" s="46">
        <v>1600</v>
      </c>
      <c r="C5" s="46">
        <v>245130</v>
      </c>
      <c r="D5" s="46">
        <v>245521</v>
      </c>
      <c r="E5" s="46">
        <v>254480</v>
      </c>
      <c r="F5" s="46">
        <v>254480</v>
      </c>
      <c r="G5" s="46">
        <v>392207456</v>
      </c>
      <c r="H5" s="46">
        <v>406519381</v>
      </c>
      <c r="I5" s="46">
        <v>3.65</v>
      </c>
      <c r="J5" s="46">
        <v>14311925</v>
      </c>
      <c r="K5" s="46">
        <v>0</v>
      </c>
      <c r="L5" s="46">
        <v>14311925</v>
      </c>
    </row>
    <row r="6" spans="1:12" ht="18.75" x14ac:dyDescent="0.3">
      <c r="A6" s="46" t="s">
        <v>15</v>
      </c>
      <c r="B6" s="46">
        <v>19000</v>
      </c>
      <c r="C6" s="46">
        <v>3086</v>
      </c>
      <c r="D6" s="46">
        <v>3117</v>
      </c>
      <c r="E6" s="46">
        <v>14650</v>
      </c>
      <c r="F6" s="46">
        <v>14550</v>
      </c>
      <c r="G6" s="46">
        <v>58627768</v>
      </c>
      <c r="H6" s="46">
        <v>273754613</v>
      </c>
      <c r="I6" s="46">
        <v>366.94</v>
      </c>
      <c r="J6" s="46">
        <v>215126845</v>
      </c>
      <c r="K6" s="46">
        <v>189667360</v>
      </c>
      <c r="L6" s="46">
        <v>404794205</v>
      </c>
    </row>
    <row r="7" spans="1:12" ht="18.75" x14ac:dyDescent="0.3">
      <c r="A7" s="46" t="s">
        <v>90</v>
      </c>
      <c r="B7" s="46">
        <v>7000</v>
      </c>
      <c r="C7" s="46">
        <v>12987</v>
      </c>
      <c r="D7" s="46">
        <v>13114</v>
      </c>
      <c r="E7" s="46">
        <v>38590</v>
      </c>
      <c r="F7" s="46">
        <v>38590</v>
      </c>
      <c r="G7" s="46">
        <v>90907328</v>
      </c>
      <c r="H7" s="46">
        <v>267496233</v>
      </c>
      <c r="I7" s="46">
        <v>194.25</v>
      </c>
      <c r="J7" s="46">
        <v>176588905</v>
      </c>
      <c r="K7" s="46">
        <v>28708712</v>
      </c>
      <c r="L7" s="46">
        <v>205297617</v>
      </c>
    </row>
    <row r="8" spans="1:12" ht="18.75" x14ac:dyDescent="0.3">
      <c r="A8" s="46" t="s">
        <v>27</v>
      </c>
      <c r="B8" s="46">
        <v>9000</v>
      </c>
      <c r="C8" s="46">
        <v>8220</v>
      </c>
      <c r="D8" s="46">
        <v>8301</v>
      </c>
      <c r="E8" s="46">
        <v>22400</v>
      </c>
      <c r="F8" s="46">
        <v>21439</v>
      </c>
      <c r="G8" s="46">
        <v>73976144</v>
      </c>
      <c r="H8" s="46">
        <v>191069728</v>
      </c>
      <c r="I8" s="46">
        <v>158.29</v>
      </c>
      <c r="J8" s="46">
        <v>117093584</v>
      </c>
      <c r="K8" s="46">
        <v>3002441</v>
      </c>
      <c r="L8" s="46">
        <v>123786025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28250</v>
      </c>
      <c r="F9" s="46">
        <v>28250</v>
      </c>
      <c r="G9" s="46">
        <v>8470021</v>
      </c>
      <c r="H9" s="46">
        <v>111898250</v>
      </c>
      <c r="I9" s="46">
        <v>1221.1099999999999</v>
      </c>
      <c r="J9" s="46">
        <v>103428229</v>
      </c>
      <c r="K9" s="46">
        <v>90905312</v>
      </c>
      <c r="L9" s="46">
        <v>194333541</v>
      </c>
    </row>
    <row r="10" spans="1:12" ht="18.75" x14ac:dyDescent="0.3">
      <c r="A10" s="46" t="s">
        <v>231</v>
      </c>
      <c r="B10" s="46">
        <v>300</v>
      </c>
      <c r="C10" s="46">
        <v>265570</v>
      </c>
      <c r="D10" s="46">
        <v>265994</v>
      </c>
      <c r="E10" s="46">
        <v>288500</v>
      </c>
      <c r="F10" s="46">
        <v>282930</v>
      </c>
      <c r="G10" s="46">
        <v>79670984</v>
      </c>
      <c r="H10" s="46">
        <v>84743788</v>
      </c>
      <c r="I10" s="46">
        <v>6.37</v>
      </c>
      <c r="J10" s="46">
        <v>5072804</v>
      </c>
      <c r="K10" s="46">
        <v>0</v>
      </c>
      <c r="L10" s="46">
        <v>5072804</v>
      </c>
    </row>
    <row r="11" spans="1:12" ht="18.75" x14ac:dyDescent="0.3">
      <c r="A11" s="46" t="s">
        <v>77</v>
      </c>
      <c r="B11" s="46">
        <v>2200</v>
      </c>
      <c r="C11" s="46">
        <v>19516</v>
      </c>
      <c r="D11" s="46">
        <v>19707</v>
      </c>
      <c r="E11" s="46">
        <v>35688</v>
      </c>
      <c r="F11" s="46">
        <v>35464</v>
      </c>
      <c r="G11" s="46">
        <v>42934552</v>
      </c>
      <c r="H11" s="46">
        <v>77260097</v>
      </c>
      <c r="I11" s="46">
        <v>79.95</v>
      </c>
      <c r="J11" s="46">
        <v>34325545</v>
      </c>
      <c r="K11" s="46">
        <v>1006639</v>
      </c>
      <c r="L11" s="46">
        <v>35332184</v>
      </c>
    </row>
    <row r="12" spans="1:12" ht="18.75" x14ac:dyDescent="0.3">
      <c r="A12" s="46" t="s">
        <v>16</v>
      </c>
      <c r="B12" s="46">
        <v>5912</v>
      </c>
      <c r="C12" s="46">
        <v>2752</v>
      </c>
      <c r="D12" s="46">
        <v>2779</v>
      </c>
      <c r="E12" s="46">
        <v>13270</v>
      </c>
      <c r="F12" s="46">
        <v>12800</v>
      </c>
      <c r="G12" s="46">
        <v>16269893</v>
      </c>
      <c r="H12" s="46">
        <v>74935782</v>
      </c>
      <c r="I12" s="46">
        <v>360.58</v>
      </c>
      <c r="J12" s="46">
        <v>58665889</v>
      </c>
      <c r="K12" s="46">
        <v>29037924</v>
      </c>
      <c r="L12" s="46">
        <v>87703813</v>
      </c>
    </row>
    <row r="13" spans="1:12" ht="18.75" x14ac:dyDescent="0.3">
      <c r="A13" s="46" t="s">
        <v>22</v>
      </c>
      <c r="B13" s="46">
        <v>3000</v>
      </c>
      <c r="C13" s="46">
        <v>10199</v>
      </c>
      <c r="D13" s="46">
        <v>10299</v>
      </c>
      <c r="E13" s="46">
        <v>22750</v>
      </c>
      <c r="F13" s="46">
        <v>22750</v>
      </c>
      <c r="G13" s="46">
        <v>30598264</v>
      </c>
      <c r="H13" s="46">
        <v>67584563</v>
      </c>
      <c r="I13" s="46">
        <v>120.88</v>
      </c>
      <c r="J13" s="46">
        <v>36986299</v>
      </c>
      <c r="K13" s="46">
        <v>11601253</v>
      </c>
      <c r="L13" s="46">
        <v>50087552</v>
      </c>
    </row>
    <row r="14" spans="1:12" ht="18.75" x14ac:dyDescent="0.3">
      <c r="A14" s="46" t="s">
        <v>29</v>
      </c>
      <c r="B14" s="46">
        <v>1500</v>
      </c>
      <c r="C14" s="46">
        <v>25376</v>
      </c>
      <c r="D14" s="46">
        <v>25624</v>
      </c>
      <c r="E14" s="46">
        <v>43700</v>
      </c>
      <c r="F14" s="46">
        <v>44620</v>
      </c>
      <c r="G14" s="46">
        <v>38063528</v>
      </c>
      <c r="H14" s="46">
        <v>66277433</v>
      </c>
      <c r="I14" s="46">
        <v>74.12</v>
      </c>
      <c r="J14" s="46">
        <v>28213905</v>
      </c>
      <c r="K14" s="46">
        <v>15159361</v>
      </c>
      <c r="L14" s="46">
        <v>43373266</v>
      </c>
    </row>
    <row r="15" spans="1:12" ht="18.75" x14ac:dyDescent="0.3">
      <c r="A15" s="46" t="s">
        <v>21</v>
      </c>
      <c r="B15" s="46">
        <v>1000</v>
      </c>
      <c r="C15" s="46">
        <v>16843</v>
      </c>
      <c r="D15" s="46">
        <v>17008</v>
      </c>
      <c r="E15" s="46">
        <v>51270</v>
      </c>
      <c r="F15" s="46">
        <v>51270</v>
      </c>
      <c r="G15" s="46">
        <v>16842788</v>
      </c>
      <c r="H15" s="46">
        <v>50770118</v>
      </c>
      <c r="I15" s="46">
        <v>201.44</v>
      </c>
      <c r="J15" s="46">
        <v>33927330</v>
      </c>
      <c r="K15" s="46">
        <v>18931414</v>
      </c>
      <c r="L15" s="46">
        <v>55258744</v>
      </c>
    </row>
    <row r="16" spans="1:12" ht="18.75" x14ac:dyDescent="0.3">
      <c r="A16" s="46" t="s">
        <v>18</v>
      </c>
      <c r="B16" s="46">
        <v>100000</v>
      </c>
      <c r="C16" s="46">
        <v>502</v>
      </c>
      <c r="D16" s="46">
        <v>507</v>
      </c>
      <c r="E16" s="46">
        <v>500</v>
      </c>
      <c r="F16" s="46">
        <v>500</v>
      </c>
      <c r="G16" s="46">
        <v>50227000</v>
      </c>
      <c r="H16" s="46">
        <v>49512500</v>
      </c>
      <c r="I16" s="46">
        <v>-1.42</v>
      </c>
      <c r="J16" s="46">
        <v>-714500</v>
      </c>
      <c r="K16" s="46">
        <v>0</v>
      </c>
      <c r="L16" s="46">
        <v>-714500</v>
      </c>
    </row>
    <row r="17" spans="1:12" ht="18.75" x14ac:dyDescent="0.3">
      <c r="A17" s="46" t="s">
        <v>24</v>
      </c>
      <c r="B17" s="46">
        <v>4000</v>
      </c>
      <c r="C17" s="46">
        <v>6423</v>
      </c>
      <c r="D17" s="46">
        <v>6486</v>
      </c>
      <c r="E17" s="46">
        <v>10750</v>
      </c>
      <c r="F17" s="46">
        <v>10610</v>
      </c>
      <c r="G17" s="46">
        <v>25690776</v>
      </c>
      <c r="H17" s="46">
        <v>42026210</v>
      </c>
      <c r="I17" s="46">
        <v>63.58</v>
      </c>
      <c r="J17" s="46">
        <v>16335434</v>
      </c>
      <c r="K17" s="46">
        <v>-7422173</v>
      </c>
      <c r="L17" s="46">
        <v>9263261</v>
      </c>
    </row>
    <row r="18" spans="1:12" ht="18.75" x14ac:dyDescent="0.3">
      <c r="A18" s="46" t="s">
        <v>26</v>
      </c>
      <c r="B18" s="46">
        <v>7000</v>
      </c>
      <c r="C18" s="46">
        <v>2103</v>
      </c>
      <c r="D18" s="46">
        <v>2124</v>
      </c>
      <c r="E18" s="46">
        <v>5586</v>
      </c>
      <c r="F18" s="46">
        <v>5590</v>
      </c>
      <c r="G18" s="46">
        <v>14720662</v>
      </c>
      <c r="H18" s="46">
        <v>38748483</v>
      </c>
      <c r="I18" s="46">
        <v>163.22999999999999</v>
      </c>
      <c r="J18" s="46">
        <v>24027821</v>
      </c>
      <c r="K18" s="46">
        <v>94924224</v>
      </c>
      <c r="L18" s="46">
        <v>118952045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3930</v>
      </c>
      <c r="F19" s="46">
        <v>3784</v>
      </c>
      <c r="G19" s="46">
        <v>16100578</v>
      </c>
      <c r="H19" s="46">
        <v>26229742</v>
      </c>
      <c r="I19" s="46">
        <v>62.91</v>
      </c>
      <c r="J19" s="46">
        <v>10129164</v>
      </c>
      <c r="K19" s="46">
        <v>3855220</v>
      </c>
      <c r="L19" s="46">
        <v>13984384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116817</v>
      </c>
      <c r="F20" s="46">
        <v>113580</v>
      </c>
      <c r="G20" s="46">
        <v>3728632</v>
      </c>
      <c r="H20" s="46">
        <v>6410938</v>
      </c>
      <c r="I20" s="46">
        <v>71.94</v>
      </c>
      <c r="J20" s="46">
        <v>2682306</v>
      </c>
      <c r="K20" s="46">
        <v>0</v>
      </c>
      <c r="L20" s="46">
        <v>3180486</v>
      </c>
    </row>
    <row r="21" spans="1:12" ht="18.75" x14ac:dyDescent="0.3">
      <c r="A21" s="46" t="s">
        <v>244</v>
      </c>
      <c r="B21" s="46">
        <v>300</v>
      </c>
      <c r="C21" s="46">
        <v>15823</v>
      </c>
      <c r="D21" s="46">
        <v>15978</v>
      </c>
      <c r="E21" s="46">
        <v>20420</v>
      </c>
      <c r="F21" s="46">
        <v>19480</v>
      </c>
      <c r="G21" s="46">
        <v>4746923</v>
      </c>
      <c r="H21" s="46">
        <v>5787021</v>
      </c>
      <c r="I21" s="46">
        <v>21.91</v>
      </c>
      <c r="J21" s="46">
        <v>1040098</v>
      </c>
      <c r="K21" s="46">
        <v>0</v>
      </c>
      <c r="L21" s="46">
        <v>1040098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5659</v>
      </c>
      <c r="F22" s="46">
        <v>5562</v>
      </c>
      <c r="G22" s="46">
        <v>939042</v>
      </c>
      <c r="H22" s="46">
        <v>1255772</v>
      </c>
      <c r="I22" s="46">
        <v>33.729999999999997</v>
      </c>
      <c r="J22" s="46">
        <v>316730</v>
      </c>
      <c r="K22" s="46">
        <v>0</v>
      </c>
      <c r="L22" s="46">
        <v>316730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36702</v>
      </c>
      <c r="F23" s="46">
        <v>35236</v>
      </c>
      <c r="G23" s="46">
        <v>419795</v>
      </c>
      <c r="H23" s="46">
        <v>732741</v>
      </c>
      <c r="I23" s="46">
        <v>74.55</v>
      </c>
      <c r="J23" s="46">
        <v>312946</v>
      </c>
      <c r="K23" s="46">
        <v>0</v>
      </c>
      <c r="L23" s="46">
        <v>312946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52648</v>
      </c>
      <c r="F24" s="46">
        <v>50472</v>
      </c>
      <c r="G24" s="46">
        <v>526967</v>
      </c>
      <c r="H24" s="46">
        <v>649739</v>
      </c>
      <c r="I24" s="46">
        <v>23.3</v>
      </c>
      <c r="J24" s="46">
        <v>122772</v>
      </c>
      <c r="K24" s="46">
        <v>0</v>
      </c>
      <c r="L24" s="46">
        <v>142272</v>
      </c>
    </row>
    <row r="25" spans="1:12" ht="18.75" x14ac:dyDescent="0.3">
      <c r="A25" s="46" t="s">
        <v>260</v>
      </c>
      <c r="B25" s="46">
        <v>74</v>
      </c>
      <c r="C25" s="46">
        <v>3215</v>
      </c>
      <c r="D25" s="46">
        <v>3247</v>
      </c>
      <c r="E25" s="46">
        <v>3430</v>
      </c>
      <c r="F25" s="46">
        <v>3270</v>
      </c>
      <c r="G25" s="46">
        <v>237896</v>
      </c>
      <c r="H25" s="46">
        <v>239621</v>
      </c>
      <c r="I25" s="46">
        <v>0.73</v>
      </c>
      <c r="J25" s="46">
        <v>1725</v>
      </c>
      <c r="K25" s="46">
        <v>0</v>
      </c>
      <c r="L25" s="46">
        <v>1725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15062</v>
      </c>
      <c r="F26" s="46">
        <v>14373</v>
      </c>
      <c r="G26" s="46">
        <v>175892</v>
      </c>
      <c r="H26" s="46">
        <v>199260</v>
      </c>
      <c r="I26" s="46">
        <v>13.29</v>
      </c>
      <c r="J26" s="46">
        <v>23368</v>
      </c>
      <c r="K26" s="46">
        <v>0</v>
      </c>
      <c r="L26" s="46">
        <v>27932</v>
      </c>
    </row>
    <row r="27" spans="1:12" ht="18.75" x14ac:dyDescent="0.3">
      <c r="A27" s="46" t="s">
        <v>276</v>
      </c>
      <c r="B27" s="46">
        <v>5</v>
      </c>
      <c r="C27" s="46">
        <v>25113</v>
      </c>
      <c r="D27" s="46">
        <v>25358</v>
      </c>
      <c r="E27" s="46">
        <v>26331</v>
      </c>
      <c r="F27" s="46">
        <v>25625</v>
      </c>
      <c r="G27" s="46">
        <v>125567</v>
      </c>
      <c r="H27" s="46">
        <v>126876</v>
      </c>
      <c r="I27" s="46">
        <v>1.04</v>
      </c>
      <c r="J27" s="46">
        <v>1309</v>
      </c>
      <c r="K27" s="46">
        <v>0</v>
      </c>
      <c r="L27" s="46">
        <v>1309</v>
      </c>
    </row>
    <row r="28" spans="1:12" ht="18.75" x14ac:dyDescent="0.3">
      <c r="A28" s="46" t="s">
        <v>34</v>
      </c>
      <c r="B28" s="46">
        <v>26</v>
      </c>
      <c r="C28" s="46" t="s">
        <v>35</v>
      </c>
      <c r="D28" s="46" t="s">
        <v>279</v>
      </c>
      <c r="E28" s="46" t="s">
        <v>37</v>
      </c>
      <c r="F28" s="46" t="s">
        <v>280</v>
      </c>
      <c r="G28" s="46" t="s">
        <v>39</v>
      </c>
      <c r="H28" s="46">
        <f>SUM(H2:H27)</f>
        <v>3787366757</v>
      </c>
      <c r="I28" s="46" t="s">
        <v>40</v>
      </c>
      <c r="J28" s="46" t="s">
        <v>281</v>
      </c>
      <c r="K28" s="46"/>
      <c r="L28" s="46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4154240963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366874206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4226792023</v>
      </c>
      <c r="H41" s="11">
        <f>G41-B43</f>
        <v>1738958577</v>
      </c>
      <c r="I41" s="5">
        <f>H41/B43</f>
        <v>0.69898512691673176</v>
      </c>
      <c r="J41" s="13">
        <f>G41+J40</f>
        <v>4226792023</v>
      </c>
      <c r="K41" s="11">
        <f>H41+J40</f>
        <v>1738958577</v>
      </c>
      <c r="L41" s="5">
        <f>K41/B43</f>
        <v>0.69898512691673176</v>
      </c>
    </row>
    <row r="42" spans="1:12" ht="19.5" thickBot="1" x14ac:dyDescent="0.35">
      <c r="A42" s="1" t="s">
        <v>48</v>
      </c>
      <c r="B42" s="9">
        <v>960000000</v>
      </c>
      <c r="C42" s="1"/>
      <c r="D42" s="1"/>
      <c r="E42" s="1"/>
      <c r="F42" s="1"/>
      <c r="G42" s="10">
        <f>G41+B42</f>
        <v>5186792023</v>
      </c>
      <c r="H42" s="12">
        <f>G42-B43</f>
        <v>2698958577</v>
      </c>
      <c r="I42" s="8">
        <f>H42/B43</f>
        <v>1.0848630487460695</v>
      </c>
      <c r="J42" s="13">
        <f>G42+J40</f>
        <v>5186792023</v>
      </c>
      <c r="K42" s="12">
        <f>H42+J40</f>
        <v>2698958577</v>
      </c>
      <c r="L42" s="8">
        <f>K42/B43</f>
        <v>1.0848630487460695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0.16910930489920928</v>
      </c>
      <c r="J43" s="6"/>
      <c r="K43" s="4" t="s">
        <v>50</v>
      </c>
      <c r="L43" s="5">
        <f ca="1">K41/VLOOKUP(MID(CELL("filename",A$1),FIND("]",CELL("filename",A$1))+1,255),Base!A:H,8,FALSE)*30</f>
        <v>0.16910930489920928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0.2624668666321136</v>
      </c>
      <c r="J44" s="6"/>
      <c r="K44" s="7"/>
      <c r="L44" s="8">
        <f ca="1">K42/VLOOKUP(MID(CELL("filename",A$1),FIND("]",CELL("filename",A$1))+1,255),Base!A:H,8,FALSE)*30</f>
        <v>0.2624668666321136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44"/>
  <sheetViews>
    <sheetView rightToLeft="1" topLeftCell="A3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100000</v>
      </c>
      <c r="C2" s="46">
        <v>2252</v>
      </c>
      <c r="D2" s="46">
        <v>2274</v>
      </c>
      <c r="E2" s="46">
        <v>9398</v>
      </c>
      <c r="F2" s="46">
        <v>9773</v>
      </c>
      <c r="G2" s="46">
        <v>225215328</v>
      </c>
      <c r="H2" s="46">
        <v>967771325</v>
      </c>
      <c r="I2" s="46">
        <v>329.71</v>
      </c>
      <c r="J2" s="46">
        <v>742555997</v>
      </c>
      <c r="K2" s="46">
        <v>668193984</v>
      </c>
      <c r="L2" s="46">
        <v>1457349981</v>
      </c>
    </row>
    <row r="3" spans="1:12" ht="18.75" x14ac:dyDescent="0.3">
      <c r="A3" s="46" t="s">
        <v>13</v>
      </c>
      <c r="B3" s="46">
        <v>60000</v>
      </c>
      <c r="C3" s="46">
        <v>1999</v>
      </c>
      <c r="D3" s="46">
        <v>2019</v>
      </c>
      <c r="E3" s="46">
        <v>9232</v>
      </c>
      <c r="F3" s="46">
        <v>9231</v>
      </c>
      <c r="G3" s="46">
        <v>119926552</v>
      </c>
      <c r="H3" s="46">
        <v>548459865</v>
      </c>
      <c r="I3" s="46">
        <v>357.33</v>
      </c>
      <c r="J3" s="46">
        <v>428533313</v>
      </c>
      <c r="K3" s="46">
        <v>351122208</v>
      </c>
      <c r="L3" s="46">
        <v>779655521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43659</v>
      </c>
      <c r="F4" s="46">
        <v>43659</v>
      </c>
      <c r="G4" s="46">
        <v>195353872</v>
      </c>
      <c r="H4" s="46">
        <v>432333248</v>
      </c>
      <c r="I4" s="46">
        <v>121.31</v>
      </c>
      <c r="J4" s="46">
        <v>236979376</v>
      </c>
      <c r="K4" s="46">
        <v>0</v>
      </c>
      <c r="L4" s="46">
        <v>236979376</v>
      </c>
    </row>
    <row r="5" spans="1:12" ht="18.75" x14ac:dyDescent="0.3">
      <c r="A5" s="46" t="s">
        <v>226</v>
      </c>
      <c r="B5" s="46">
        <v>1600</v>
      </c>
      <c r="C5" s="46">
        <v>245130</v>
      </c>
      <c r="D5" s="46">
        <v>245521</v>
      </c>
      <c r="E5" s="46">
        <v>260000</v>
      </c>
      <c r="F5" s="46">
        <v>259450</v>
      </c>
      <c r="G5" s="46">
        <v>392207456</v>
      </c>
      <c r="H5" s="46">
        <v>414458714</v>
      </c>
      <c r="I5" s="46">
        <v>5.67</v>
      </c>
      <c r="J5" s="46">
        <v>22251258</v>
      </c>
      <c r="K5" s="46">
        <v>0</v>
      </c>
      <c r="L5" s="46">
        <v>22251258</v>
      </c>
    </row>
    <row r="6" spans="1:12" ht="18.75" x14ac:dyDescent="0.3">
      <c r="A6" s="46" t="s">
        <v>15</v>
      </c>
      <c r="B6" s="46">
        <v>19000</v>
      </c>
      <c r="C6" s="46">
        <v>3086</v>
      </c>
      <c r="D6" s="46">
        <v>3117</v>
      </c>
      <c r="E6" s="46">
        <v>14650</v>
      </c>
      <c r="F6" s="46">
        <v>14550</v>
      </c>
      <c r="G6" s="46">
        <v>58627768</v>
      </c>
      <c r="H6" s="46">
        <v>273754613</v>
      </c>
      <c r="I6" s="46">
        <v>366.94</v>
      </c>
      <c r="J6" s="46">
        <v>215126845</v>
      </c>
      <c r="K6" s="46">
        <v>189667360</v>
      </c>
      <c r="L6" s="46">
        <v>404794205</v>
      </c>
    </row>
    <row r="7" spans="1:12" ht="18.75" x14ac:dyDescent="0.3">
      <c r="A7" s="46" t="s">
        <v>90</v>
      </c>
      <c r="B7" s="46">
        <v>7000</v>
      </c>
      <c r="C7" s="46">
        <v>12987</v>
      </c>
      <c r="D7" s="46">
        <v>13114</v>
      </c>
      <c r="E7" s="46">
        <v>38590</v>
      </c>
      <c r="F7" s="46">
        <v>38590</v>
      </c>
      <c r="G7" s="46">
        <v>90907328</v>
      </c>
      <c r="H7" s="46">
        <v>267496233</v>
      </c>
      <c r="I7" s="46">
        <v>194.25</v>
      </c>
      <c r="J7" s="46">
        <v>176588905</v>
      </c>
      <c r="K7" s="46">
        <v>28708712</v>
      </c>
      <c r="L7" s="46">
        <v>205297617</v>
      </c>
    </row>
    <row r="8" spans="1:12" ht="18.75" x14ac:dyDescent="0.3">
      <c r="A8" s="46" t="s">
        <v>27</v>
      </c>
      <c r="B8" s="46">
        <v>9000</v>
      </c>
      <c r="C8" s="46">
        <v>8220</v>
      </c>
      <c r="D8" s="46">
        <v>8301</v>
      </c>
      <c r="E8" s="46">
        <v>22510</v>
      </c>
      <c r="F8" s="46">
        <v>22509</v>
      </c>
      <c r="G8" s="46">
        <v>73976144</v>
      </c>
      <c r="H8" s="46">
        <v>200605835</v>
      </c>
      <c r="I8" s="46">
        <v>171.18</v>
      </c>
      <c r="J8" s="46">
        <v>126629691</v>
      </c>
      <c r="K8" s="46">
        <v>3002441</v>
      </c>
      <c r="L8" s="46">
        <v>133322132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35900</v>
      </c>
      <c r="F9" s="46">
        <v>34470</v>
      </c>
      <c r="G9" s="46">
        <v>8470021</v>
      </c>
      <c r="H9" s="46">
        <v>136535670</v>
      </c>
      <c r="I9" s="46">
        <v>1511.99</v>
      </c>
      <c r="J9" s="46">
        <v>128065649</v>
      </c>
      <c r="K9" s="46">
        <v>90905312</v>
      </c>
      <c r="L9" s="46">
        <v>218970961</v>
      </c>
    </row>
    <row r="10" spans="1:12" ht="18.75" x14ac:dyDescent="0.3">
      <c r="A10" s="46" t="s">
        <v>231</v>
      </c>
      <c r="B10" s="46">
        <v>300</v>
      </c>
      <c r="C10" s="46">
        <v>265570</v>
      </c>
      <c r="D10" s="46">
        <v>265994</v>
      </c>
      <c r="E10" s="46">
        <v>289010</v>
      </c>
      <c r="F10" s="46">
        <v>292212</v>
      </c>
      <c r="G10" s="46">
        <v>79670984</v>
      </c>
      <c r="H10" s="46">
        <v>87523952</v>
      </c>
      <c r="I10" s="46">
        <v>9.86</v>
      </c>
      <c r="J10" s="46">
        <v>7852968</v>
      </c>
      <c r="K10" s="46">
        <v>0</v>
      </c>
      <c r="L10" s="46">
        <v>7852968</v>
      </c>
    </row>
    <row r="11" spans="1:12" ht="18.75" x14ac:dyDescent="0.3">
      <c r="A11" s="46" t="s">
        <v>77</v>
      </c>
      <c r="B11" s="46">
        <v>2200</v>
      </c>
      <c r="C11" s="46">
        <v>19516</v>
      </c>
      <c r="D11" s="46">
        <v>19707</v>
      </c>
      <c r="E11" s="46">
        <v>35500</v>
      </c>
      <c r="F11" s="46">
        <v>36564</v>
      </c>
      <c r="G11" s="46">
        <v>42934552</v>
      </c>
      <c r="H11" s="46">
        <v>79656502</v>
      </c>
      <c r="I11" s="46">
        <v>85.53</v>
      </c>
      <c r="J11" s="46">
        <v>36721950</v>
      </c>
      <c r="K11" s="46">
        <v>1006639</v>
      </c>
      <c r="L11" s="46">
        <v>37728589</v>
      </c>
    </row>
    <row r="12" spans="1:12" ht="18.75" x14ac:dyDescent="0.3">
      <c r="A12" s="46" t="s">
        <v>16</v>
      </c>
      <c r="B12" s="46">
        <v>5912</v>
      </c>
      <c r="C12" s="46">
        <v>2752</v>
      </c>
      <c r="D12" s="46">
        <v>2779</v>
      </c>
      <c r="E12" s="46">
        <v>13440</v>
      </c>
      <c r="F12" s="46">
        <v>13440</v>
      </c>
      <c r="G12" s="46">
        <v>16269893</v>
      </c>
      <c r="H12" s="46">
        <v>78682572</v>
      </c>
      <c r="I12" s="46">
        <v>383.61</v>
      </c>
      <c r="J12" s="46">
        <v>62412679</v>
      </c>
      <c r="K12" s="46">
        <v>29037924</v>
      </c>
      <c r="L12" s="46">
        <v>91450603</v>
      </c>
    </row>
    <row r="13" spans="1:12" ht="18.75" x14ac:dyDescent="0.3">
      <c r="A13" s="46" t="s">
        <v>22</v>
      </c>
      <c r="B13" s="46">
        <v>3000</v>
      </c>
      <c r="C13" s="46">
        <v>10199</v>
      </c>
      <c r="D13" s="46">
        <v>10299</v>
      </c>
      <c r="E13" s="46">
        <v>23515</v>
      </c>
      <c r="F13" s="46">
        <v>23884</v>
      </c>
      <c r="G13" s="46">
        <v>30598264</v>
      </c>
      <c r="H13" s="46">
        <v>70953393</v>
      </c>
      <c r="I13" s="46">
        <v>131.88999999999999</v>
      </c>
      <c r="J13" s="46">
        <v>40355129</v>
      </c>
      <c r="K13" s="46">
        <v>11601253</v>
      </c>
      <c r="L13" s="46">
        <v>53456382</v>
      </c>
    </row>
    <row r="14" spans="1:12" ht="18.75" x14ac:dyDescent="0.3">
      <c r="A14" s="46" t="s">
        <v>29</v>
      </c>
      <c r="B14" s="46">
        <v>1500</v>
      </c>
      <c r="C14" s="46">
        <v>25376</v>
      </c>
      <c r="D14" s="46">
        <v>25624</v>
      </c>
      <c r="E14" s="46">
        <v>42390</v>
      </c>
      <c r="F14" s="46">
        <v>44220</v>
      </c>
      <c r="G14" s="46">
        <v>38063528</v>
      </c>
      <c r="H14" s="46">
        <v>65683283</v>
      </c>
      <c r="I14" s="46">
        <v>72.56</v>
      </c>
      <c r="J14" s="46">
        <v>27619755</v>
      </c>
      <c r="K14" s="46">
        <v>15159361</v>
      </c>
      <c r="L14" s="46">
        <v>42779116</v>
      </c>
    </row>
    <row r="15" spans="1:12" ht="18.75" x14ac:dyDescent="0.3">
      <c r="A15" s="46" t="s">
        <v>21</v>
      </c>
      <c r="B15" s="46">
        <v>1000</v>
      </c>
      <c r="C15" s="46">
        <v>16843</v>
      </c>
      <c r="D15" s="46">
        <v>17008</v>
      </c>
      <c r="E15" s="46">
        <v>53830</v>
      </c>
      <c r="F15" s="46">
        <v>53830</v>
      </c>
      <c r="G15" s="46">
        <v>16842788</v>
      </c>
      <c r="H15" s="46">
        <v>53305158</v>
      </c>
      <c r="I15" s="46">
        <v>216.49</v>
      </c>
      <c r="J15" s="46">
        <v>36462370</v>
      </c>
      <c r="K15" s="46">
        <v>18931414</v>
      </c>
      <c r="L15" s="46">
        <v>57793784</v>
      </c>
    </row>
    <row r="16" spans="1:12" ht="18.75" x14ac:dyDescent="0.3">
      <c r="A16" s="46" t="s">
        <v>18</v>
      </c>
      <c r="B16" s="46">
        <v>100000</v>
      </c>
      <c r="C16" s="46">
        <v>502</v>
      </c>
      <c r="D16" s="46">
        <v>507</v>
      </c>
      <c r="E16" s="46">
        <v>500</v>
      </c>
      <c r="F16" s="46">
        <v>500</v>
      </c>
      <c r="G16" s="46">
        <v>50227000</v>
      </c>
      <c r="H16" s="46">
        <v>49512500</v>
      </c>
      <c r="I16" s="46">
        <v>-1.42</v>
      </c>
      <c r="J16" s="46">
        <v>-714500</v>
      </c>
      <c r="K16" s="46">
        <v>0</v>
      </c>
      <c r="L16" s="46">
        <v>-714500</v>
      </c>
    </row>
    <row r="17" spans="1:12" ht="18.75" x14ac:dyDescent="0.3">
      <c r="A17" s="46" t="s">
        <v>24</v>
      </c>
      <c r="B17" s="46">
        <v>4000</v>
      </c>
      <c r="C17" s="46">
        <v>6423</v>
      </c>
      <c r="D17" s="46">
        <v>6486</v>
      </c>
      <c r="E17" s="46">
        <v>11140</v>
      </c>
      <c r="F17" s="46">
        <v>11130</v>
      </c>
      <c r="G17" s="46">
        <v>25690776</v>
      </c>
      <c r="H17" s="46">
        <v>44085930</v>
      </c>
      <c r="I17" s="46">
        <v>71.599999999999994</v>
      </c>
      <c r="J17" s="46">
        <v>18395154</v>
      </c>
      <c r="K17" s="46">
        <v>-7422173</v>
      </c>
      <c r="L17" s="46">
        <v>11322981</v>
      </c>
    </row>
    <row r="18" spans="1:12" ht="18.75" x14ac:dyDescent="0.3">
      <c r="A18" s="46" t="s">
        <v>26</v>
      </c>
      <c r="B18" s="46">
        <v>7000</v>
      </c>
      <c r="C18" s="46">
        <v>2103</v>
      </c>
      <c r="D18" s="46">
        <v>2124</v>
      </c>
      <c r="E18" s="46">
        <v>5586</v>
      </c>
      <c r="F18" s="46">
        <v>5590</v>
      </c>
      <c r="G18" s="46">
        <v>14720662</v>
      </c>
      <c r="H18" s="46">
        <v>38748483</v>
      </c>
      <c r="I18" s="46">
        <v>163.22999999999999</v>
      </c>
      <c r="J18" s="46">
        <v>24027821</v>
      </c>
      <c r="K18" s="46">
        <v>94924224</v>
      </c>
      <c r="L18" s="46">
        <v>118952045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3859</v>
      </c>
      <c r="F19" s="46">
        <v>3787</v>
      </c>
      <c r="G19" s="46">
        <v>16100578</v>
      </c>
      <c r="H19" s="46">
        <v>26250537</v>
      </c>
      <c r="I19" s="46">
        <v>63.04</v>
      </c>
      <c r="J19" s="46">
        <v>10149959</v>
      </c>
      <c r="K19" s="46">
        <v>3855220</v>
      </c>
      <c r="L19" s="46">
        <v>14005179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119259</v>
      </c>
      <c r="F20" s="46">
        <v>115758</v>
      </c>
      <c r="G20" s="46">
        <v>3728632</v>
      </c>
      <c r="H20" s="46">
        <v>6533873</v>
      </c>
      <c r="I20" s="46">
        <v>75.239999999999995</v>
      </c>
      <c r="J20" s="46">
        <v>2805241</v>
      </c>
      <c r="K20" s="46">
        <v>0</v>
      </c>
      <c r="L20" s="46">
        <v>3303421</v>
      </c>
    </row>
    <row r="21" spans="1:12" ht="18.75" x14ac:dyDescent="0.3">
      <c r="A21" s="46" t="s">
        <v>244</v>
      </c>
      <c r="B21" s="46">
        <v>300</v>
      </c>
      <c r="C21" s="46">
        <v>15823</v>
      </c>
      <c r="D21" s="46">
        <v>15978</v>
      </c>
      <c r="E21" s="46">
        <v>20420</v>
      </c>
      <c r="F21" s="46">
        <v>19530</v>
      </c>
      <c r="G21" s="46">
        <v>4746923</v>
      </c>
      <c r="H21" s="46">
        <v>5801875</v>
      </c>
      <c r="I21" s="46">
        <v>22.22</v>
      </c>
      <c r="J21" s="46">
        <v>1054952</v>
      </c>
      <c r="K21" s="46">
        <v>0</v>
      </c>
      <c r="L21" s="46">
        <v>1054952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5840</v>
      </c>
      <c r="F22" s="46">
        <v>5737</v>
      </c>
      <c r="G22" s="46">
        <v>939042</v>
      </c>
      <c r="H22" s="46">
        <v>1295283</v>
      </c>
      <c r="I22" s="46">
        <v>37.94</v>
      </c>
      <c r="J22" s="46">
        <v>356241</v>
      </c>
      <c r="K22" s="46">
        <v>0</v>
      </c>
      <c r="L22" s="46">
        <v>356241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33932</v>
      </c>
      <c r="F23" s="46">
        <v>32466</v>
      </c>
      <c r="G23" s="46">
        <v>419795</v>
      </c>
      <c r="H23" s="46">
        <v>675139</v>
      </c>
      <c r="I23" s="46">
        <v>60.83</v>
      </c>
      <c r="J23" s="46">
        <v>255344</v>
      </c>
      <c r="K23" s="46">
        <v>0</v>
      </c>
      <c r="L23" s="46">
        <v>255344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52995</v>
      </c>
      <c r="F24" s="46">
        <v>50772</v>
      </c>
      <c r="G24" s="46">
        <v>526967</v>
      </c>
      <c r="H24" s="46">
        <v>653601</v>
      </c>
      <c r="I24" s="46">
        <v>24.03</v>
      </c>
      <c r="J24" s="46">
        <v>126634</v>
      </c>
      <c r="K24" s="46">
        <v>0</v>
      </c>
      <c r="L24" s="46">
        <v>146134</v>
      </c>
    </row>
    <row r="25" spans="1:12" ht="18.75" x14ac:dyDescent="0.3">
      <c r="A25" s="46" t="s">
        <v>260</v>
      </c>
      <c r="B25" s="46">
        <v>74</v>
      </c>
      <c r="C25" s="46">
        <v>3215</v>
      </c>
      <c r="D25" s="46">
        <v>3247</v>
      </c>
      <c r="E25" s="46">
        <v>3430</v>
      </c>
      <c r="F25" s="46">
        <v>3280</v>
      </c>
      <c r="G25" s="46">
        <v>237896</v>
      </c>
      <c r="H25" s="46">
        <v>240353</v>
      </c>
      <c r="I25" s="46">
        <v>1.03</v>
      </c>
      <c r="J25" s="46">
        <v>2457</v>
      </c>
      <c r="K25" s="46">
        <v>0</v>
      </c>
      <c r="L25" s="46">
        <v>2457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15091</v>
      </c>
      <c r="F26" s="46">
        <v>14401</v>
      </c>
      <c r="G26" s="46">
        <v>175892</v>
      </c>
      <c r="H26" s="46">
        <v>199648</v>
      </c>
      <c r="I26" s="46">
        <v>13.51</v>
      </c>
      <c r="J26" s="46">
        <v>23756</v>
      </c>
      <c r="K26" s="46">
        <v>0</v>
      </c>
      <c r="L26" s="46">
        <v>28320</v>
      </c>
    </row>
    <row r="27" spans="1:12" ht="18.75" x14ac:dyDescent="0.3">
      <c r="A27" s="46" t="s">
        <v>276</v>
      </c>
      <c r="B27" s="46">
        <v>5</v>
      </c>
      <c r="C27" s="46">
        <v>25113</v>
      </c>
      <c r="D27" s="46">
        <v>25358</v>
      </c>
      <c r="E27" s="46">
        <v>26906</v>
      </c>
      <c r="F27" s="46">
        <v>25683</v>
      </c>
      <c r="G27" s="46">
        <v>125567</v>
      </c>
      <c r="H27" s="46">
        <v>127163</v>
      </c>
      <c r="I27" s="46">
        <v>1.27</v>
      </c>
      <c r="J27" s="46">
        <v>1596</v>
      </c>
      <c r="K27" s="46">
        <v>0</v>
      </c>
      <c r="L27" s="46">
        <v>1596</v>
      </c>
    </row>
    <row r="28" spans="1:12" ht="18.75" x14ac:dyDescent="0.3">
      <c r="A28" s="46" t="s">
        <v>34</v>
      </c>
      <c r="B28" s="46">
        <v>26</v>
      </c>
      <c r="C28" s="46" t="s">
        <v>35</v>
      </c>
      <c r="D28" s="46" t="s">
        <v>282</v>
      </c>
      <c r="E28" s="46" t="s">
        <v>37</v>
      </c>
      <c r="F28" s="46" t="s">
        <v>283</v>
      </c>
      <c r="G28" s="46" t="s">
        <v>39</v>
      </c>
      <c r="H28" s="46">
        <f>SUM(H2:H27)</f>
        <v>3851344748</v>
      </c>
      <c r="I28" s="46" t="s">
        <v>40</v>
      </c>
      <c r="J28" s="46" t="s">
        <v>284</v>
      </c>
      <c r="K28" s="46"/>
      <c r="L28" s="46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4218218954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366874206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4290770014</v>
      </c>
      <c r="H41" s="11">
        <f>G41-B43</f>
        <v>1802936568</v>
      </c>
      <c r="I41" s="5">
        <f>H41/B43</f>
        <v>0.72470147505204008</v>
      </c>
      <c r="J41" s="13">
        <f>G41+J40</f>
        <v>4290770014</v>
      </c>
      <c r="K41" s="11">
        <f>H41+J40</f>
        <v>1802936568</v>
      </c>
      <c r="L41" s="5">
        <f>K41/B43</f>
        <v>0.72470147505204008</v>
      </c>
    </row>
    <row r="42" spans="1:12" ht="19.5" thickBot="1" x14ac:dyDescent="0.35">
      <c r="A42" s="1" t="s">
        <v>48</v>
      </c>
      <c r="B42" s="9">
        <v>960000000</v>
      </c>
      <c r="C42" s="1"/>
      <c r="D42" s="1"/>
      <c r="E42" s="1"/>
      <c r="F42" s="1"/>
      <c r="G42" s="10">
        <f>G41+B42</f>
        <v>5250770014</v>
      </c>
      <c r="H42" s="12">
        <f>G42-B43</f>
        <v>2762936568</v>
      </c>
      <c r="I42" s="8">
        <f>H42/B43</f>
        <v>1.110579396881378</v>
      </c>
      <c r="J42" s="13">
        <f>G42+J40</f>
        <v>5250770014</v>
      </c>
      <c r="K42" s="12">
        <f>H42+J40</f>
        <v>2762936568</v>
      </c>
      <c r="L42" s="8">
        <f>K42/B43</f>
        <v>1.110579396881378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0.17392835401248963</v>
      </c>
      <c r="J43" s="6"/>
      <c r="K43" s="4" t="s">
        <v>50</v>
      </c>
      <c r="L43" s="5">
        <f ca="1">K41/VLOOKUP(MID(CELL("filename",A$1),FIND("]",CELL("filename",A$1))+1,255),Base!A:H,8,FALSE)*30</f>
        <v>0.17392835401248963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0.26653905525153065</v>
      </c>
      <c r="J44" s="6"/>
      <c r="K44" s="7"/>
      <c r="L44" s="8">
        <f ca="1">K42/VLOOKUP(MID(CELL("filename",A$1),FIND("]",CELL("filename",A$1))+1,255),Base!A:H,8,FALSE)*30</f>
        <v>0.26653905525153065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191251</v>
      </c>
      <c r="C2" s="46">
        <v>1897</v>
      </c>
      <c r="D2" s="46">
        <v>1916</v>
      </c>
      <c r="E2" s="46">
        <v>8527</v>
      </c>
      <c r="F2" s="46">
        <v>8284</v>
      </c>
      <c r="G2" s="46">
        <v>362795616</v>
      </c>
      <c r="H2" s="46">
        <v>1568876132</v>
      </c>
      <c r="I2" s="46">
        <v>332.44</v>
      </c>
      <c r="J2" s="46">
        <v>1206080516</v>
      </c>
      <c r="K2" s="46">
        <v>35150128</v>
      </c>
      <c r="L2" s="46">
        <v>1248230644</v>
      </c>
    </row>
    <row r="3" spans="1:12" ht="18.75" x14ac:dyDescent="0.3">
      <c r="A3" s="46" t="s">
        <v>13</v>
      </c>
      <c r="B3" s="46">
        <v>140000</v>
      </c>
      <c r="C3" s="46">
        <v>1999</v>
      </c>
      <c r="D3" s="46">
        <v>2019</v>
      </c>
      <c r="E3" s="46">
        <v>3258</v>
      </c>
      <c r="F3" s="46">
        <v>3226</v>
      </c>
      <c r="G3" s="46">
        <v>279828608</v>
      </c>
      <c r="H3" s="46">
        <v>447236510</v>
      </c>
      <c r="I3" s="46">
        <v>59.83</v>
      </c>
      <c r="J3" s="46">
        <v>167407902</v>
      </c>
      <c r="K3" s="46">
        <v>58405456</v>
      </c>
      <c r="L3" s="46">
        <v>225813358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19052</v>
      </c>
      <c r="F4" s="46">
        <v>18967</v>
      </c>
      <c r="G4" s="46">
        <v>195353872</v>
      </c>
      <c r="H4" s="46">
        <v>187820718</v>
      </c>
      <c r="I4" s="46">
        <v>-3.86</v>
      </c>
      <c r="J4" s="46">
        <v>-7533154</v>
      </c>
      <c r="K4" s="46">
        <v>0</v>
      </c>
      <c r="L4" s="46">
        <v>-7533154</v>
      </c>
    </row>
    <row r="5" spans="1:12" ht="18.75" x14ac:dyDescent="0.3">
      <c r="A5" s="46" t="s">
        <v>15</v>
      </c>
      <c r="B5" s="46">
        <v>40000</v>
      </c>
      <c r="C5" s="46">
        <v>2528</v>
      </c>
      <c r="D5" s="46">
        <v>2553</v>
      </c>
      <c r="E5" s="46">
        <v>4370</v>
      </c>
      <c r="F5" s="46">
        <v>4297</v>
      </c>
      <c r="G5" s="46">
        <v>101137632</v>
      </c>
      <c r="H5" s="46">
        <v>170204170</v>
      </c>
      <c r="I5" s="46">
        <v>68.290000000000006</v>
      </c>
      <c r="J5" s="46">
        <v>69066538</v>
      </c>
      <c r="K5" s="46">
        <v>55065504</v>
      </c>
      <c r="L5" s="46">
        <v>124132042</v>
      </c>
    </row>
    <row r="6" spans="1:12" ht="18.75" x14ac:dyDescent="0.3">
      <c r="A6" s="46" t="s">
        <v>17</v>
      </c>
      <c r="B6" s="46">
        <v>15000</v>
      </c>
      <c r="C6" s="46">
        <v>2118</v>
      </c>
      <c r="D6" s="46">
        <v>2139</v>
      </c>
      <c r="E6" s="46">
        <v>4378</v>
      </c>
      <c r="F6" s="46">
        <v>4278</v>
      </c>
      <c r="G6" s="46">
        <v>31762580</v>
      </c>
      <c r="H6" s="46">
        <v>63544343</v>
      </c>
      <c r="I6" s="46">
        <v>100.06</v>
      </c>
      <c r="J6" s="46">
        <v>31781763</v>
      </c>
      <c r="K6" s="46">
        <v>33104290</v>
      </c>
      <c r="L6" s="46">
        <v>64886053</v>
      </c>
    </row>
    <row r="7" spans="1:12" ht="18.75" x14ac:dyDescent="0.3">
      <c r="A7" s="46" t="s">
        <v>22</v>
      </c>
      <c r="B7" s="46">
        <v>6000</v>
      </c>
      <c r="C7" s="46">
        <v>10199</v>
      </c>
      <c r="D7" s="46">
        <v>10299</v>
      </c>
      <c r="E7" s="46">
        <v>10920</v>
      </c>
      <c r="F7" s="46">
        <v>10615</v>
      </c>
      <c r="G7" s="46">
        <v>61196528</v>
      </c>
      <c r="H7" s="46">
        <v>63069023</v>
      </c>
      <c r="I7" s="46">
        <v>3.06</v>
      </c>
      <c r="J7" s="46">
        <v>1872495</v>
      </c>
      <c r="K7" s="46">
        <v>0</v>
      </c>
      <c r="L7" s="46">
        <v>1872495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16</v>
      </c>
      <c r="B9" s="46">
        <v>10000</v>
      </c>
      <c r="C9" s="46">
        <v>2958</v>
      </c>
      <c r="D9" s="46">
        <v>2987</v>
      </c>
      <c r="E9" s="46">
        <v>4595</v>
      </c>
      <c r="F9" s="46">
        <v>4593</v>
      </c>
      <c r="G9" s="46">
        <v>29581624</v>
      </c>
      <c r="H9" s="46">
        <v>45482183</v>
      </c>
      <c r="I9" s="46">
        <v>53.75</v>
      </c>
      <c r="J9" s="46">
        <v>15900559</v>
      </c>
      <c r="K9" s="46">
        <v>13340766</v>
      </c>
      <c r="L9" s="46">
        <v>29241325</v>
      </c>
    </row>
    <row r="10" spans="1:12" ht="18.75" x14ac:dyDescent="0.3">
      <c r="A10" s="46" t="s">
        <v>20</v>
      </c>
      <c r="B10" s="46">
        <v>900</v>
      </c>
      <c r="C10" s="46">
        <v>31876</v>
      </c>
      <c r="D10" s="46">
        <v>32187</v>
      </c>
      <c r="E10" s="46">
        <v>42198</v>
      </c>
      <c r="F10" s="46">
        <v>41133</v>
      </c>
      <c r="G10" s="46">
        <v>28688698</v>
      </c>
      <c r="H10" s="46">
        <v>36658758</v>
      </c>
      <c r="I10" s="46">
        <v>27.78</v>
      </c>
      <c r="J10" s="46">
        <v>7970060</v>
      </c>
      <c r="K10" s="46">
        <v>5373327</v>
      </c>
      <c r="L10" s="46">
        <v>13343387</v>
      </c>
    </row>
    <row r="11" spans="1:12" ht="18.75" x14ac:dyDescent="0.3">
      <c r="A11" s="46" t="s">
        <v>21</v>
      </c>
      <c r="B11" s="46">
        <v>2000</v>
      </c>
      <c r="C11" s="46">
        <v>16843</v>
      </c>
      <c r="D11" s="46">
        <v>17008</v>
      </c>
      <c r="E11" s="46">
        <v>17843</v>
      </c>
      <c r="F11" s="46">
        <v>18159</v>
      </c>
      <c r="G11" s="46">
        <v>33685576</v>
      </c>
      <c r="H11" s="46">
        <v>35963900</v>
      </c>
      <c r="I11" s="46">
        <v>6.76</v>
      </c>
      <c r="J11" s="46">
        <v>2278324</v>
      </c>
      <c r="K11" s="46">
        <v>160642</v>
      </c>
      <c r="L11" s="46">
        <v>2438966</v>
      </c>
    </row>
    <row r="12" spans="1:12" ht="18.75" x14ac:dyDescent="0.3">
      <c r="A12" s="46" t="s">
        <v>24</v>
      </c>
      <c r="B12" s="46">
        <v>5000</v>
      </c>
      <c r="C12" s="46">
        <v>5031</v>
      </c>
      <c r="D12" s="46">
        <v>5081</v>
      </c>
      <c r="E12" s="46">
        <v>4929</v>
      </c>
      <c r="F12" s="46">
        <v>4889</v>
      </c>
      <c r="G12" s="46">
        <v>25153048</v>
      </c>
      <c r="H12" s="46">
        <v>24206661</v>
      </c>
      <c r="I12" s="46">
        <v>-3.76</v>
      </c>
      <c r="J12" s="46">
        <v>-946387</v>
      </c>
      <c r="K12" s="46">
        <v>-7976437</v>
      </c>
      <c r="L12" s="46">
        <v>-8572824</v>
      </c>
    </row>
    <row r="13" spans="1:12" ht="18.75" x14ac:dyDescent="0.3">
      <c r="A13" s="46" t="s">
        <v>25</v>
      </c>
      <c r="B13" s="46">
        <v>400</v>
      </c>
      <c r="C13" s="46">
        <v>23400</v>
      </c>
      <c r="D13" s="46">
        <v>23629</v>
      </c>
      <c r="E13" s="46">
        <v>41478</v>
      </c>
      <c r="F13" s="46">
        <v>40778</v>
      </c>
      <c r="G13" s="46">
        <v>9360158</v>
      </c>
      <c r="H13" s="46">
        <v>16152166</v>
      </c>
      <c r="I13" s="46">
        <v>72.56</v>
      </c>
      <c r="J13" s="46">
        <v>6792008</v>
      </c>
      <c r="K13" s="46">
        <v>29429624</v>
      </c>
      <c r="L13" s="46">
        <v>36221632</v>
      </c>
    </row>
    <row r="14" spans="1:12" ht="18.75" x14ac:dyDescent="0.3">
      <c r="A14" s="46" t="s">
        <v>26</v>
      </c>
      <c r="B14" s="46">
        <v>4000</v>
      </c>
      <c r="C14" s="46">
        <v>916</v>
      </c>
      <c r="D14" s="46">
        <v>925</v>
      </c>
      <c r="E14" s="46">
        <v>3037</v>
      </c>
      <c r="F14" s="46">
        <v>3041</v>
      </c>
      <c r="G14" s="46">
        <v>3662064</v>
      </c>
      <c r="H14" s="46">
        <v>12045401</v>
      </c>
      <c r="I14" s="46">
        <v>228.92</v>
      </c>
      <c r="J14" s="46">
        <v>8383337</v>
      </c>
      <c r="K14" s="46">
        <v>92707576</v>
      </c>
      <c r="L14" s="46">
        <v>101090913</v>
      </c>
    </row>
    <row r="15" spans="1:12" ht="18.75" x14ac:dyDescent="0.3">
      <c r="A15" s="46" t="s">
        <v>23</v>
      </c>
      <c r="B15" s="46">
        <v>1000</v>
      </c>
      <c r="C15" s="46">
        <v>7540</v>
      </c>
      <c r="D15" s="46">
        <v>7614</v>
      </c>
      <c r="E15" s="46">
        <v>11700</v>
      </c>
      <c r="F15" s="46">
        <v>11530</v>
      </c>
      <c r="G15" s="46">
        <v>7539895</v>
      </c>
      <c r="H15" s="46">
        <v>11417583</v>
      </c>
      <c r="I15" s="46">
        <v>51.43</v>
      </c>
      <c r="J15" s="46">
        <v>3877688</v>
      </c>
      <c r="K15" s="46">
        <v>9850313</v>
      </c>
      <c r="L15" s="46">
        <v>13728001</v>
      </c>
    </row>
    <row r="16" spans="1:12" ht="18.75" x14ac:dyDescent="0.3">
      <c r="A16" s="46" t="s">
        <v>27</v>
      </c>
      <c r="B16" s="46">
        <v>1337</v>
      </c>
      <c r="C16" s="46">
        <v>4400</v>
      </c>
      <c r="D16" s="46">
        <v>4443</v>
      </c>
      <c r="E16" s="46">
        <v>7245</v>
      </c>
      <c r="F16" s="46">
        <v>7219</v>
      </c>
      <c r="G16" s="46">
        <v>5882644</v>
      </c>
      <c r="H16" s="46">
        <v>9557698</v>
      </c>
      <c r="I16" s="46">
        <v>62.47</v>
      </c>
      <c r="J16" s="46">
        <v>3675054</v>
      </c>
      <c r="K16" s="46">
        <v>0</v>
      </c>
      <c r="L16" s="46">
        <v>3675054</v>
      </c>
    </row>
    <row r="17" spans="1:12" ht="18.75" x14ac:dyDescent="0.3">
      <c r="A17" s="46" t="s">
        <v>28</v>
      </c>
      <c r="B17" s="46">
        <v>2000</v>
      </c>
      <c r="C17" s="46">
        <v>2601</v>
      </c>
      <c r="D17" s="46">
        <v>2627</v>
      </c>
      <c r="E17" s="46">
        <v>4088</v>
      </c>
      <c r="F17" s="46">
        <v>4083</v>
      </c>
      <c r="G17" s="46">
        <v>5202503</v>
      </c>
      <c r="H17" s="46">
        <v>8086382</v>
      </c>
      <c r="I17" s="46">
        <v>55.43</v>
      </c>
      <c r="J17" s="46">
        <v>2883879</v>
      </c>
      <c r="K17" s="46">
        <v>337142</v>
      </c>
      <c r="L17" s="46">
        <v>3221021</v>
      </c>
    </row>
    <row r="18" spans="1:12" ht="18.75" x14ac:dyDescent="0.3">
      <c r="A18" s="46" t="s">
        <v>29</v>
      </c>
      <c r="B18" s="46">
        <v>200</v>
      </c>
      <c r="C18" s="46">
        <v>13181</v>
      </c>
      <c r="D18" s="46">
        <v>13310</v>
      </c>
      <c r="E18" s="46">
        <v>22792</v>
      </c>
      <c r="F18" s="46">
        <v>22792</v>
      </c>
      <c r="G18" s="46">
        <v>2636173</v>
      </c>
      <c r="H18" s="46">
        <v>4513956</v>
      </c>
      <c r="I18" s="46">
        <v>71.23</v>
      </c>
      <c r="J18" s="46">
        <v>1877783</v>
      </c>
      <c r="K18" s="46">
        <v>0</v>
      </c>
      <c r="L18" s="46">
        <v>1877783</v>
      </c>
    </row>
    <row r="19" spans="1:12" ht="18.75" x14ac:dyDescent="0.3">
      <c r="A19" s="46" t="s">
        <v>30</v>
      </c>
      <c r="B19" s="46">
        <v>67</v>
      </c>
      <c r="C19" s="46">
        <v>17079</v>
      </c>
      <c r="D19" s="46">
        <v>17246</v>
      </c>
      <c r="E19" s="46">
        <v>53510</v>
      </c>
      <c r="F19" s="46">
        <v>53932</v>
      </c>
      <c r="G19" s="46">
        <v>1144282</v>
      </c>
      <c r="H19" s="46">
        <v>3578213</v>
      </c>
      <c r="I19" s="46">
        <v>212.7</v>
      </c>
      <c r="J19" s="46">
        <v>2433931</v>
      </c>
      <c r="K19" s="46">
        <v>0</v>
      </c>
      <c r="L19" s="46">
        <v>2433931</v>
      </c>
    </row>
    <row r="20" spans="1:12" ht="18.75" x14ac:dyDescent="0.3">
      <c r="A20" s="46" t="s">
        <v>31</v>
      </c>
      <c r="B20" s="46">
        <v>1000</v>
      </c>
      <c r="C20" s="46">
        <v>1012</v>
      </c>
      <c r="D20" s="46">
        <v>1022</v>
      </c>
      <c r="E20" s="46">
        <v>2438</v>
      </c>
      <c r="F20" s="46">
        <v>2423</v>
      </c>
      <c r="G20" s="46">
        <v>1012388</v>
      </c>
      <c r="H20" s="46">
        <v>2399376</v>
      </c>
      <c r="I20" s="46">
        <v>137</v>
      </c>
      <c r="J20" s="46">
        <v>1386988</v>
      </c>
      <c r="K20" s="46">
        <v>3855220</v>
      </c>
      <c r="L20" s="46">
        <v>5242208</v>
      </c>
    </row>
    <row r="21" spans="1:12" ht="18.75" x14ac:dyDescent="0.3">
      <c r="A21" s="46" t="s">
        <v>32</v>
      </c>
      <c r="B21" s="46">
        <v>37</v>
      </c>
      <c r="C21" s="46">
        <v>23607</v>
      </c>
      <c r="D21" s="46">
        <v>23838</v>
      </c>
      <c r="E21" s="46">
        <v>28482</v>
      </c>
      <c r="F21" s="46">
        <v>27728</v>
      </c>
      <c r="G21" s="46">
        <v>873445</v>
      </c>
      <c r="H21" s="46">
        <v>1015933</v>
      </c>
      <c r="I21" s="46">
        <v>16.309999999999999</v>
      </c>
      <c r="J21" s="46">
        <v>142488</v>
      </c>
      <c r="K21" s="46">
        <v>0</v>
      </c>
      <c r="L21" s="46">
        <v>142488</v>
      </c>
    </row>
    <row r="22" spans="1:12" ht="18.75" x14ac:dyDescent="0.3">
      <c r="A22" s="46" t="s">
        <v>33</v>
      </c>
      <c r="B22" s="46">
        <v>21</v>
      </c>
      <c r="C22" s="46">
        <v>19990</v>
      </c>
      <c r="D22" s="46">
        <v>20185</v>
      </c>
      <c r="E22" s="46">
        <v>23106</v>
      </c>
      <c r="F22" s="46">
        <v>22274</v>
      </c>
      <c r="G22" s="46">
        <v>419795</v>
      </c>
      <c r="H22" s="46">
        <v>463193</v>
      </c>
      <c r="I22" s="46">
        <v>10.34</v>
      </c>
      <c r="J22" s="46">
        <v>43398</v>
      </c>
      <c r="K22" s="46">
        <v>0</v>
      </c>
      <c r="L22" s="46">
        <v>43398</v>
      </c>
    </row>
    <row r="23" spans="1:12" ht="18.75" x14ac:dyDescent="0.3">
      <c r="A23" s="46" t="s">
        <v>34</v>
      </c>
      <c r="B23" s="46">
        <v>21</v>
      </c>
      <c r="C23" s="46" t="s">
        <v>35</v>
      </c>
      <c r="D23" s="46" t="s">
        <v>68</v>
      </c>
      <c r="E23" s="46" t="s">
        <v>37</v>
      </c>
      <c r="F23" s="46" t="s">
        <v>69</v>
      </c>
      <c r="G23" s="46" t="s">
        <v>39</v>
      </c>
      <c r="H23" s="46">
        <f>SUM(H2:H22)</f>
        <v>2761804799</v>
      </c>
      <c r="I23" s="46" t="s">
        <v>40</v>
      </c>
      <c r="J23" s="46" t="s">
        <v>70</v>
      </c>
      <c r="K23" s="46"/>
      <c r="L23" s="46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H23+B41</f>
        <v>3034114319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272309520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B41+H23+D41+F41</f>
        <v>3067065379</v>
      </c>
      <c r="H41" s="11">
        <f>G41-B43</f>
        <v>579231933</v>
      </c>
      <c r="I41" s="5">
        <f>H41/B43</f>
        <v>0.2328258485033648</v>
      </c>
      <c r="J41" s="13">
        <f>G41+J40</f>
        <v>3067065379</v>
      </c>
      <c r="K41" s="11">
        <f>H41+J40</f>
        <v>579231933</v>
      </c>
      <c r="L41" s="5">
        <f>K41/B43</f>
        <v>0.2328258485033648</v>
      </c>
    </row>
    <row r="42" spans="1:12" ht="19.5" thickBot="1" x14ac:dyDescent="0.35">
      <c r="A42" s="1" t="s">
        <v>48</v>
      </c>
      <c r="B42" s="9">
        <v>30000000</v>
      </c>
      <c r="C42" s="1"/>
      <c r="D42" s="1"/>
      <c r="E42" s="1"/>
      <c r="F42" s="1"/>
      <c r="G42" s="10">
        <f>G41+B42</f>
        <v>3097065379</v>
      </c>
      <c r="H42" s="12">
        <f>G42-B43</f>
        <v>609231933</v>
      </c>
      <c r="I42" s="8">
        <f>H42/B43</f>
        <v>0.24488453356053161</v>
      </c>
      <c r="J42" s="13">
        <f>G42+J40</f>
        <v>3097065379</v>
      </c>
      <c r="K42" s="12">
        <f>H42+J40</f>
        <v>609231933</v>
      </c>
      <c r="L42" s="8">
        <f>K42/B43</f>
        <v>0.24488453356053161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0.34923877275504722</v>
      </c>
      <c r="J43" s="6"/>
      <c r="K43" s="4" t="s">
        <v>50</v>
      </c>
      <c r="L43" s="5">
        <f ca="1">K41/VLOOKUP(MID(CELL("filename",A$1),FIND("]",CELL("filename",A$1))+1,255),Base!A:H,8,FALSE)*30</f>
        <v>0.34923877275504722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0.3673268003407974</v>
      </c>
      <c r="J44" s="6"/>
      <c r="K44" s="7"/>
      <c r="L44" s="8">
        <f ca="1">K42/VLOOKUP(MID(CELL("filename",A$1),FIND("]",CELL("filename",A$1))+1,255),Base!A:H,8,FALSE)*30</f>
        <v>0.3673268003407974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4"/>
  <sheetViews>
    <sheetView rightToLeft="1" topLeftCell="D18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100000</v>
      </c>
      <c r="C2" s="46">
        <v>2252</v>
      </c>
      <c r="D2" s="46">
        <v>2274</v>
      </c>
      <c r="E2" s="46">
        <v>9285</v>
      </c>
      <c r="F2" s="46">
        <v>9294</v>
      </c>
      <c r="G2" s="46">
        <v>225215328</v>
      </c>
      <c r="H2" s="46">
        <v>920338350</v>
      </c>
      <c r="I2" s="46">
        <v>308.64999999999998</v>
      </c>
      <c r="J2" s="46">
        <v>695123022</v>
      </c>
      <c r="K2" s="46">
        <v>668193984</v>
      </c>
      <c r="L2" s="46">
        <v>1409917006</v>
      </c>
    </row>
    <row r="3" spans="1:12" ht="18.75" x14ac:dyDescent="0.3">
      <c r="A3" s="46" t="s">
        <v>13</v>
      </c>
      <c r="B3" s="46">
        <v>60000</v>
      </c>
      <c r="C3" s="46">
        <v>1999</v>
      </c>
      <c r="D3" s="46">
        <v>2019</v>
      </c>
      <c r="E3" s="46">
        <v>9340</v>
      </c>
      <c r="F3" s="46">
        <v>9485</v>
      </c>
      <c r="G3" s="46">
        <v>119926552</v>
      </c>
      <c r="H3" s="46">
        <v>563551275</v>
      </c>
      <c r="I3" s="46">
        <v>369.91</v>
      </c>
      <c r="J3" s="46">
        <v>443624723</v>
      </c>
      <c r="K3" s="46">
        <v>351122208</v>
      </c>
      <c r="L3" s="46">
        <v>794746931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42786</v>
      </c>
      <c r="F4" s="46">
        <v>42786</v>
      </c>
      <c r="G4" s="46">
        <v>195353872</v>
      </c>
      <c r="H4" s="46">
        <v>423688365</v>
      </c>
      <c r="I4" s="46">
        <v>116.88</v>
      </c>
      <c r="J4" s="46">
        <v>228334493</v>
      </c>
      <c r="K4" s="46">
        <v>0</v>
      </c>
      <c r="L4" s="46">
        <v>228334493</v>
      </c>
    </row>
    <row r="5" spans="1:12" ht="18.75" x14ac:dyDescent="0.3">
      <c r="A5" s="46" t="s">
        <v>226</v>
      </c>
      <c r="B5" s="46">
        <v>1600</v>
      </c>
      <c r="C5" s="46">
        <v>245130</v>
      </c>
      <c r="D5" s="46">
        <v>245521</v>
      </c>
      <c r="E5" s="46">
        <v>240090</v>
      </c>
      <c r="F5" s="46">
        <v>240770</v>
      </c>
      <c r="G5" s="46">
        <v>392207456</v>
      </c>
      <c r="H5" s="46">
        <v>384618325</v>
      </c>
      <c r="I5" s="46">
        <v>-1.93</v>
      </c>
      <c r="J5" s="46">
        <v>-7589131</v>
      </c>
      <c r="K5" s="46">
        <v>0</v>
      </c>
      <c r="L5" s="46">
        <v>-7589131</v>
      </c>
    </row>
    <row r="6" spans="1:12" ht="18.75" x14ac:dyDescent="0.3">
      <c r="A6" s="46" t="s">
        <v>15</v>
      </c>
      <c r="B6" s="46">
        <v>19000</v>
      </c>
      <c r="C6" s="46">
        <v>3086</v>
      </c>
      <c r="D6" s="46">
        <v>3117</v>
      </c>
      <c r="E6" s="46">
        <v>14650</v>
      </c>
      <c r="F6" s="46">
        <v>14550</v>
      </c>
      <c r="G6" s="46">
        <v>58627768</v>
      </c>
      <c r="H6" s="46">
        <v>273754613</v>
      </c>
      <c r="I6" s="46">
        <v>366.94</v>
      </c>
      <c r="J6" s="46">
        <v>215126845</v>
      </c>
      <c r="K6" s="46">
        <v>189667360</v>
      </c>
      <c r="L6" s="46">
        <v>404794205</v>
      </c>
    </row>
    <row r="7" spans="1:12" ht="18.75" x14ac:dyDescent="0.3">
      <c r="A7" s="46" t="s">
        <v>90</v>
      </c>
      <c r="B7" s="46">
        <v>7000</v>
      </c>
      <c r="C7" s="46">
        <v>12987</v>
      </c>
      <c r="D7" s="46">
        <v>13114</v>
      </c>
      <c r="E7" s="46">
        <v>38590</v>
      </c>
      <c r="F7" s="46">
        <v>38590</v>
      </c>
      <c r="G7" s="46">
        <v>90907328</v>
      </c>
      <c r="H7" s="46">
        <v>267496233</v>
      </c>
      <c r="I7" s="46">
        <v>194.25</v>
      </c>
      <c r="J7" s="46">
        <v>176588905</v>
      </c>
      <c r="K7" s="46">
        <v>28708712</v>
      </c>
      <c r="L7" s="46">
        <v>205297617</v>
      </c>
    </row>
    <row r="8" spans="1:12" ht="18.75" x14ac:dyDescent="0.3">
      <c r="A8" s="46" t="s">
        <v>27</v>
      </c>
      <c r="B8" s="46">
        <v>9000</v>
      </c>
      <c r="C8" s="46">
        <v>8220</v>
      </c>
      <c r="D8" s="46">
        <v>8301</v>
      </c>
      <c r="E8" s="46">
        <v>22700</v>
      </c>
      <c r="F8" s="46">
        <v>23065</v>
      </c>
      <c r="G8" s="46">
        <v>73976144</v>
      </c>
      <c r="H8" s="46">
        <v>205561046</v>
      </c>
      <c r="I8" s="46">
        <v>177.87</v>
      </c>
      <c r="J8" s="46">
        <v>131584902</v>
      </c>
      <c r="K8" s="46">
        <v>3002441</v>
      </c>
      <c r="L8" s="46">
        <v>138277343</v>
      </c>
    </row>
    <row r="9" spans="1:12" ht="18.75" x14ac:dyDescent="0.3">
      <c r="A9" s="46" t="s">
        <v>17</v>
      </c>
      <c r="B9" s="46">
        <v>4000</v>
      </c>
      <c r="C9" s="46">
        <v>2118</v>
      </c>
      <c r="D9" s="46">
        <v>2139</v>
      </c>
      <c r="E9" s="46">
        <v>32750</v>
      </c>
      <c r="F9" s="46">
        <v>34080</v>
      </c>
      <c r="G9" s="46">
        <v>8470021</v>
      </c>
      <c r="H9" s="46">
        <v>134990880</v>
      </c>
      <c r="I9" s="46">
        <v>1493.75</v>
      </c>
      <c r="J9" s="46">
        <v>126520859</v>
      </c>
      <c r="K9" s="46">
        <v>90905312</v>
      </c>
      <c r="L9" s="46">
        <v>217426171</v>
      </c>
    </row>
    <row r="10" spans="1:12" ht="18.75" x14ac:dyDescent="0.3">
      <c r="A10" s="46" t="s">
        <v>231</v>
      </c>
      <c r="B10" s="46">
        <v>300</v>
      </c>
      <c r="C10" s="46">
        <v>265570</v>
      </c>
      <c r="D10" s="46">
        <v>265994</v>
      </c>
      <c r="E10" s="46">
        <v>280800</v>
      </c>
      <c r="F10" s="46">
        <v>283571</v>
      </c>
      <c r="G10" s="46">
        <v>79670984</v>
      </c>
      <c r="H10" s="46">
        <v>84935781</v>
      </c>
      <c r="I10" s="46">
        <v>6.61</v>
      </c>
      <c r="J10" s="46">
        <v>5264797</v>
      </c>
      <c r="K10" s="46">
        <v>0</v>
      </c>
      <c r="L10" s="46">
        <v>5264797</v>
      </c>
    </row>
    <row r="11" spans="1:12" ht="18.75" x14ac:dyDescent="0.3">
      <c r="A11" s="46" t="s">
        <v>16</v>
      </c>
      <c r="B11" s="46">
        <v>5912</v>
      </c>
      <c r="C11" s="46">
        <v>2752</v>
      </c>
      <c r="D11" s="46">
        <v>2779</v>
      </c>
      <c r="E11" s="46">
        <v>14110</v>
      </c>
      <c r="F11" s="46">
        <v>13990</v>
      </c>
      <c r="G11" s="46">
        <v>16269893</v>
      </c>
      <c r="H11" s="46">
        <v>81902468</v>
      </c>
      <c r="I11" s="46">
        <v>403.4</v>
      </c>
      <c r="J11" s="46">
        <v>65632575</v>
      </c>
      <c r="K11" s="46">
        <v>29037924</v>
      </c>
      <c r="L11" s="46">
        <v>94670499</v>
      </c>
    </row>
    <row r="12" spans="1:12" ht="18.75" x14ac:dyDescent="0.3">
      <c r="A12" s="46" t="s">
        <v>77</v>
      </c>
      <c r="B12" s="46">
        <v>2200</v>
      </c>
      <c r="C12" s="46">
        <v>19516</v>
      </c>
      <c r="D12" s="46">
        <v>19707</v>
      </c>
      <c r="E12" s="46">
        <v>36000</v>
      </c>
      <c r="F12" s="46">
        <v>35476</v>
      </c>
      <c r="G12" s="46">
        <v>42934552</v>
      </c>
      <c r="H12" s="46">
        <v>77286240</v>
      </c>
      <c r="I12" s="46">
        <v>80.010000000000005</v>
      </c>
      <c r="J12" s="46">
        <v>34351688</v>
      </c>
      <c r="K12" s="46">
        <v>1006639</v>
      </c>
      <c r="L12" s="46">
        <v>35358327</v>
      </c>
    </row>
    <row r="13" spans="1:12" ht="18.75" x14ac:dyDescent="0.3">
      <c r="A13" s="46" t="s">
        <v>22</v>
      </c>
      <c r="B13" s="46">
        <v>3000</v>
      </c>
      <c r="C13" s="46">
        <v>10199</v>
      </c>
      <c r="D13" s="46">
        <v>10299</v>
      </c>
      <c r="E13" s="46">
        <v>22690</v>
      </c>
      <c r="F13" s="46">
        <v>23021</v>
      </c>
      <c r="G13" s="46">
        <v>30598264</v>
      </c>
      <c r="H13" s="46">
        <v>68389636</v>
      </c>
      <c r="I13" s="46">
        <v>123.51</v>
      </c>
      <c r="J13" s="46">
        <v>37791372</v>
      </c>
      <c r="K13" s="46">
        <v>11601253</v>
      </c>
      <c r="L13" s="46">
        <v>50892625</v>
      </c>
    </row>
    <row r="14" spans="1:12" ht="18.75" x14ac:dyDescent="0.3">
      <c r="A14" s="46" t="s">
        <v>29</v>
      </c>
      <c r="B14" s="46">
        <v>1500</v>
      </c>
      <c r="C14" s="46">
        <v>25376</v>
      </c>
      <c r="D14" s="46">
        <v>25624</v>
      </c>
      <c r="E14" s="46">
        <v>42010</v>
      </c>
      <c r="F14" s="46">
        <v>42830</v>
      </c>
      <c r="G14" s="46">
        <v>38063528</v>
      </c>
      <c r="H14" s="46">
        <v>63618611</v>
      </c>
      <c r="I14" s="46">
        <v>67.14</v>
      </c>
      <c r="J14" s="46">
        <v>25555083</v>
      </c>
      <c r="K14" s="46">
        <v>15159361</v>
      </c>
      <c r="L14" s="46">
        <v>40714444</v>
      </c>
    </row>
    <row r="15" spans="1:12" ht="18.75" x14ac:dyDescent="0.3">
      <c r="A15" s="46" t="s">
        <v>21</v>
      </c>
      <c r="B15" s="46">
        <v>1000</v>
      </c>
      <c r="C15" s="46">
        <v>16843</v>
      </c>
      <c r="D15" s="46">
        <v>17008</v>
      </c>
      <c r="E15" s="46">
        <v>51140</v>
      </c>
      <c r="F15" s="46">
        <v>53000</v>
      </c>
      <c r="G15" s="46">
        <v>16842788</v>
      </c>
      <c r="H15" s="46">
        <v>52483250</v>
      </c>
      <c r="I15" s="46">
        <v>211.61</v>
      </c>
      <c r="J15" s="46">
        <v>35640462</v>
      </c>
      <c r="K15" s="46">
        <v>18931414</v>
      </c>
      <c r="L15" s="46">
        <v>56971876</v>
      </c>
    </row>
    <row r="16" spans="1:12" ht="18.75" x14ac:dyDescent="0.3">
      <c r="A16" s="46" t="s">
        <v>18</v>
      </c>
      <c r="B16" s="46">
        <v>100000</v>
      </c>
      <c r="C16" s="46">
        <v>502</v>
      </c>
      <c r="D16" s="46">
        <v>507</v>
      </c>
      <c r="E16" s="46">
        <v>500</v>
      </c>
      <c r="F16" s="46">
        <v>500</v>
      </c>
      <c r="G16" s="46">
        <v>50227000</v>
      </c>
      <c r="H16" s="46">
        <v>49512500</v>
      </c>
      <c r="I16" s="46">
        <v>-1.42</v>
      </c>
      <c r="J16" s="46">
        <v>-714500</v>
      </c>
      <c r="K16" s="46">
        <v>0</v>
      </c>
      <c r="L16" s="46">
        <v>-714500</v>
      </c>
    </row>
    <row r="17" spans="1:12" ht="18.75" x14ac:dyDescent="0.3">
      <c r="A17" s="46" t="s">
        <v>24</v>
      </c>
      <c r="B17" s="46">
        <v>4000</v>
      </c>
      <c r="C17" s="46">
        <v>6423</v>
      </c>
      <c r="D17" s="46">
        <v>6486</v>
      </c>
      <c r="E17" s="46">
        <v>10580</v>
      </c>
      <c r="F17" s="46">
        <v>10940</v>
      </c>
      <c r="G17" s="46">
        <v>25690776</v>
      </c>
      <c r="H17" s="46">
        <v>43333340</v>
      </c>
      <c r="I17" s="46">
        <v>68.67</v>
      </c>
      <c r="J17" s="46">
        <v>17642564</v>
      </c>
      <c r="K17" s="46">
        <v>-7422173</v>
      </c>
      <c r="L17" s="46">
        <v>10570391</v>
      </c>
    </row>
    <row r="18" spans="1:12" ht="18.75" x14ac:dyDescent="0.3">
      <c r="A18" s="46" t="s">
        <v>26</v>
      </c>
      <c r="B18" s="46">
        <v>7000</v>
      </c>
      <c r="C18" s="46">
        <v>2103</v>
      </c>
      <c r="D18" s="46">
        <v>2124</v>
      </c>
      <c r="E18" s="46">
        <v>5586</v>
      </c>
      <c r="F18" s="46">
        <v>5590</v>
      </c>
      <c r="G18" s="46">
        <v>14720662</v>
      </c>
      <c r="H18" s="46">
        <v>38748483</v>
      </c>
      <c r="I18" s="46">
        <v>163.22999999999999</v>
      </c>
      <c r="J18" s="46">
        <v>24027821</v>
      </c>
      <c r="K18" s="46">
        <v>94924224</v>
      </c>
      <c r="L18" s="46">
        <v>118952045</v>
      </c>
    </row>
    <row r="19" spans="1:12" ht="18.75" x14ac:dyDescent="0.3">
      <c r="A19" s="46" t="s">
        <v>31</v>
      </c>
      <c r="B19" s="46">
        <v>7000</v>
      </c>
      <c r="C19" s="46">
        <v>2300</v>
      </c>
      <c r="D19" s="46">
        <v>2323</v>
      </c>
      <c r="E19" s="46">
        <v>3862</v>
      </c>
      <c r="F19" s="46">
        <v>3791</v>
      </c>
      <c r="G19" s="46">
        <v>16100578</v>
      </c>
      <c r="H19" s="46">
        <v>26278264</v>
      </c>
      <c r="I19" s="46">
        <v>63.21</v>
      </c>
      <c r="J19" s="46">
        <v>10177686</v>
      </c>
      <c r="K19" s="46">
        <v>3855220</v>
      </c>
      <c r="L19" s="46">
        <v>14032906</v>
      </c>
    </row>
    <row r="20" spans="1:12" ht="18.75" x14ac:dyDescent="0.3">
      <c r="A20" s="46" t="s">
        <v>176</v>
      </c>
      <c r="B20" s="46">
        <v>57</v>
      </c>
      <c r="C20" s="46">
        <v>65415</v>
      </c>
      <c r="D20" s="46">
        <v>66053</v>
      </c>
      <c r="E20" s="46">
        <v>121545</v>
      </c>
      <c r="F20" s="46">
        <v>118192</v>
      </c>
      <c r="G20" s="46">
        <v>3728632</v>
      </c>
      <c r="H20" s="46">
        <v>6671259</v>
      </c>
      <c r="I20" s="46">
        <v>78.92</v>
      </c>
      <c r="J20" s="46">
        <v>2942627</v>
      </c>
      <c r="K20" s="46">
        <v>0</v>
      </c>
      <c r="L20" s="46">
        <v>3440807</v>
      </c>
    </row>
    <row r="21" spans="1:12" ht="18.75" x14ac:dyDescent="0.3">
      <c r="A21" s="46" t="s">
        <v>244</v>
      </c>
      <c r="B21" s="46">
        <v>300</v>
      </c>
      <c r="C21" s="46">
        <v>15823</v>
      </c>
      <c r="D21" s="46">
        <v>15978</v>
      </c>
      <c r="E21" s="46">
        <v>20420</v>
      </c>
      <c r="F21" s="46">
        <v>19530</v>
      </c>
      <c r="G21" s="46">
        <v>4746923</v>
      </c>
      <c r="H21" s="46">
        <v>5801875</v>
      </c>
      <c r="I21" s="46">
        <v>22.22</v>
      </c>
      <c r="J21" s="46">
        <v>1054952</v>
      </c>
      <c r="K21" s="46">
        <v>0</v>
      </c>
      <c r="L21" s="46">
        <v>1054952</v>
      </c>
    </row>
    <row r="22" spans="1:12" ht="18.75" x14ac:dyDescent="0.3">
      <c r="A22" s="46" t="s">
        <v>227</v>
      </c>
      <c r="B22" s="46">
        <v>228</v>
      </c>
      <c r="C22" s="46">
        <v>4119</v>
      </c>
      <c r="D22" s="46">
        <v>4160</v>
      </c>
      <c r="E22" s="46">
        <v>6023</v>
      </c>
      <c r="F22" s="46">
        <v>5778</v>
      </c>
      <c r="G22" s="46">
        <v>939042</v>
      </c>
      <c r="H22" s="46">
        <v>1304540</v>
      </c>
      <c r="I22" s="46">
        <v>38.92</v>
      </c>
      <c r="J22" s="46">
        <v>365498</v>
      </c>
      <c r="K22" s="46">
        <v>0</v>
      </c>
      <c r="L22" s="46">
        <v>365498</v>
      </c>
    </row>
    <row r="23" spans="1:12" ht="18.75" x14ac:dyDescent="0.3">
      <c r="A23" s="46" t="s">
        <v>33</v>
      </c>
      <c r="B23" s="46">
        <v>21</v>
      </c>
      <c r="C23" s="46">
        <v>19990</v>
      </c>
      <c r="D23" s="46">
        <v>20185</v>
      </c>
      <c r="E23" s="46">
        <v>33932</v>
      </c>
      <c r="F23" s="46">
        <v>32466</v>
      </c>
      <c r="G23" s="46">
        <v>419795</v>
      </c>
      <c r="H23" s="46">
        <v>675139</v>
      </c>
      <c r="I23" s="46">
        <v>60.83</v>
      </c>
      <c r="J23" s="46">
        <v>255344</v>
      </c>
      <c r="K23" s="46">
        <v>0</v>
      </c>
      <c r="L23" s="46">
        <v>255344</v>
      </c>
    </row>
    <row r="24" spans="1:12" ht="18.75" x14ac:dyDescent="0.3">
      <c r="A24" s="46" t="s">
        <v>166</v>
      </c>
      <c r="B24" s="46">
        <v>13</v>
      </c>
      <c r="C24" s="46">
        <v>40536</v>
      </c>
      <c r="D24" s="46">
        <v>40932</v>
      </c>
      <c r="E24" s="46">
        <v>53310</v>
      </c>
      <c r="F24" s="46">
        <v>51113</v>
      </c>
      <c r="G24" s="46">
        <v>526967</v>
      </c>
      <c r="H24" s="46">
        <v>657990</v>
      </c>
      <c r="I24" s="46">
        <v>24.86</v>
      </c>
      <c r="J24" s="46">
        <v>131023</v>
      </c>
      <c r="K24" s="46">
        <v>0</v>
      </c>
      <c r="L24" s="46">
        <v>150523</v>
      </c>
    </row>
    <row r="25" spans="1:12" ht="18.75" x14ac:dyDescent="0.3">
      <c r="A25" s="46" t="s">
        <v>260</v>
      </c>
      <c r="B25" s="46">
        <v>74</v>
      </c>
      <c r="C25" s="46">
        <v>3215</v>
      </c>
      <c r="D25" s="46">
        <v>3247</v>
      </c>
      <c r="E25" s="46">
        <v>3430</v>
      </c>
      <c r="F25" s="46">
        <v>3280</v>
      </c>
      <c r="G25" s="46">
        <v>237896</v>
      </c>
      <c r="H25" s="46">
        <v>240353</v>
      </c>
      <c r="I25" s="46">
        <v>1.03</v>
      </c>
      <c r="J25" s="46">
        <v>2457</v>
      </c>
      <c r="K25" s="46">
        <v>0</v>
      </c>
      <c r="L25" s="46">
        <v>2457</v>
      </c>
    </row>
    <row r="26" spans="1:12" ht="18.75" x14ac:dyDescent="0.3">
      <c r="A26" s="46" t="s">
        <v>123</v>
      </c>
      <c r="B26" s="46">
        <v>14</v>
      </c>
      <c r="C26" s="46">
        <v>12564</v>
      </c>
      <c r="D26" s="46">
        <v>12687</v>
      </c>
      <c r="E26" s="46">
        <v>15121</v>
      </c>
      <c r="F26" s="46">
        <v>14426</v>
      </c>
      <c r="G26" s="46">
        <v>175892</v>
      </c>
      <c r="H26" s="46">
        <v>199995</v>
      </c>
      <c r="I26" s="46">
        <v>13.7</v>
      </c>
      <c r="J26" s="46">
        <v>24103</v>
      </c>
      <c r="K26" s="46">
        <v>0</v>
      </c>
      <c r="L26" s="46">
        <v>28667</v>
      </c>
    </row>
    <row r="27" spans="1:12" ht="18.75" x14ac:dyDescent="0.3">
      <c r="A27" s="46" t="s">
        <v>276</v>
      </c>
      <c r="B27" s="46">
        <v>5</v>
      </c>
      <c r="C27" s="46">
        <v>25113</v>
      </c>
      <c r="D27" s="46">
        <v>25358</v>
      </c>
      <c r="E27" s="46">
        <v>26967</v>
      </c>
      <c r="F27" s="46">
        <v>25745</v>
      </c>
      <c r="G27" s="46">
        <v>125567</v>
      </c>
      <c r="H27" s="46">
        <v>127470</v>
      </c>
      <c r="I27" s="46">
        <v>1.52</v>
      </c>
      <c r="J27" s="46">
        <v>1903</v>
      </c>
      <c r="K27" s="46">
        <v>0</v>
      </c>
      <c r="L27" s="46">
        <v>1903</v>
      </c>
    </row>
    <row r="28" spans="1:12" ht="18.75" x14ac:dyDescent="0.3">
      <c r="A28" s="46" t="s">
        <v>34</v>
      </c>
      <c r="B28" s="46">
        <v>26</v>
      </c>
      <c r="C28" s="46" t="s">
        <v>35</v>
      </c>
      <c r="D28" s="46" t="s">
        <v>285</v>
      </c>
      <c r="E28" s="46" t="s">
        <v>37</v>
      </c>
      <c r="F28" s="46" t="s">
        <v>286</v>
      </c>
      <c r="G28" s="46" t="s">
        <v>39</v>
      </c>
      <c r="H28" s="46">
        <f>SUM(H2:H27)</f>
        <v>3776166281</v>
      </c>
      <c r="I28" s="46" t="s">
        <v>40</v>
      </c>
      <c r="J28" s="46" t="s">
        <v>287</v>
      </c>
      <c r="K28" s="46"/>
      <c r="L28" s="46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3843040487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66874206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3915591547</v>
      </c>
      <c r="H41" s="11">
        <f>G41-B43</f>
        <v>1427758101</v>
      </c>
      <c r="I41" s="5">
        <f>H41/B43</f>
        <v>0.57389617592591846</v>
      </c>
      <c r="J41" s="13">
        <f>G41+J40</f>
        <v>3915591547</v>
      </c>
      <c r="K41" s="11">
        <f>H41+J40</f>
        <v>1427758101</v>
      </c>
      <c r="L41" s="5">
        <f>K41/B43</f>
        <v>0.57389617592591846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5175591547</v>
      </c>
      <c r="H42" s="12">
        <f>G42-B43</f>
        <v>2687758101</v>
      </c>
      <c r="I42" s="8">
        <f>H42/B43</f>
        <v>1.0803609483269243</v>
      </c>
      <c r="J42" s="13">
        <f>G42+J40</f>
        <v>5175591547</v>
      </c>
      <c r="K42" s="12">
        <f>H42+J40</f>
        <v>2687758101</v>
      </c>
      <c r="L42" s="8">
        <f>K42/B43</f>
        <v>1.0803609483269243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0.13664194664902821</v>
      </c>
      <c r="J43" s="6"/>
      <c r="K43" s="4" t="s">
        <v>50</v>
      </c>
      <c r="L43" s="5">
        <f ca="1">K41/VLOOKUP(MID(CELL("filename",A$1),FIND("]",CELL("filename",A$1))+1,255),Base!A:H,8,FALSE)*30</f>
        <v>0.13664194664902821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0.2572287972206963</v>
      </c>
      <c r="J44" s="6"/>
      <c r="K44" s="7"/>
      <c r="L44" s="8">
        <f ca="1">K42/VLOOKUP(MID(CELL("filename",A$1),FIND("]",CELL("filename",A$1))+1,255),Base!A:H,8,FALSE)*30</f>
        <v>0.2572287972206963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4"/>
  <sheetViews>
    <sheetView rightToLeft="1" topLeftCell="A18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140625" bestFit="1" customWidth="1"/>
    <col min="3" max="3" width="12" bestFit="1" customWidth="1"/>
    <col min="4" max="4" width="16.28515625" bestFit="1" customWidth="1"/>
    <col min="5" max="5" width="11.7109375" bestFit="1" customWidth="1"/>
    <col min="6" max="8" width="19.140625" bestFit="1" customWidth="1"/>
    <col min="9" max="9" width="17.140625" bestFit="1" customWidth="1"/>
    <col min="10" max="11" width="19.140625" bestFit="1" customWidth="1"/>
    <col min="12" max="12" width="11.7109375" bestFit="1" customWidth="1"/>
  </cols>
  <sheetData>
    <row r="1" spans="1:12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s="14" t="s">
        <v>12</v>
      </c>
      <c r="B2" s="14">
        <v>100000</v>
      </c>
      <c r="C2" s="14">
        <v>2252</v>
      </c>
      <c r="D2" s="14">
        <v>2272</v>
      </c>
      <c r="E2" s="14">
        <v>8830</v>
      </c>
      <c r="F2" s="14">
        <v>8833</v>
      </c>
      <c r="G2" s="14">
        <v>225215328</v>
      </c>
      <c r="H2" s="14">
        <v>875473962</v>
      </c>
      <c r="I2" s="14">
        <v>288.73</v>
      </c>
      <c r="J2" s="14">
        <v>650258634</v>
      </c>
      <c r="K2" s="14">
        <v>668193984</v>
      </c>
      <c r="L2" s="14">
        <v>1365052618</v>
      </c>
    </row>
    <row r="3" spans="1:12" x14ac:dyDescent="0.25">
      <c r="A3" s="14" t="s">
        <v>13</v>
      </c>
      <c r="B3" s="14">
        <v>60000</v>
      </c>
      <c r="C3" s="14">
        <v>1999</v>
      </c>
      <c r="D3" s="14">
        <v>2017</v>
      </c>
      <c r="E3" s="14">
        <v>9900</v>
      </c>
      <c r="F3" s="14">
        <v>9734</v>
      </c>
      <c r="G3" s="14">
        <v>119926552</v>
      </c>
      <c r="H3" s="14">
        <v>578865406</v>
      </c>
      <c r="I3" s="14">
        <v>382.68</v>
      </c>
      <c r="J3" s="14">
        <v>458938854</v>
      </c>
      <c r="K3" s="14">
        <v>351122208</v>
      </c>
      <c r="L3" s="14">
        <v>810061062</v>
      </c>
    </row>
    <row r="4" spans="1:12" x14ac:dyDescent="0.25">
      <c r="A4" s="14" t="s">
        <v>14</v>
      </c>
      <c r="B4" s="14">
        <v>10000</v>
      </c>
      <c r="C4" s="14">
        <v>19535</v>
      </c>
      <c r="D4" s="14">
        <v>19709</v>
      </c>
      <c r="E4" s="14">
        <v>41931</v>
      </c>
      <c r="F4" s="14">
        <v>42168</v>
      </c>
      <c r="G4" s="14">
        <v>195353872</v>
      </c>
      <c r="H4" s="14">
        <v>417943915</v>
      </c>
      <c r="I4" s="14">
        <v>113.94</v>
      </c>
      <c r="J4" s="14">
        <v>222590043</v>
      </c>
      <c r="K4" s="14">
        <v>0</v>
      </c>
      <c r="L4" s="14">
        <v>222590043</v>
      </c>
    </row>
    <row r="5" spans="1:12" x14ac:dyDescent="0.25">
      <c r="A5" s="14" t="s">
        <v>226</v>
      </c>
      <c r="B5" s="14">
        <v>1600</v>
      </c>
      <c r="C5" s="14">
        <v>245130</v>
      </c>
      <c r="D5" s="14">
        <v>245521</v>
      </c>
      <c r="E5" s="14">
        <v>252000</v>
      </c>
      <c r="F5" s="14">
        <v>251440</v>
      </c>
      <c r="G5" s="14">
        <v>392207456</v>
      </c>
      <c r="H5" s="14">
        <v>401663130</v>
      </c>
      <c r="I5" s="14">
        <v>2.41</v>
      </c>
      <c r="J5" s="14">
        <v>9455674</v>
      </c>
      <c r="K5" s="14">
        <v>0</v>
      </c>
      <c r="L5" s="14">
        <v>9455674</v>
      </c>
    </row>
    <row r="6" spans="1:12" x14ac:dyDescent="0.25">
      <c r="A6" s="14" t="s">
        <v>90</v>
      </c>
      <c r="B6" s="14">
        <v>7000</v>
      </c>
      <c r="C6" s="14">
        <v>12987</v>
      </c>
      <c r="D6" s="14">
        <v>13103</v>
      </c>
      <c r="E6" s="14">
        <v>42440</v>
      </c>
      <c r="F6" s="14">
        <v>42440</v>
      </c>
      <c r="G6" s="14">
        <v>90907328</v>
      </c>
      <c r="H6" s="14">
        <v>294447871</v>
      </c>
      <c r="I6" s="14">
        <v>223.9</v>
      </c>
      <c r="J6" s="14">
        <v>203540543</v>
      </c>
      <c r="K6" s="14">
        <v>28708712</v>
      </c>
      <c r="L6" s="14">
        <v>232249255</v>
      </c>
    </row>
    <row r="7" spans="1:12" x14ac:dyDescent="0.25">
      <c r="A7" s="14" t="s">
        <v>15</v>
      </c>
      <c r="B7" s="14">
        <v>19000</v>
      </c>
      <c r="C7" s="14">
        <v>3086</v>
      </c>
      <c r="D7" s="14">
        <v>3114</v>
      </c>
      <c r="E7" s="14">
        <v>14600</v>
      </c>
      <c r="F7" s="14">
        <v>14500</v>
      </c>
      <c r="G7" s="14">
        <v>58627768</v>
      </c>
      <c r="H7" s="14">
        <v>273059070</v>
      </c>
      <c r="I7" s="14">
        <v>365.75</v>
      </c>
      <c r="J7" s="14">
        <v>214431302</v>
      </c>
      <c r="K7" s="14">
        <v>189667360</v>
      </c>
      <c r="L7" s="14">
        <v>404098662</v>
      </c>
    </row>
    <row r="8" spans="1:12" x14ac:dyDescent="0.25">
      <c r="A8" s="14" t="s">
        <v>27</v>
      </c>
      <c r="B8" s="14">
        <v>9000</v>
      </c>
      <c r="C8" s="14">
        <v>8220</v>
      </c>
      <c r="D8" s="14">
        <v>8293</v>
      </c>
      <c r="E8" s="14">
        <v>24218</v>
      </c>
      <c r="F8" s="14">
        <v>23717</v>
      </c>
      <c r="G8" s="14">
        <v>73976144</v>
      </c>
      <c r="H8" s="14">
        <v>211561806</v>
      </c>
      <c r="I8" s="14">
        <v>185.99</v>
      </c>
      <c r="J8" s="14">
        <v>137585662</v>
      </c>
      <c r="K8" s="14">
        <v>3002441</v>
      </c>
      <c r="L8" s="14">
        <v>144278103</v>
      </c>
    </row>
    <row r="9" spans="1:12" x14ac:dyDescent="0.25">
      <c r="A9" s="14" t="s">
        <v>17</v>
      </c>
      <c r="B9" s="14">
        <v>4000</v>
      </c>
      <c r="C9" s="14">
        <v>2118</v>
      </c>
      <c r="D9" s="14">
        <v>2137</v>
      </c>
      <c r="E9" s="14">
        <v>32380</v>
      </c>
      <c r="F9" s="14">
        <v>32380</v>
      </c>
      <c r="G9" s="14">
        <v>8470021</v>
      </c>
      <c r="H9" s="14">
        <v>128372453</v>
      </c>
      <c r="I9" s="14">
        <v>1415.61</v>
      </c>
      <c r="J9" s="14">
        <v>119902432</v>
      </c>
      <c r="K9" s="14">
        <v>90905312</v>
      </c>
      <c r="L9" s="14">
        <v>210807744</v>
      </c>
    </row>
    <row r="10" spans="1:12" x14ac:dyDescent="0.25">
      <c r="A10" s="14" t="s">
        <v>16</v>
      </c>
      <c r="B10" s="14">
        <v>5912</v>
      </c>
      <c r="C10" s="14">
        <v>2752</v>
      </c>
      <c r="D10" s="14">
        <v>2777</v>
      </c>
      <c r="E10" s="14">
        <v>14680</v>
      </c>
      <c r="F10" s="14">
        <v>14600</v>
      </c>
      <c r="G10" s="14">
        <v>16269893</v>
      </c>
      <c r="H10" s="14">
        <v>85550447</v>
      </c>
      <c r="I10" s="14">
        <v>425.82</v>
      </c>
      <c r="J10" s="14">
        <v>69280554</v>
      </c>
      <c r="K10" s="14">
        <v>29037924</v>
      </c>
      <c r="L10" s="14">
        <v>98318478</v>
      </c>
    </row>
    <row r="11" spans="1:12" x14ac:dyDescent="0.25">
      <c r="A11" s="14" t="s">
        <v>231</v>
      </c>
      <c r="B11" s="14">
        <v>300</v>
      </c>
      <c r="C11" s="14">
        <v>265570</v>
      </c>
      <c r="D11" s="14">
        <v>265994</v>
      </c>
      <c r="E11" s="14">
        <v>280000</v>
      </c>
      <c r="F11" s="14">
        <v>281399</v>
      </c>
      <c r="G11" s="14">
        <v>79670984</v>
      </c>
      <c r="H11" s="14">
        <v>84285219</v>
      </c>
      <c r="I11" s="14">
        <v>5.79</v>
      </c>
      <c r="J11" s="14">
        <v>4614235</v>
      </c>
      <c r="K11" s="14">
        <v>0</v>
      </c>
      <c r="L11" s="14">
        <v>4614235</v>
      </c>
    </row>
    <row r="12" spans="1:12" x14ac:dyDescent="0.25">
      <c r="A12" s="14" t="s">
        <v>77</v>
      </c>
      <c r="B12" s="14">
        <v>2200</v>
      </c>
      <c r="C12" s="14">
        <v>19516</v>
      </c>
      <c r="D12" s="14">
        <v>19689</v>
      </c>
      <c r="E12" s="14">
        <v>37220</v>
      </c>
      <c r="F12" s="14">
        <v>36563</v>
      </c>
      <c r="G12" s="14">
        <v>42934552</v>
      </c>
      <c r="H12" s="14">
        <v>79725914</v>
      </c>
      <c r="I12" s="14">
        <v>85.69</v>
      </c>
      <c r="J12" s="14">
        <v>36791362</v>
      </c>
      <c r="K12" s="14">
        <v>1006639</v>
      </c>
      <c r="L12" s="14">
        <v>37798001</v>
      </c>
    </row>
    <row r="13" spans="1:12" x14ac:dyDescent="0.25">
      <c r="A13" s="14" t="s">
        <v>22</v>
      </c>
      <c r="B13" s="14">
        <v>3000</v>
      </c>
      <c r="C13" s="14">
        <v>10199</v>
      </c>
      <c r="D13" s="14">
        <v>10290</v>
      </c>
      <c r="E13" s="14">
        <v>21870</v>
      </c>
      <c r="F13" s="14">
        <v>22032</v>
      </c>
      <c r="G13" s="14">
        <v>30598264</v>
      </c>
      <c r="H13" s="14">
        <v>65510389</v>
      </c>
      <c r="I13" s="14">
        <v>114.1</v>
      </c>
      <c r="J13" s="14">
        <v>34912125</v>
      </c>
      <c r="K13" s="14">
        <v>11601253</v>
      </c>
      <c r="L13" s="14">
        <v>48013378</v>
      </c>
    </row>
    <row r="14" spans="1:12" x14ac:dyDescent="0.25">
      <c r="A14" s="14" t="s">
        <v>29</v>
      </c>
      <c r="B14" s="14">
        <v>1500</v>
      </c>
      <c r="C14" s="14">
        <v>25376</v>
      </c>
      <c r="D14" s="14">
        <v>25601</v>
      </c>
      <c r="E14" s="14">
        <v>44970</v>
      </c>
      <c r="F14" s="14">
        <v>43480</v>
      </c>
      <c r="G14" s="14">
        <v>38063528</v>
      </c>
      <c r="H14" s="14">
        <v>64642151</v>
      </c>
      <c r="I14" s="14">
        <v>69.83</v>
      </c>
      <c r="J14" s="14">
        <v>26578623</v>
      </c>
      <c r="K14" s="14">
        <v>15159361</v>
      </c>
      <c r="L14" s="14">
        <v>41737984</v>
      </c>
    </row>
    <row r="15" spans="1:12" x14ac:dyDescent="0.25">
      <c r="A15" s="14" t="s">
        <v>21</v>
      </c>
      <c r="B15" s="14">
        <v>1000</v>
      </c>
      <c r="C15" s="14">
        <v>16843</v>
      </c>
      <c r="D15" s="14">
        <v>16993</v>
      </c>
      <c r="E15" s="14">
        <v>50450</v>
      </c>
      <c r="F15" s="14">
        <v>50460</v>
      </c>
      <c r="G15" s="14">
        <v>16842788</v>
      </c>
      <c r="H15" s="14">
        <v>50012924</v>
      </c>
      <c r="I15" s="14">
        <v>196.94</v>
      </c>
      <c r="J15" s="14">
        <v>33170136</v>
      </c>
      <c r="K15" s="14">
        <v>18931414</v>
      </c>
      <c r="L15" s="14">
        <v>54501550</v>
      </c>
    </row>
    <row r="16" spans="1:12" x14ac:dyDescent="0.25">
      <c r="A16" s="14" t="s">
        <v>18</v>
      </c>
      <c r="B16" s="14">
        <v>100000</v>
      </c>
      <c r="C16" s="14">
        <v>502</v>
      </c>
      <c r="D16" s="14">
        <v>507</v>
      </c>
      <c r="E16" s="14">
        <v>500</v>
      </c>
      <c r="F16" s="14">
        <v>500</v>
      </c>
      <c r="G16" s="14">
        <v>50227000</v>
      </c>
      <c r="H16" s="14">
        <v>49557000</v>
      </c>
      <c r="I16" s="14">
        <v>-1.33</v>
      </c>
      <c r="J16" s="14">
        <v>-670000</v>
      </c>
      <c r="K16" s="14">
        <v>0</v>
      </c>
      <c r="L16" s="14">
        <v>-170000</v>
      </c>
    </row>
    <row r="17" spans="1:12" x14ac:dyDescent="0.25">
      <c r="A17" s="14" t="s">
        <v>24</v>
      </c>
      <c r="B17" s="14">
        <v>4000</v>
      </c>
      <c r="C17" s="14">
        <v>6423</v>
      </c>
      <c r="D17" s="14">
        <v>6480</v>
      </c>
      <c r="E17" s="14">
        <v>10670</v>
      </c>
      <c r="F17" s="14">
        <v>10590</v>
      </c>
      <c r="G17" s="14">
        <v>25690776</v>
      </c>
      <c r="H17" s="14">
        <v>41984690</v>
      </c>
      <c r="I17" s="14">
        <v>63.42</v>
      </c>
      <c r="J17" s="14">
        <v>16293914</v>
      </c>
      <c r="K17" s="14">
        <v>-7422173</v>
      </c>
      <c r="L17" s="14">
        <v>9221741</v>
      </c>
    </row>
    <row r="18" spans="1:12" x14ac:dyDescent="0.25">
      <c r="A18" s="14" t="s">
        <v>26</v>
      </c>
      <c r="B18" s="14">
        <v>7000</v>
      </c>
      <c r="C18" s="14">
        <v>2103</v>
      </c>
      <c r="D18" s="14">
        <v>2122</v>
      </c>
      <c r="E18" s="14">
        <v>5586</v>
      </c>
      <c r="F18" s="14">
        <v>5590</v>
      </c>
      <c r="G18" s="14">
        <v>14720662</v>
      </c>
      <c r="H18" s="14">
        <v>38783308</v>
      </c>
      <c r="I18" s="14">
        <v>163.46</v>
      </c>
      <c r="J18" s="14">
        <v>24062646</v>
      </c>
      <c r="K18" s="14">
        <v>94924224</v>
      </c>
      <c r="L18" s="14">
        <v>118986870</v>
      </c>
    </row>
    <row r="19" spans="1:12" x14ac:dyDescent="0.25">
      <c r="A19" s="14" t="s">
        <v>31</v>
      </c>
      <c r="B19" s="14">
        <v>7000</v>
      </c>
      <c r="C19" s="14">
        <v>2300</v>
      </c>
      <c r="D19" s="14">
        <v>2321</v>
      </c>
      <c r="E19" s="14">
        <v>3866</v>
      </c>
      <c r="F19" s="14">
        <v>3794</v>
      </c>
      <c r="G19" s="14">
        <v>16100578</v>
      </c>
      <c r="H19" s="14">
        <v>26322696</v>
      </c>
      <c r="I19" s="14">
        <v>63.49</v>
      </c>
      <c r="J19" s="14">
        <v>10222118</v>
      </c>
      <c r="K19" s="14">
        <v>3855220</v>
      </c>
      <c r="L19" s="14">
        <v>14077338</v>
      </c>
    </row>
    <row r="20" spans="1:12" x14ac:dyDescent="0.25">
      <c r="A20" s="14" t="s">
        <v>176</v>
      </c>
      <c r="B20" s="14">
        <v>57</v>
      </c>
      <c r="C20" s="14">
        <v>65415</v>
      </c>
      <c r="D20" s="14">
        <v>65995</v>
      </c>
      <c r="E20" s="14">
        <v>124101</v>
      </c>
      <c r="F20" s="14">
        <v>119959</v>
      </c>
      <c r="G20" s="14">
        <v>3728632</v>
      </c>
      <c r="H20" s="14">
        <v>6777081</v>
      </c>
      <c r="I20" s="14">
        <v>81.760000000000005</v>
      </c>
      <c r="J20" s="14">
        <v>3048449</v>
      </c>
      <c r="K20" s="14">
        <v>0</v>
      </c>
      <c r="L20" s="14">
        <v>3546629</v>
      </c>
    </row>
    <row r="21" spans="1:12" x14ac:dyDescent="0.25">
      <c r="A21" s="14" t="s">
        <v>244</v>
      </c>
      <c r="B21" s="14">
        <v>300</v>
      </c>
      <c r="C21" s="14">
        <v>15823</v>
      </c>
      <c r="D21" s="14">
        <v>15964</v>
      </c>
      <c r="E21" s="14">
        <v>20500</v>
      </c>
      <c r="F21" s="14">
        <v>20010</v>
      </c>
      <c r="G21" s="14">
        <v>4746923</v>
      </c>
      <c r="H21" s="14">
        <v>5949813</v>
      </c>
      <c r="I21" s="14">
        <v>25.34</v>
      </c>
      <c r="J21" s="14">
        <v>1202890</v>
      </c>
      <c r="K21" s="14">
        <v>0</v>
      </c>
      <c r="L21" s="14">
        <v>1202890</v>
      </c>
    </row>
    <row r="22" spans="1:12" x14ac:dyDescent="0.25">
      <c r="A22" s="14" t="s">
        <v>227</v>
      </c>
      <c r="B22" s="14">
        <v>228</v>
      </c>
      <c r="C22" s="14">
        <v>4119</v>
      </c>
      <c r="D22" s="14">
        <v>4156</v>
      </c>
      <c r="E22" s="14">
        <v>6066</v>
      </c>
      <c r="F22" s="14">
        <v>5947</v>
      </c>
      <c r="G22" s="14">
        <v>939042</v>
      </c>
      <c r="H22" s="14">
        <v>1343903</v>
      </c>
      <c r="I22" s="14">
        <v>43.11</v>
      </c>
      <c r="J22" s="14">
        <v>404861</v>
      </c>
      <c r="K22" s="14">
        <v>0</v>
      </c>
      <c r="L22" s="14">
        <v>404861</v>
      </c>
    </row>
    <row r="23" spans="1:12" x14ac:dyDescent="0.25">
      <c r="A23" s="14" t="s">
        <v>33</v>
      </c>
      <c r="B23" s="14">
        <v>21</v>
      </c>
      <c r="C23" s="14">
        <v>19990</v>
      </c>
      <c r="D23" s="14">
        <v>20168</v>
      </c>
      <c r="E23" s="14">
        <v>33932</v>
      </c>
      <c r="F23" s="14">
        <v>32466</v>
      </c>
      <c r="G23" s="14">
        <v>419795</v>
      </c>
      <c r="H23" s="14">
        <v>675745</v>
      </c>
      <c r="I23" s="14">
        <v>60.97</v>
      </c>
      <c r="J23" s="14">
        <v>255950</v>
      </c>
      <c r="K23" s="14">
        <v>0</v>
      </c>
      <c r="L23" s="14">
        <v>314120</v>
      </c>
    </row>
    <row r="24" spans="1:12" x14ac:dyDescent="0.25">
      <c r="A24" s="14" t="s">
        <v>166</v>
      </c>
      <c r="B24" s="14">
        <v>13</v>
      </c>
      <c r="C24" s="14">
        <v>40536</v>
      </c>
      <c r="D24" s="14">
        <v>40896</v>
      </c>
      <c r="E24" s="14">
        <v>53668</v>
      </c>
      <c r="F24" s="14">
        <v>51401</v>
      </c>
      <c r="G24" s="14">
        <v>526967</v>
      </c>
      <c r="H24" s="14">
        <v>662293</v>
      </c>
      <c r="I24" s="14">
        <v>25.68</v>
      </c>
      <c r="J24" s="14">
        <v>135326</v>
      </c>
      <c r="K24" s="14">
        <v>0</v>
      </c>
      <c r="L24" s="14">
        <v>154826</v>
      </c>
    </row>
    <row r="25" spans="1:12" x14ac:dyDescent="0.25">
      <c r="A25" s="14" t="s">
        <v>260</v>
      </c>
      <c r="B25" s="14">
        <v>74</v>
      </c>
      <c r="C25" s="14">
        <v>3215</v>
      </c>
      <c r="D25" s="14">
        <v>3244</v>
      </c>
      <c r="E25" s="14">
        <v>3450</v>
      </c>
      <c r="F25" s="14">
        <v>3300</v>
      </c>
      <c r="G25" s="14">
        <v>237896</v>
      </c>
      <c r="H25" s="14">
        <v>242036</v>
      </c>
      <c r="I25" s="14">
        <v>1.74</v>
      </c>
      <c r="J25" s="14">
        <v>4140</v>
      </c>
      <c r="K25" s="14">
        <v>0</v>
      </c>
      <c r="L25" s="14">
        <v>4140</v>
      </c>
    </row>
    <row r="26" spans="1:12" x14ac:dyDescent="0.25">
      <c r="A26" s="14" t="s">
        <v>123</v>
      </c>
      <c r="B26" s="14">
        <v>14</v>
      </c>
      <c r="C26" s="14">
        <v>12564</v>
      </c>
      <c r="D26" s="14">
        <v>12676</v>
      </c>
      <c r="E26" s="14">
        <v>15147</v>
      </c>
      <c r="F26" s="14">
        <v>14456</v>
      </c>
      <c r="G26" s="14">
        <v>175892</v>
      </c>
      <c r="H26" s="14">
        <v>200591</v>
      </c>
      <c r="I26" s="14">
        <v>14.04</v>
      </c>
      <c r="J26" s="14">
        <v>24699</v>
      </c>
      <c r="K26" s="14">
        <v>0</v>
      </c>
      <c r="L26" s="14">
        <v>29263</v>
      </c>
    </row>
    <row r="27" spans="1:12" x14ac:dyDescent="0.25">
      <c r="A27" s="14" t="s">
        <v>276</v>
      </c>
      <c r="B27" s="14">
        <v>5</v>
      </c>
      <c r="C27" s="14">
        <v>25113</v>
      </c>
      <c r="D27" s="14">
        <v>25336</v>
      </c>
      <c r="E27" s="14">
        <v>27032</v>
      </c>
      <c r="F27" s="14">
        <v>25786</v>
      </c>
      <c r="G27" s="14">
        <v>125567</v>
      </c>
      <c r="H27" s="14">
        <v>127788</v>
      </c>
      <c r="I27" s="14">
        <v>1.77</v>
      </c>
      <c r="J27" s="14">
        <v>2221</v>
      </c>
      <c r="K27" s="14">
        <v>0</v>
      </c>
      <c r="L27" s="14">
        <v>2221</v>
      </c>
    </row>
    <row r="28" spans="1:12" x14ac:dyDescent="0.25">
      <c r="A28" s="14" t="s">
        <v>34</v>
      </c>
      <c r="B28" s="14">
        <v>26</v>
      </c>
      <c r="C28" s="14" t="s">
        <v>35</v>
      </c>
      <c r="D28" s="14" t="s">
        <v>288</v>
      </c>
      <c r="E28" s="14" t="s">
        <v>37</v>
      </c>
      <c r="F28" s="14" t="s">
        <v>289</v>
      </c>
      <c r="G28" s="14" t="s">
        <v>39</v>
      </c>
      <c r="H28" s="14">
        <f>SUM(H2:H27)</f>
        <v>3783741601</v>
      </c>
      <c r="I28" s="14" t="s">
        <v>40</v>
      </c>
      <c r="J28" s="14" t="s">
        <v>290</v>
      </c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8.75" x14ac:dyDescent="0.3">
      <c r="A40" s="1">
        <v>0</v>
      </c>
      <c r="B40" s="1"/>
      <c r="C40" s="1"/>
      <c r="D40" s="1"/>
      <c r="E40" s="1"/>
      <c r="F40" s="9">
        <f>H28+B41</f>
        <v>3850615807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66874206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3923166867</v>
      </c>
      <c r="H41" s="11">
        <f>G41-B43</f>
        <v>1435333421</v>
      </c>
      <c r="I41" s="5">
        <f>H41/B43</f>
        <v>0.57694112252882701</v>
      </c>
      <c r="J41" s="13">
        <f>G41+J40</f>
        <v>3923166867</v>
      </c>
      <c r="K41" s="11">
        <f>H41+J40</f>
        <v>1435333421</v>
      </c>
      <c r="L41" s="5">
        <f>K41/B43</f>
        <v>0.57694112252882701</v>
      </c>
    </row>
    <row r="42" spans="1:12" ht="18.75" x14ac:dyDescent="0.3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5183166867</v>
      </c>
      <c r="H42" s="12">
        <f>G42-B43</f>
        <v>2695333421</v>
      </c>
      <c r="I42" s="8">
        <f>H42/B43</f>
        <v>1.0834058949298329</v>
      </c>
      <c r="J42" s="13">
        <f>G42+J40</f>
        <v>5183166867</v>
      </c>
      <c r="K42" s="12">
        <f>H42+J40</f>
        <v>2695333421</v>
      </c>
      <c r="L42" s="8">
        <f>K42/B43</f>
        <v>1.0834058949298329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0.1362853045343686</v>
      </c>
      <c r="J43" s="6"/>
      <c r="K43" s="4" t="s">
        <v>50</v>
      </c>
      <c r="L43" s="5">
        <f ca="1">K41/VLOOKUP(MID(CELL("filename",A$1),FIND("]",CELL("filename",A$1))+1,255),Base!A:H,8,FALSE)*30</f>
        <v>0.1362853045343686</v>
      </c>
    </row>
    <row r="44" spans="1:12" ht="18.75" x14ac:dyDescent="0.3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0.25592265234562983</v>
      </c>
      <c r="J44" s="6"/>
      <c r="K44" s="7"/>
      <c r="L44" s="8">
        <f ca="1">K42/VLOOKUP(MID(CELL("filename",A$1),FIND("]",CELL("filename",A$1))+1,255),Base!A:H,8,FALSE)*30</f>
        <v>0.25592265234562983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44"/>
  <sheetViews>
    <sheetView rightToLeft="1" topLeftCell="A13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</row>
    <row r="2" spans="1:12" ht="18.75" x14ac:dyDescent="0.3">
      <c r="A2" s="50" t="s">
        <v>12</v>
      </c>
      <c r="B2" s="50">
        <v>100000</v>
      </c>
      <c r="C2" s="50">
        <v>2252</v>
      </c>
      <c r="D2" s="50">
        <v>2272</v>
      </c>
      <c r="E2" s="50">
        <v>8501</v>
      </c>
      <c r="F2" s="50">
        <v>8698</v>
      </c>
      <c r="G2" s="50">
        <v>225215328</v>
      </c>
      <c r="H2" s="50">
        <v>862093572</v>
      </c>
      <c r="I2" s="50">
        <v>282.79000000000002</v>
      </c>
      <c r="J2" s="50">
        <v>636878244</v>
      </c>
      <c r="K2" s="50">
        <v>668193984</v>
      </c>
      <c r="L2" s="50">
        <v>1351672228</v>
      </c>
    </row>
    <row r="3" spans="1:12" ht="18.75" x14ac:dyDescent="0.3">
      <c r="A3" s="50" t="s">
        <v>13</v>
      </c>
      <c r="B3" s="50">
        <v>60000</v>
      </c>
      <c r="C3" s="50">
        <v>1999</v>
      </c>
      <c r="D3" s="50">
        <v>2017</v>
      </c>
      <c r="E3" s="50">
        <v>10220</v>
      </c>
      <c r="F3" s="50">
        <v>10220</v>
      </c>
      <c r="G3" s="50">
        <v>119926552</v>
      </c>
      <c r="H3" s="50">
        <v>607767048</v>
      </c>
      <c r="I3" s="50">
        <v>406.78</v>
      </c>
      <c r="J3" s="50">
        <v>487840496</v>
      </c>
      <c r="K3" s="50">
        <v>351122208</v>
      </c>
      <c r="L3" s="50">
        <v>838962704</v>
      </c>
    </row>
    <row r="4" spans="1:12" ht="18.75" x14ac:dyDescent="0.3">
      <c r="A4" s="50" t="s">
        <v>226</v>
      </c>
      <c r="B4" s="50">
        <v>1600</v>
      </c>
      <c r="C4" s="50">
        <v>245130</v>
      </c>
      <c r="D4" s="50">
        <v>245521</v>
      </c>
      <c r="E4" s="50">
        <v>251910</v>
      </c>
      <c r="F4" s="50">
        <v>256410</v>
      </c>
      <c r="G4" s="50">
        <v>392207456</v>
      </c>
      <c r="H4" s="50">
        <v>409602462</v>
      </c>
      <c r="I4" s="50">
        <v>4.4400000000000004</v>
      </c>
      <c r="J4" s="50">
        <v>17395006</v>
      </c>
      <c r="K4" s="50">
        <v>0</v>
      </c>
      <c r="L4" s="50">
        <v>17395006</v>
      </c>
    </row>
    <row r="5" spans="1:12" ht="18.75" x14ac:dyDescent="0.3">
      <c r="A5" s="50" t="s">
        <v>14</v>
      </c>
      <c r="B5" s="50">
        <v>10000</v>
      </c>
      <c r="C5" s="50">
        <v>19535</v>
      </c>
      <c r="D5" s="50">
        <v>19709</v>
      </c>
      <c r="E5" s="50">
        <v>40482</v>
      </c>
      <c r="F5" s="50">
        <v>40482</v>
      </c>
      <c r="G5" s="50">
        <v>195353872</v>
      </c>
      <c r="H5" s="50">
        <v>401233295</v>
      </c>
      <c r="I5" s="50">
        <v>105.39</v>
      </c>
      <c r="J5" s="50">
        <v>205879423</v>
      </c>
      <c r="K5" s="50">
        <v>0</v>
      </c>
      <c r="L5" s="50">
        <v>205879423</v>
      </c>
    </row>
    <row r="6" spans="1:12" ht="18.75" x14ac:dyDescent="0.3">
      <c r="A6" s="50" t="s">
        <v>90</v>
      </c>
      <c r="B6" s="50">
        <v>7000</v>
      </c>
      <c r="C6" s="50">
        <v>12987</v>
      </c>
      <c r="D6" s="50">
        <v>13103</v>
      </c>
      <c r="E6" s="50">
        <v>44560</v>
      </c>
      <c r="F6" s="50">
        <v>44560</v>
      </c>
      <c r="G6" s="50">
        <v>90907328</v>
      </c>
      <c r="H6" s="50">
        <v>309156389</v>
      </c>
      <c r="I6" s="50">
        <v>240.08</v>
      </c>
      <c r="J6" s="50">
        <v>218249061</v>
      </c>
      <c r="K6" s="50">
        <v>28708712</v>
      </c>
      <c r="L6" s="50">
        <v>246957773</v>
      </c>
    </row>
    <row r="7" spans="1:12" ht="18.75" x14ac:dyDescent="0.3">
      <c r="A7" s="50" t="s">
        <v>15</v>
      </c>
      <c r="B7" s="50">
        <v>19000</v>
      </c>
      <c r="C7" s="50">
        <v>3086</v>
      </c>
      <c r="D7" s="50">
        <v>3114</v>
      </c>
      <c r="E7" s="50">
        <v>14600</v>
      </c>
      <c r="F7" s="50">
        <v>14500</v>
      </c>
      <c r="G7" s="50">
        <v>58627768</v>
      </c>
      <c r="H7" s="50">
        <v>273059070</v>
      </c>
      <c r="I7" s="50">
        <v>365.75</v>
      </c>
      <c r="J7" s="50">
        <v>214431302</v>
      </c>
      <c r="K7" s="50">
        <v>189667360</v>
      </c>
      <c r="L7" s="50">
        <v>405048662</v>
      </c>
    </row>
    <row r="8" spans="1:12" ht="18.75" x14ac:dyDescent="0.3">
      <c r="A8" s="50" t="s">
        <v>27</v>
      </c>
      <c r="B8" s="50">
        <v>9000</v>
      </c>
      <c r="C8" s="50">
        <v>8220</v>
      </c>
      <c r="D8" s="50">
        <v>8293</v>
      </c>
      <c r="E8" s="50">
        <v>24902</v>
      </c>
      <c r="F8" s="50">
        <v>24902</v>
      </c>
      <c r="G8" s="50">
        <v>73976144</v>
      </c>
      <c r="H8" s="50">
        <v>222132315</v>
      </c>
      <c r="I8" s="50">
        <v>200.28</v>
      </c>
      <c r="J8" s="50">
        <v>148156171</v>
      </c>
      <c r="K8" s="50">
        <v>3002441</v>
      </c>
      <c r="L8" s="50">
        <v>154848612</v>
      </c>
    </row>
    <row r="9" spans="1:12" ht="18.75" x14ac:dyDescent="0.3">
      <c r="A9" s="50" t="s">
        <v>17</v>
      </c>
      <c r="B9" s="50">
        <v>4000</v>
      </c>
      <c r="C9" s="50">
        <v>2118</v>
      </c>
      <c r="D9" s="50">
        <v>2137</v>
      </c>
      <c r="E9" s="50">
        <v>32210</v>
      </c>
      <c r="F9" s="50">
        <v>32730</v>
      </c>
      <c r="G9" s="50">
        <v>8470021</v>
      </c>
      <c r="H9" s="50">
        <v>129760049</v>
      </c>
      <c r="I9" s="50">
        <v>1431.99</v>
      </c>
      <c r="J9" s="50">
        <v>121290028</v>
      </c>
      <c r="K9" s="50">
        <v>90905312</v>
      </c>
      <c r="L9" s="50">
        <v>212195340</v>
      </c>
    </row>
    <row r="10" spans="1:12" ht="18.75" x14ac:dyDescent="0.3">
      <c r="A10" s="50" t="s">
        <v>16</v>
      </c>
      <c r="B10" s="50">
        <v>5912</v>
      </c>
      <c r="C10" s="50">
        <v>2752</v>
      </c>
      <c r="D10" s="50">
        <v>2777</v>
      </c>
      <c r="E10" s="50">
        <v>15330</v>
      </c>
      <c r="F10" s="50">
        <v>14980</v>
      </c>
      <c r="G10" s="50">
        <v>16269893</v>
      </c>
      <c r="H10" s="50">
        <v>87777103</v>
      </c>
      <c r="I10" s="50">
        <v>439.51</v>
      </c>
      <c r="J10" s="50">
        <v>71507210</v>
      </c>
      <c r="K10" s="50">
        <v>29037924</v>
      </c>
      <c r="L10" s="50">
        <v>100545134</v>
      </c>
    </row>
    <row r="11" spans="1:12" ht="18.75" x14ac:dyDescent="0.3">
      <c r="A11" s="50" t="s">
        <v>231</v>
      </c>
      <c r="B11" s="50">
        <v>300</v>
      </c>
      <c r="C11" s="50">
        <v>265570</v>
      </c>
      <c r="D11" s="50">
        <v>265994</v>
      </c>
      <c r="E11" s="50">
        <v>284000</v>
      </c>
      <c r="F11" s="50">
        <v>289540</v>
      </c>
      <c r="G11" s="50">
        <v>79670984</v>
      </c>
      <c r="H11" s="50">
        <v>86723629</v>
      </c>
      <c r="I11" s="50">
        <v>8.85</v>
      </c>
      <c r="J11" s="50">
        <v>7052645</v>
      </c>
      <c r="K11" s="50">
        <v>0</v>
      </c>
      <c r="L11" s="50">
        <v>7052645</v>
      </c>
    </row>
    <row r="12" spans="1:12" ht="18.75" x14ac:dyDescent="0.3">
      <c r="A12" s="50" t="s">
        <v>77</v>
      </c>
      <c r="B12" s="50">
        <v>2200</v>
      </c>
      <c r="C12" s="50">
        <v>19516</v>
      </c>
      <c r="D12" s="50">
        <v>19689</v>
      </c>
      <c r="E12" s="50">
        <v>37400</v>
      </c>
      <c r="F12" s="50">
        <v>38228</v>
      </c>
      <c r="G12" s="50">
        <v>42934552</v>
      </c>
      <c r="H12" s="50">
        <v>83356460</v>
      </c>
      <c r="I12" s="50">
        <v>94.15</v>
      </c>
      <c r="J12" s="50">
        <v>40421908</v>
      </c>
      <c r="K12" s="50">
        <v>1006639</v>
      </c>
      <c r="L12" s="50">
        <v>41428547</v>
      </c>
    </row>
    <row r="13" spans="1:12" ht="18.75" x14ac:dyDescent="0.3">
      <c r="A13" s="50" t="s">
        <v>22</v>
      </c>
      <c r="B13" s="50">
        <v>3000</v>
      </c>
      <c r="C13" s="50">
        <v>10199</v>
      </c>
      <c r="D13" s="50">
        <v>10290</v>
      </c>
      <c r="E13" s="50">
        <v>23090</v>
      </c>
      <c r="F13" s="50">
        <v>22924</v>
      </c>
      <c r="G13" s="50">
        <v>30598264</v>
      </c>
      <c r="H13" s="50">
        <v>68162680</v>
      </c>
      <c r="I13" s="50">
        <v>122.77</v>
      </c>
      <c r="J13" s="50">
        <v>37564416</v>
      </c>
      <c r="K13" s="50">
        <v>11601253</v>
      </c>
      <c r="L13" s="50">
        <v>50665669</v>
      </c>
    </row>
    <row r="14" spans="1:12" ht="18.75" x14ac:dyDescent="0.3">
      <c r="A14" s="50" t="s">
        <v>29</v>
      </c>
      <c r="B14" s="50">
        <v>1500</v>
      </c>
      <c r="C14" s="50">
        <v>25376</v>
      </c>
      <c r="D14" s="50">
        <v>25601</v>
      </c>
      <c r="E14" s="50">
        <v>45650</v>
      </c>
      <c r="F14" s="50">
        <v>45650</v>
      </c>
      <c r="G14" s="50">
        <v>38063528</v>
      </c>
      <c r="H14" s="50">
        <v>67868312</v>
      </c>
      <c r="I14" s="50">
        <v>78.3</v>
      </c>
      <c r="J14" s="50">
        <v>29804784</v>
      </c>
      <c r="K14" s="50">
        <v>15159361</v>
      </c>
      <c r="L14" s="50">
        <v>44964145</v>
      </c>
    </row>
    <row r="15" spans="1:12" ht="18.75" x14ac:dyDescent="0.3">
      <c r="A15" s="50" t="s">
        <v>21</v>
      </c>
      <c r="B15" s="50">
        <v>1000</v>
      </c>
      <c r="C15" s="50">
        <v>16843</v>
      </c>
      <c r="D15" s="50">
        <v>16993</v>
      </c>
      <c r="E15" s="50">
        <v>49990</v>
      </c>
      <c r="F15" s="50">
        <v>51490</v>
      </c>
      <c r="G15" s="50">
        <v>16842788</v>
      </c>
      <c r="H15" s="50">
        <v>51033799</v>
      </c>
      <c r="I15" s="50">
        <v>203</v>
      </c>
      <c r="J15" s="50">
        <v>34191011</v>
      </c>
      <c r="K15" s="50">
        <v>18931414</v>
      </c>
      <c r="L15" s="50">
        <v>55522425</v>
      </c>
    </row>
    <row r="16" spans="1:12" ht="18.75" x14ac:dyDescent="0.3">
      <c r="A16" s="50" t="s">
        <v>18</v>
      </c>
      <c r="B16" s="50">
        <v>100000</v>
      </c>
      <c r="C16" s="50">
        <v>502</v>
      </c>
      <c r="D16" s="50">
        <v>507</v>
      </c>
      <c r="E16" s="50">
        <v>500</v>
      </c>
      <c r="F16" s="50">
        <v>500</v>
      </c>
      <c r="G16" s="50">
        <v>50227000</v>
      </c>
      <c r="H16" s="50">
        <v>49557000</v>
      </c>
      <c r="I16" s="50">
        <v>-1.33</v>
      </c>
      <c r="J16" s="50">
        <v>-670000</v>
      </c>
      <c r="K16" s="50">
        <v>0</v>
      </c>
      <c r="L16" s="50">
        <v>-170000</v>
      </c>
    </row>
    <row r="17" spans="1:12" ht="18.75" x14ac:dyDescent="0.3">
      <c r="A17" s="50" t="s">
        <v>24</v>
      </c>
      <c r="B17" s="50">
        <v>4000</v>
      </c>
      <c r="C17" s="50">
        <v>6423</v>
      </c>
      <c r="D17" s="50">
        <v>6480</v>
      </c>
      <c r="E17" s="50">
        <v>10990</v>
      </c>
      <c r="F17" s="50">
        <v>10990</v>
      </c>
      <c r="G17" s="50">
        <v>25690776</v>
      </c>
      <c r="H17" s="50">
        <v>43570514</v>
      </c>
      <c r="I17" s="50">
        <v>69.599999999999994</v>
      </c>
      <c r="J17" s="50">
        <v>17879738</v>
      </c>
      <c r="K17" s="50">
        <v>-7422173</v>
      </c>
      <c r="L17" s="50">
        <v>10807565</v>
      </c>
    </row>
    <row r="18" spans="1:12" ht="18.75" x14ac:dyDescent="0.3">
      <c r="A18" s="50" t="s">
        <v>26</v>
      </c>
      <c r="B18" s="50">
        <v>7000</v>
      </c>
      <c r="C18" s="50">
        <v>2103</v>
      </c>
      <c r="D18" s="50">
        <v>2122</v>
      </c>
      <c r="E18" s="50">
        <v>5586</v>
      </c>
      <c r="F18" s="50">
        <v>5590</v>
      </c>
      <c r="G18" s="50">
        <v>14720662</v>
      </c>
      <c r="H18" s="50">
        <v>38783308</v>
      </c>
      <c r="I18" s="50">
        <v>163.46</v>
      </c>
      <c r="J18" s="50">
        <v>24062646</v>
      </c>
      <c r="K18" s="50">
        <v>94924224</v>
      </c>
      <c r="L18" s="50">
        <v>118986870</v>
      </c>
    </row>
    <row r="19" spans="1:12" ht="18.75" x14ac:dyDescent="0.3">
      <c r="A19" s="50" t="s">
        <v>31</v>
      </c>
      <c r="B19" s="50">
        <v>7000</v>
      </c>
      <c r="C19" s="50">
        <v>2300</v>
      </c>
      <c r="D19" s="50">
        <v>2321</v>
      </c>
      <c r="E19" s="50">
        <v>3945</v>
      </c>
      <c r="F19" s="50">
        <v>3805</v>
      </c>
      <c r="G19" s="50">
        <v>16100578</v>
      </c>
      <c r="H19" s="50">
        <v>26399014</v>
      </c>
      <c r="I19" s="50">
        <v>63.96</v>
      </c>
      <c r="J19" s="50">
        <v>10298436</v>
      </c>
      <c r="K19" s="50">
        <v>3855220</v>
      </c>
      <c r="L19" s="50">
        <v>14153656</v>
      </c>
    </row>
    <row r="20" spans="1:12" ht="18.75" x14ac:dyDescent="0.3">
      <c r="A20" s="50" t="s">
        <v>176</v>
      </c>
      <c r="B20" s="50">
        <v>57</v>
      </c>
      <c r="C20" s="50">
        <v>65415</v>
      </c>
      <c r="D20" s="50">
        <v>65995</v>
      </c>
      <c r="E20" s="50">
        <v>125956</v>
      </c>
      <c r="F20" s="50">
        <v>122457</v>
      </c>
      <c r="G20" s="50">
        <v>3728632</v>
      </c>
      <c r="H20" s="50">
        <v>6918206</v>
      </c>
      <c r="I20" s="50">
        <v>85.54</v>
      </c>
      <c r="J20" s="50">
        <v>3189574</v>
      </c>
      <c r="K20" s="50">
        <v>0</v>
      </c>
      <c r="L20" s="50">
        <v>3687754</v>
      </c>
    </row>
    <row r="21" spans="1:12" ht="18.75" x14ac:dyDescent="0.3">
      <c r="A21" s="50" t="s">
        <v>244</v>
      </c>
      <c r="B21" s="50">
        <v>300</v>
      </c>
      <c r="C21" s="50">
        <v>15823</v>
      </c>
      <c r="D21" s="50">
        <v>15964</v>
      </c>
      <c r="E21" s="50">
        <v>21010</v>
      </c>
      <c r="F21" s="50">
        <v>20450</v>
      </c>
      <c r="G21" s="50">
        <v>4746923</v>
      </c>
      <c r="H21" s="50">
        <v>6080644</v>
      </c>
      <c r="I21" s="50">
        <v>28.1</v>
      </c>
      <c r="J21" s="50">
        <v>1333721</v>
      </c>
      <c r="K21" s="50">
        <v>0</v>
      </c>
      <c r="L21" s="50">
        <v>1333721</v>
      </c>
    </row>
    <row r="22" spans="1:12" ht="18.75" x14ac:dyDescent="0.3">
      <c r="A22" s="50" t="s">
        <v>227</v>
      </c>
      <c r="B22" s="50">
        <v>228</v>
      </c>
      <c r="C22" s="50">
        <v>4119</v>
      </c>
      <c r="D22" s="50">
        <v>4156</v>
      </c>
      <c r="E22" s="50">
        <v>6244</v>
      </c>
      <c r="F22" s="50">
        <v>6163</v>
      </c>
      <c r="G22" s="50">
        <v>939042</v>
      </c>
      <c r="H22" s="50">
        <v>1392714</v>
      </c>
      <c r="I22" s="50">
        <v>48.31</v>
      </c>
      <c r="J22" s="50">
        <v>453672</v>
      </c>
      <c r="K22" s="50">
        <v>0</v>
      </c>
      <c r="L22" s="50">
        <v>453672</v>
      </c>
    </row>
    <row r="23" spans="1:12" ht="18.75" x14ac:dyDescent="0.3">
      <c r="A23" s="50" t="s">
        <v>33</v>
      </c>
      <c r="B23" s="50">
        <v>21</v>
      </c>
      <c r="C23" s="50">
        <v>19990</v>
      </c>
      <c r="D23" s="50">
        <v>20168</v>
      </c>
      <c r="E23" s="50">
        <v>33932</v>
      </c>
      <c r="F23" s="50">
        <v>32466</v>
      </c>
      <c r="G23" s="50">
        <v>419795</v>
      </c>
      <c r="H23" s="50">
        <v>675745</v>
      </c>
      <c r="I23" s="50">
        <v>60.97</v>
      </c>
      <c r="J23" s="50">
        <v>255950</v>
      </c>
      <c r="K23" s="50">
        <v>0</v>
      </c>
      <c r="L23" s="50">
        <v>314120</v>
      </c>
    </row>
    <row r="24" spans="1:12" ht="18.75" x14ac:dyDescent="0.3">
      <c r="A24" s="50" t="s">
        <v>166</v>
      </c>
      <c r="B24" s="50">
        <v>13</v>
      </c>
      <c r="C24" s="50">
        <v>40536</v>
      </c>
      <c r="D24" s="50">
        <v>40896</v>
      </c>
      <c r="E24" s="50">
        <v>53971</v>
      </c>
      <c r="F24" s="50">
        <v>51663</v>
      </c>
      <c r="G24" s="50">
        <v>526967</v>
      </c>
      <c r="H24" s="50">
        <v>665668</v>
      </c>
      <c r="I24" s="50">
        <v>26.32</v>
      </c>
      <c r="J24" s="50">
        <v>138701</v>
      </c>
      <c r="K24" s="50">
        <v>0</v>
      </c>
      <c r="L24" s="50">
        <v>158201</v>
      </c>
    </row>
    <row r="25" spans="1:12" ht="18.75" x14ac:dyDescent="0.3">
      <c r="A25" s="50" t="s">
        <v>260</v>
      </c>
      <c r="B25" s="50">
        <v>74</v>
      </c>
      <c r="C25" s="50">
        <v>3215</v>
      </c>
      <c r="D25" s="50">
        <v>3244</v>
      </c>
      <c r="E25" s="50">
        <v>3460</v>
      </c>
      <c r="F25" s="50">
        <v>3300</v>
      </c>
      <c r="G25" s="50">
        <v>237896</v>
      </c>
      <c r="H25" s="50">
        <v>242036</v>
      </c>
      <c r="I25" s="50">
        <v>1.74</v>
      </c>
      <c r="J25" s="50">
        <v>4140</v>
      </c>
      <c r="K25" s="50">
        <v>0</v>
      </c>
      <c r="L25" s="50">
        <v>4140</v>
      </c>
    </row>
    <row r="26" spans="1:12" ht="18.75" x14ac:dyDescent="0.3">
      <c r="A26" s="50" t="s">
        <v>123</v>
      </c>
      <c r="B26" s="50">
        <v>14</v>
      </c>
      <c r="C26" s="50">
        <v>12564</v>
      </c>
      <c r="D26" s="50">
        <v>12676</v>
      </c>
      <c r="E26" s="50">
        <v>15178</v>
      </c>
      <c r="F26" s="50">
        <v>14504</v>
      </c>
      <c r="G26" s="50">
        <v>175892</v>
      </c>
      <c r="H26" s="50">
        <v>201257</v>
      </c>
      <c r="I26" s="50">
        <v>14.42</v>
      </c>
      <c r="J26" s="50">
        <v>25365</v>
      </c>
      <c r="K26" s="50">
        <v>0</v>
      </c>
      <c r="L26" s="50">
        <v>29929</v>
      </c>
    </row>
    <row r="27" spans="1:12" ht="18.75" x14ac:dyDescent="0.3">
      <c r="A27" s="50" t="s">
        <v>276</v>
      </c>
      <c r="B27" s="50">
        <v>5</v>
      </c>
      <c r="C27" s="50">
        <v>25113</v>
      </c>
      <c r="D27" s="50">
        <v>25336</v>
      </c>
      <c r="E27" s="50">
        <v>27075</v>
      </c>
      <c r="F27" s="50">
        <v>25838</v>
      </c>
      <c r="G27" s="50">
        <v>125567</v>
      </c>
      <c r="H27" s="50">
        <v>128045</v>
      </c>
      <c r="I27" s="50">
        <v>1.97</v>
      </c>
      <c r="J27" s="50">
        <v>2478</v>
      </c>
      <c r="K27" s="50">
        <v>0</v>
      </c>
      <c r="L27" s="50">
        <v>2478</v>
      </c>
    </row>
    <row r="28" spans="1:12" ht="18.75" x14ac:dyDescent="0.3">
      <c r="A28" s="50" t="s">
        <v>34</v>
      </c>
      <c r="B28" s="50">
        <v>26</v>
      </c>
      <c r="C28" s="50" t="s">
        <v>35</v>
      </c>
      <c r="D28" s="50" t="s">
        <v>391</v>
      </c>
      <c r="E28" s="50" t="s">
        <v>37</v>
      </c>
      <c r="F28" s="50" t="s">
        <v>392</v>
      </c>
      <c r="G28" s="50" t="s">
        <v>39</v>
      </c>
      <c r="H28" s="50">
        <f>SUM(H2:H27)</f>
        <v>3834340334</v>
      </c>
      <c r="I28" s="50" t="s">
        <v>40</v>
      </c>
      <c r="J28" s="50" t="s">
        <v>393</v>
      </c>
      <c r="K28" s="50"/>
      <c r="L28" s="50"/>
    </row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3901214540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66874206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3973765600</v>
      </c>
      <c r="H41" s="11">
        <f>G41-B43</f>
        <v>1485932154</v>
      </c>
      <c r="I41" s="5">
        <f>H41/B43</f>
        <v>0.5972795953801161</v>
      </c>
      <c r="J41" s="13">
        <f>G41+J40</f>
        <v>3973765600</v>
      </c>
      <c r="K41" s="11">
        <f>H41+J40</f>
        <v>1485932154</v>
      </c>
      <c r="L41" s="5">
        <f>K41/B43</f>
        <v>0.5972795953801161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5233765600</v>
      </c>
      <c r="H42" s="12">
        <f>G42-B43</f>
        <v>2745932154</v>
      </c>
      <c r="I42" s="8">
        <f>H42/B43</f>
        <v>1.1037443677811221</v>
      </c>
      <c r="J42" s="13">
        <f>G42+J40</f>
        <v>5233765600</v>
      </c>
      <c r="K42" s="12">
        <f>H42+J40</f>
        <v>2745932154</v>
      </c>
      <c r="L42" s="8">
        <f>K42/B43</f>
        <v>1.1037443677811221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0.1378337527800268</v>
      </c>
      <c r="J43" s="6"/>
      <c r="K43" s="4" t="s">
        <v>50</v>
      </c>
      <c r="L43" s="5">
        <f ca="1">K41/VLOOKUP(MID(CELL("filename",A$1),FIND("]",CELL("filename",A$1))+1,255),Base!A:H,8,FALSE)*30</f>
        <v>0.1378337527800268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0.25471023871872045</v>
      </c>
      <c r="J44" s="6"/>
      <c r="K44" s="7"/>
      <c r="L44" s="8">
        <f ca="1">K42/VLOOKUP(MID(CELL("filename",A$1),FIND("]",CELL("filename",A$1))+1,255),Base!A:H,8,FALSE)*30</f>
        <v>0.25471023871872045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44"/>
  <sheetViews>
    <sheetView rightToLeft="1" topLeftCell="A4" workbookViewId="0">
      <selection sqref="A1:L29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</row>
    <row r="2" spans="1:12" ht="18.75" x14ac:dyDescent="0.3">
      <c r="A2" s="53" t="s">
        <v>12</v>
      </c>
      <c r="B2" s="53">
        <v>100000</v>
      </c>
      <c r="C2" s="53">
        <v>2252</v>
      </c>
      <c r="D2" s="53">
        <v>2272</v>
      </c>
      <c r="E2" s="53">
        <v>8264</v>
      </c>
      <c r="F2" s="53">
        <v>8437</v>
      </c>
      <c r="G2" s="53">
        <v>225215328</v>
      </c>
      <c r="H2" s="53">
        <v>836224818</v>
      </c>
      <c r="I2" s="53">
        <v>271.3</v>
      </c>
      <c r="J2" s="53">
        <v>611009490</v>
      </c>
      <c r="K2" s="53">
        <v>668193984</v>
      </c>
      <c r="L2" s="53">
        <v>1325803474</v>
      </c>
    </row>
    <row r="3" spans="1:12" ht="18.75" x14ac:dyDescent="0.3">
      <c r="A3" s="53" t="s">
        <v>13</v>
      </c>
      <c r="B3" s="53">
        <v>55000</v>
      </c>
      <c r="C3" s="53">
        <v>1999</v>
      </c>
      <c r="D3" s="53">
        <v>2017</v>
      </c>
      <c r="E3" s="53">
        <v>10731</v>
      </c>
      <c r="F3" s="53">
        <v>10721</v>
      </c>
      <c r="G3" s="53">
        <v>109932672</v>
      </c>
      <c r="H3" s="53">
        <v>584430657</v>
      </c>
      <c r="I3" s="53">
        <v>431.63</v>
      </c>
      <c r="J3" s="53">
        <v>474497985</v>
      </c>
      <c r="K3" s="53">
        <v>394307968</v>
      </c>
      <c r="L3" s="53">
        <v>868805953</v>
      </c>
    </row>
    <row r="4" spans="1:12" ht="18.75" x14ac:dyDescent="0.3">
      <c r="A4" s="53" t="s">
        <v>14</v>
      </c>
      <c r="B4" s="53">
        <v>10000</v>
      </c>
      <c r="C4" s="53">
        <v>19535</v>
      </c>
      <c r="D4" s="53">
        <v>19709</v>
      </c>
      <c r="E4" s="53">
        <v>39673</v>
      </c>
      <c r="F4" s="53">
        <v>39673</v>
      </c>
      <c r="G4" s="53">
        <v>195353872</v>
      </c>
      <c r="H4" s="53">
        <v>393214972</v>
      </c>
      <c r="I4" s="53">
        <v>101.28</v>
      </c>
      <c r="J4" s="53">
        <v>197861100</v>
      </c>
      <c r="K4" s="53">
        <v>0</v>
      </c>
      <c r="L4" s="53">
        <v>197861100</v>
      </c>
    </row>
    <row r="5" spans="1:12" ht="18.75" x14ac:dyDescent="0.3">
      <c r="A5" s="53" t="s">
        <v>226</v>
      </c>
      <c r="B5" s="53">
        <v>1600</v>
      </c>
      <c r="C5" s="53">
        <v>245130</v>
      </c>
      <c r="D5" s="53">
        <v>245521</v>
      </c>
      <c r="E5" s="53">
        <v>244610</v>
      </c>
      <c r="F5" s="53">
        <v>243760</v>
      </c>
      <c r="G5" s="53">
        <v>392207456</v>
      </c>
      <c r="H5" s="53">
        <v>389394705</v>
      </c>
      <c r="I5" s="53">
        <v>-0.72</v>
      </c>
      <c r="J5" s="53">
        <v>-2812751</v>
      </c>
      <c r="K5" s="53">
        <v>0</v>
      </c>
      <c r="L5" s="53">
        <v>-2812751</v>
      </c>
    </row>
    <row r="6" spans="1:12" ht="18.75" x14ac:dyDescent="0.3">
      <c r="A6" s="53" t="s">
        <v>90</v>
      </c>
      <c r="B6" s="53">
        <v>7000</v>
      </c>
      <c r="C6" s="53">
        <v>12987</v>
      </c>
      <c r="D6" s="53">
        <v>13103</v>
      </c>
      <c r="E6" s="53">
        <v>46780</v>
      </c>
      <c r="F6" s="53">
        <v>46780</v>
      </c>
      <c r="G6" s="53">
        <v>90907328</v>
      </c>
      <c r="H6" s="53">
        <v>324558704</v>
      </c>
      <c r="I6" s="53">
        <v>257.02</v>
      </c>
      <c r="J6" s="53">
        <v>233651376</v>
      </c>
      <c r="K6" s="53">
        <v>28708712</v>
      </c>
      <c r="L6" s="53">
        <v>262360088</v>
      </c>
    </row>
    <row r="7" spans="1:12" ht="18.75" x14ac:dyDescent="0.3">
      <c r="A7" s="53" t="s">
        <v>15</v>
      </c>
      <c r="B7" s="53">
        <v>19000</v>
      </c>
      <c r="C7" s="53">
        <v>3086</v>
      </c>
      <c r="D7" s="53">
        <v>3114</v>
      </c>
      <c r="E7" s="53">
        <v>14600</v>
      </c>
      <c r="F7" s="53">
        <v>14500</v>
      </c>
      <c r="G7" s="53">
        <v>58627768</v>
      </c>
      <c r="H7" s="53">
        <v>273059070</v>
      </c>
      <c r="I7" s="53">
        <v>365.75</v>
      </c>
      <c r="J7" s="53">
        <v>214431302</v>
      </c>
      <c r="K7" s="53">
        <v>189667360</v>
      </c>
      <c r="L7" s="53">
        <v>405048662</v>
      </c>
    </row>
    <row r="8" spans="1:12" ht="18.75" x14ac:dyDescent="0.3">
      <c r="A8" s="53" t="s">
        <v>27</v>
      </c>
      <c r="B8" s="53">
        <v>9000</v>
      </c>
      <c r="C8" s="53">
        <v>8220</v>
      </c>
      <c r="D8" s="53">
        <v>8293</v>
      </c>
      <c r="E8" s="53">
        <v>26147</v>
      </c>
      <c r="F8" s="53">
        <v>26136</v>
      </c>
      <c r="G8" s="53">
        <v>73976144</v>
      </c>
      <c r="H8" s="53">
        <v>233139915</v>
      </c>
      <c r="I8" s="53">
        <v>215.16</v>
      </c>
      <c r="J8" s="53">
        <v>159163771</v>
      </c>
      <c r="K8" s="53">
        <v>3002441</v>
      </c>
      <c r="L8" s="53">
        <v>165856212</v>
      </c>
    </row>
    <row r="9" spans="1:12" ht="18.75" x14ac:dyDescent="0.3">
      <c r="A9" s="53" t="s">
        <v>17</v>
      </c>
      <c r="B9" s="53">
        <v>4000</v>
      </c>
      <c r="C9" s="53">
        <v>2118</v>
      </c>
      <c r="D9" s="53">
        <v>2137</v>
      </c>
      <c r="E9" s="53">
        <v>31100</v>
      </c>
      <c r="F9" s="53">
        <v>31100</v>
      </c>
      <c r="G9" s="53">
        <v>8470021</v>
      </c>
      <c r="H9" s="53">
        <v>123297816</v>
      </c>
      <c r="I9" s="53">
        <v>1355.7</v>
      </c>
      <c r="J9" s="53">
        <v>114827795</v>
      </c>
      <c r="K9" s="53">
        <v>90905312</v>
      </c>
      <c r="L9" s="53">
        <v>205733107</v>
      </c>
    </row>
    <row r="10" spans="1:12" ht="18.75" x14ac:dyDescent="0.3">
      <c r="A10" s="53" t="s">
        <v>16</v>
      </c>
      <c r="B10" s="53">
        <v>5912</v>
      </c>
      <c r="C10" s="53">
        <v>2752</v>
      </c>
      <c r="D10" s="53">
        <v>2777</v>
      </c>
      <c r="E10" s="53">
        <v>15720</v>
      </c>
      <c r="F10" s="53">
        <v>15310</v>
      </c>
      <c r="G10" s="53">
        <v>16269893</v>
      </c>
      <c r="H10" s="53">
        <v>89710777</v>
      </c>
      <c r="I10" s="53">
        <v>451.39</v>
      </c>
      <c r="J10" s="53">
        <v>73440884</v>
      </c>
      <c r="K10" s="53">
        <v>29037924</v>
      </c>
      <c r="L10" s="53">
        <v>102478808</v>
      </c>
    </row>
    <row r="11" spans="1:12" ht="18.75" x14ac:dyDescent="0.3">
      <c r="A11" s="53" t="s">
        <v>231</v>
      </c>
      <c r="B11" s="53">
        <v>300</v>
      </c>
      <c r="C11" s="53">
        <v>265570</v>
      </c>
      <c r="D11" s="53">
        <v>265994</v>
      </c>
      <c r="E11" s="53">
        <v>285015</v>
      </c>
      <c r="F11" s="53">
        <v>288029</v>
      </c>
      <c r="G11" s="53">
        <v>79670984</v>
      </c>
      <c r="H11" s="53">
        <v>86271051</v>
      </c>
      <c r="I11" s="53">
        <v>8.2799999999999994</v>
      </c>
      <c r="J11" s="53">
        <v>6600067</v>
      </c>
      <c r="K11" s="53">
        <v>0</v>
      </c>
      <c r="L11" s="53">
        <v>6600067</v>
      </c>
    </row>
    <row r="12" spans="1:12" ht="18.75" x14ac:dyDescent="0.3">
      <c r="A12" s="53" t="s">
        <v>77</v>
      </c>
      <c r="B12" s="53">
        <v>2200</v>
      </c>
      <c r="C12" s="53">
        <v>19516</v>
      </c>
      <c r="D12" s="53">
        <v>19689</v>
      </c>
      <c r="E12" s="53">
        <v>36317</v>
      </c>
      <c r="F12" s="53">
        <v>36622</v>
      </c>
      <c r="G12" s="53">
        <v>42934552</v>
      </c>
      <c r="H12" s="53">
        <v>79854564</v>
      </c>
      <c r="I12" s="53">
        <v>85.99</v>
      </c>
      <c r="J12" s="53">
        <v>36920012</v>
      </c>
      <c r="K12" s="53">
        <v>1006639</v>
      </c>
      <c r="L12" s="53">
        <v>37926651</v>
      </c>
    </row>
    <row r="13" spans="1:12" ht="18.75" x14ac:dyDescent="0.3">
      <c r="A13" s="53" t="s">
        <v>22</v>
      </c>
      <c r="B13" s="53">
        <v>3000</v>
      </c>
      <c r="C13" s="53">
        <v>10199</v>
      </c>
      <c r="D13" s="53">
        <v>10290</v>
      </c>
      <c r="E13" s="53">
        <v>23650</v>
      </c>
      <c r="F13" s="53">
        <v>23709</v>
      </c>
      <c r="G13" s="53">
        <v>30598264</v>
      </c>
      <c r="H13" s="53">
        <v>70496815</v>
      </c>
      <c r="I13" s="53">
        <v>130.38999999999999</v>
      </c>
      <c r="J13" s="53">
        <v>39898551</v>
      </c>
      <c r="K13" s="53">
        <v>11601253</v>
      </c>
      <c r="L13" s="53">
        <v>52999804</v>
      </c>
    </row>
    <row r="14" spans="1:12" ht="18.75" x14ac:dyDescent="0.3">
      <c r="A14" s="53" t="s">
        <v>29</v>
      </c>
      <c r="B14" s="53">
        <v>1500</v>
      </c>
      <c r="C14" s="53">
        <v>25376</v>
      </c>
      <c r="D14" s="53">
        <v>25601</v>
      </c>
      <c r="E14" s="53">
        <v>43700</v>
      </c>
      <c r="F14" s="53">
        <v>45420</v>
      </c>
      <c r="G14" s="53">
        <v>38063528</v>
      </c>
      <c r="H14" s="53">
        <v>67526368</v>
      </c>
      <c r="I14" s="53">
        <v>77.400000000000006</v>
      </c>
      <c r="J14" s="53">
        <v>29462840</v>
      </c>
      <c r="K14" s="53">
        <v>15159361</v>
      </c>
      <c r="L14" s="53">
        <v>44622201</v>
      </c>
    </row>
    <row r="15" spans="1:12" ht="18.75" x14ac:dyDescent="0.3">
      <c r="A15" s="53" t="s">
        <v>18</v>
      </c>
      <c r="B15" s="53">
        <v>100000</v>
      </c>
      <c r="C15" s="53">
        <v>502</v>
      </c>
      <c r="D15" s="53">
        <v>507</v>
      </c>
      <c r="E15" s="53">
        <v>500</v>
      </c>
      <c r="F15" s="53">
        <v>500</v>
      </c>
      <c r="G15" s="53">
        <v>50227000</v>
      </c>
      <c r="H15" s="53">
        <v>49557000</v>
      </c>
      <c r="I15" s="53">
        <v>-1.33</v>
      </c>
      <c r="J15" s="53">
        <v>-670000</v>
      </c>
      <c r="K15" s="53">
        <v>0</v>
      </c>
      <c r="L15" s="53">
        <v>-170000</v>
      </c>
    </row>
    <row r="16" spans="1:12" ht="18.75" x14ac:dyDescent="0.3">
      <c r="A16" s="53" t="s">
        <v>21</v>
      </c>
      <c r="B16" s="53">
        <v>1000</v>
      </c>
      <c r="C16" s="53">
        <v>16843</v>
      </c>
      <c r="D16" s="53">
        <v>16993</v>
      </c>
      <c r="E16" s="53">
        <v>48920</v>
      </c>
      <c r="F16" s="53">
        <v>48960</v>
      </c>
      <c r="G16" s="53">
        <v>16842788</v>
      </c>
      <c r="H16" s="53">
        <v>48526214</v>
      </c>
      <c r="I16" s="53">
        <v>188.11</v>
      </c>
      <c r="J16" s="53">
        <v>31683426</v>
      </c>
      <c r="K16" s="53">
        <v>18931414</v>
      </c>
      <c r="L16" s="53">
        <v>53014840</v>
      </c>
    </row>
    <row r="17" spans="1:12" ht="18.75" x14ac:dyDescent="0.3">
      <c r="A17" s="53" t="s">
        <v>24</v>
      </c>
      <c r="B17" s="53">
        <v>4000</v>
      </c>
      <c r="C17" s="53">
        <v>6423</v>
      </c>
      <c r="D17" s="53">
        <v>6480</v>
      </c>
      <c r="E17" s="53">
        <v>10760</v>
      </c>
      <c r="F17" s="53">
        <v>10980</v>
      </c>
      <c r="G17" s="53">
        <v>25690776</v>
      </c>
      <c r="H17" s="53">
        <v>43530869</v>
      </c>
      <c r="I17" s="53">
        <v>69.44</v>
      </c>
      <c r="J17" s="53">
        <v>17840093</v>
      </c>
      <c r="K17" s="53">
        <v>-7422173</v>
      </c>
      <c r="L17" s="53">
        <v>10767920</v>
      </c>
    </row>
    <row r="18" spans="1:12" ht="18.75" x14ac:dyDescent="0.3">
      <c r="A18" s="53" t="s">
        <v>26</v>
      </c>
      <c r="B18" s="53">
        <v>7000</v>
      </c>
      <c r="C18" s="53">
        <v>2103</v>
      </c>
      <c r="D18" s="53">
        <v>2122</v>
      </c>
      <c r="E18" s="53">
        <v>5586</v>
      </c>
      <c r="F18" s="53">
        <v>5590</v>
      </c>
      <c r="G18" s="53">
        <v>14720662</v>
      </c>
      <c r="H18" s="53">
        <v>38783308</v>
      </c>
      <c r="I18" s="53">
        <v>163.46</v>
      </c>
      <c r="J18" s="53">
        <v>24062646</v>
      </c>
      <c r="K18" s="53">
        <v>94924224</v>
      </c>
      <c r="L18" s="53">
        <v>118986870</v>
      </c>
    </row>
    <row r="19" spans="1:12" ht="18.75" x14ac:dyDescent="0.3">
      <c r="A19" s="53" t="s">
        <v>31</v>
      </c>
      <c r="B19" s="53">
        <v>7000</v>
      </c>
      <c r="C19" s="53">
        <v>2300</v>
      </c>
      <c r="D19" s="53">
        <v>2321</v>
      </c>
      <c r="E19" s="53">
        <v>3881</v>
      </c>
      <c r="F19" s="53">
        <v>3808</v>
      </c>
      <c r="G19" s="53">
        <v>16100578</v>
      </c>
      <c r="H19" s="53">
        <v>26419828</v>
      </c>
      <c r="I19" s="53">
        <v>64.09</v>
      </c>
      <c r="J19" s="53">
        <v>10319250</v>
      </c>
      <c r="K19" s="53">
        <v>3855220</v>
      </c>
      <c r="L19" s="53">
        <v>14174470</v>
      </c>
    </row>
    <row r="20" spans="1:12" ht="18.75" x14ac:dyDescent="0.3">
      <c r="A20" s="53" t="s">
        <v>176</v>
      </c>
      <c r="B20" s="53">
        <v>57</v>
      </c>
      <c r="C20" s="53">
        <v>65415</v>
      </c>
      <c r="D20" s="53">
        <v>65995</v>
      </c>
      <c r="E20" s="53">
        <v>128579</v>
      </c>
      <c r="F20" s="53">
        <v>125456</v>
      </c>
      <c r="G20" s="53">
        <v>3728632</v>
      </c>
      <c r="H20" s="53">
        <v>7087634</v>
      </c>
      <c r="I20" s="53">
        <v>90.09</v>
      </c>
      <c r="J20" s="53">
        <v>3359002</v>
      </c>
      <c r="K20" s="53">
        <v>0</v>
      </c>
      <c r="L20" s="53">
        <v>3857182</v>
      </c>
    </row>
    <row r="21" spans="1:12" ht="18.75" x14ac:dyDescent="0.3">
      <c r="A21" s="53" t="s">
        <v>244</v>
      </c>
      <c r="B21" s="53">
        <v>300</v>
      </c>
      <c r="C21" s="53">
        <v>15823</v>
      </c>
      <c r="D21" s="53">
        <v>15964</v>
      </c>
      <c r="E21" s="53">
        <v>21010</v>
      </c>
      <c r="F21" s="53">
        <v>20690</v>
      </c>
      <c r="G21" s="53">
        <v>4746923</v>
      </c>
      <c r="H21" s="53">
        <v>6152006</v>
      </c>
      <c r="I21" s="53">
        <v>29.6</v>
      </c>
      <c r="J21" s="53">
        <v>1405083</v>
      </c>
      <c r="K21" s="53">
        <v>0</v>
      </c>
      <c r="L21" s="53">
        <v>1405083</v>
      </c>
    </row>
    <row r="22" spans="1:12" ht="18.75" x14ac:dyDescent="0.3">
      <c r="A22" s="53" t="s">
        <v>227</v>
      </c>
      <c r="B22" s="53">
        <v>228</v>
      </c>
      <c r="C22" s="53">
        <v>4119</v>
      </c>
      <c r="D22" s="53">
        <v>4156</v>
      </c>
      <c r="E22" s="53">
        <v>6471</v>
      </c>
      <c r="F22" s="53">
        <v>6214</v>
      </c>
      <c r="G22" s="53">
        <v>939042</v>
      </c>
      <c r="H22" s="53">
        <v>1404239</v>
      </c>
      <c r="I22" s="53">
        <v>49.54</v>
      </c>
      <c r="J22" s="53">
        <v>465197</v>
      </c>
      <c r="K22" s="53">
        <v>0</v>
      </c>
      <c r="L22" s="53">
        <v>465197</v>
      </c>
    </row>
    <row r="23" spans="1:12" ht="18.75" x14ac:dyDescent="0.3">
      <c r="A23" s="53" t="s">
        <v>166</v>
      </c>
      <c r="B23" s="53">
        <v>13</v>
      </c>
      <c r="C23" s="53">
        <v>40536</v>
      </c>
      <c r="D23" s="53">
        <v>40896</v>
      </c>
      <c r="E23" s="53">
        <v>54246</v>
      </c>
      <c r="F23" s="53">
        <v>51945</v>
      </c>
      <c r="G23" s="53">
        <v>526967</v>
      </c>
      <c r="H23" s="53">
        <v>669302</v>
      </c>
      <c r="I23" s="53">
        <v>27.01</v>
      </c>
      <c r="J23" s="53">
        <v>142335</v>
      </c>
      <c r="K23" s="53">
        <v>0</v>
      </c>
      <c r="L23" s="53">
        <v>161835</v>
      </c>
    </row>
    <row r="24" spans="1:12" ht="18.75" x14ac:dyDescent="0.3">
      <c r="A24" s="53" t="s">
        <v>260</v>
      </c>
      <c r="B24" s="53">
        <v>74</v>
      </c>
      <c r="C24" s="53">
        <v>3215</v>
      </c>
      <c r="D24" s="53">
        <v>3244</v>
      </c>
      <c r="E24" s="53">
        <v>3470</v>
      </c>
      <c r="F24" s="53">
        <v>3310</v>
      </c>
      <c r="G24" s="53">
        <v>237896</v>
      </c>
      <c r="H24" s="53">
        <v>242770</v>
      </c>
      <c r="I24" s="53">
        <v>2.0499999999999998</v>
      </c>
      <c r="J24" s="53">
        <v>4874</v>
      </c>
      <c r="K24" s="53">
        <v>0</v>
      </c>
      <c r="L24" s="53">
        <v>4874</v>
      </c>
    </row>
    <row r="25" spans="1:12" ht="18.75" x14ac:dyDescent="0.3">
      <c r="A25" s="53" t="s">
        <v>33</v>
      </c>
      <c r="B25" s="53">
        <v>21</v>
      </c>
      <c r="C25" s="53">
        <v>19990</v>
      </c>
      <c r="D25" s="53">
        <v>20168</v>
      </c>
      <c r="E25" s="53">
        <v>10409</v>
      </c>
      <c r="F25" s="53">
        <v>9990</v>
      </c>
      <c r="G25" s="53">
        <v>419795</v>
      </c>
      <c r="H25" s="53">
        <v>207931</v>
      </c>
      <c r="I25" s="53">
        <v>-50.47</v>
      </c>
      <c r="J25" s="53">
        <v>-211864</v>
      </c>
      <c r="K25" s="53">
        <v>0</v>
      </c>
      <c r="L25" s="53">
        <v>-153694</v>
      </c>
    </row>
    <row r="26" spans="1:12" ht="18.75" x14ac:dyDescent="0.3">
      <c r="A26" s="53" t="s">
        <v>123</v>
      </c>
      <c r="B26" s="53">
        <v>14</v>
      </c>
      <c r="C26" s="53">
        <v>12564</v>
      </c>
      <c r="D26" s="53">
        <v>12676</v>
      </c>
      <c r="E26" s="53">
        <v>15229</v>
      </c>
      <c r="F26" s="53">
        <v>14527</v>
      </c>
      <c r="G26" s="53">
        <v>175892</v>
      </c>
      <c r="H26" s="53">
        <v>201576</v>
      </c>
      <c r="I26" s="53">
        <v>14.6</v>
      </c>
      <c r="J26" s="53">
        <v>25684</v>
      </c>
      <c r="K26" s="53">
        <v>0</v>
      </c>
      <c r="L26" s="53">
        <v>30248</v>
      </c>
    </row>
    <row r="27" spans="1:12" ht="18.75" x14ac:dyDescent="0.3">
      <c r="A27" s="53" t="s">
        <v>276</v>
      </c>
      <c r="B27" s="53">
        <v>5</v>
      </c>
      <c r="C27" s="53">
        <v>25113</v>
      </c>
      <c r="D27" s="53">
        <v>25336</v>
      </c>
      <c r="E27" s="53">
        <v>27129</v>
      </c>
      <c r="F27" s="53">
        <v>25890</v>
      </c>
      <c r="G27" s="53">
        <v>125567</v>
      </c>
      <c r="H27" s="53">
        <v>128303</v>
      </c>
      <c r="I27" s="53">
        <v>2.1800000000000002</v>
      </c>
      <c r="J27" s="53">
        <v>2736</v>
      </c>
      <c r="K27" s="53">
        <v>0</v>
      </c>
      <c r="L27" s="53">
        <v>2736</v>
      </c>
    </row>
    <row r="28" spans="1:12" ht="18.75" x14ac:dyDescent="0.3">
      <c r="A28" s="53" t="s">
        <v>34</v>
      </c>
      <c r="B28" s="53">
        <v>26</v>
      </c>
      <c r="C28" s="53" t="s">
        <v>35</v>
      </c>
      <c r="D28" s="53" t="s">
        <v>51</v>
      </c>
      <c r="E28" s="53" t="s">
        <v>37</v>
      </c>
      <c r="F28" s="53" t="s">
        <v>395</v>
      </c>
      <c r="G28" s="53" t="s">
        <v>39</v>
      </c>
      <c r="H28" s="53">
        <f>SUM(H2:H27)</f>
        <v>3774091212</v>
      </c>
      <c r="I28" s="53" t="s">
        <v>40</v>
      </c>
      <c r="J28" s="53" t="s">
        <v>396</v>
      </c>
      <c r="K28" s="53"/>
      <c r="L28" s="53"/>
    </row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t="85.5" hidden="1" customHeight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3897988942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123897730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3970540002</v>
      </c>
      <c r="H41" s="11">
        <f>G41-B43</f>
        <v>1482706556</v>
      </c>
      <c r="I41" s="5">
        <f>H41/B43</f>
        <v>0.59598304636668187</v>
      </c>
      <c r="J41" s="13">
        <f>G41+J40</f>
        <v>3970540002</v>
      </c>
      <c r="K41" s="11">
        <f>H41+J40</f>
        <v>1482706556</v>
      </c>
      <c r="L41" s="5">
        <f>K41/B43</f>
        <v>0.59598304636668187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5230540002</v>
      </c>
      <c r="H42" s="12">
        <f>G42-B43</f>
        <v>2742706556</v>
      </c>
      <c r="I42" s="8">
        <f>H42/B43</f>
        <v>1.1024478187676876</v>
      </c>
      <c r="J42" s="13">
        <f>G42+J40</f>
        <v>5230540002</v>
      </c>
      <c r="K42" s="12">
        <f>H42+J40</f>
        <v>2742706556</v>
      </c>
      <c r="L42" s="8">
        <f>K42/B43</f>
        <v>1.1024478187676876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0.13648466710687374</v>
      </c>
      <c r="J43" s="6"/>
      <c r="K43" s="4" t="s">
        <v>50</v>
      </c>
      <c r="L43" s="5">
        <f ca="1">K41/VLOOKUP(MID(CELL("filename",A$1),FIND("]",CELL("filename",A$1))+1,255),Base!A:H,8,FALSE)*30</f>
        <v>0.13648466710687374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0.2524689661300048</v>
      </c>
      <c r="J44" s="6"/>
      <c r="K44" s="7"/>
      <c r="L44" s="8">
        <f ca="1">K42/VLOOKUP(MID(CELL("filename",A$1),FIND("]",CELL("filename",A$1))+1,255),Base!A:H,8,FALSE)*30</f>
        <v>0.2524689661300048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44"/>
  <sheetViews>
    <sheetView rightToLeft="1" topLeftCell="A16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  <col min="13" max="13" width="14.28515625" bestFit="1" customWidth="1"/>
    <col min="15" max="15" width="12.28515625" bestFit="1" customWidth="1"/>
  </cols>
  <sheetData>
    <row r="1" spans="1:15" ht="18.75" x14ac:dyDescent="0.3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</row>
    <row r="2" spans="1:15" ht="18.75" x14ac:dyDescent="0.3">
      <c r="A2" s="58" t="s">
        <v>12</v>
      </c>
      <c r="B2" s="58">
        <v>100000</v>
      </c>
      <c r="C2" s="58">
        <v>2252</v>
      </c>
      <c r="D2" s="58">
        <v>2272</v>
      </c>
      <c r="E2" s="58">
        <v>8016</v>
      </c>
      <c r="F2" s="58">
        <v>8133</v>
      </c>
      <c r="G2" s="58">
        <v>225215328</v>
      </c>
      <c r="H2" s="58">
        <v>806094162</v>
      </c>
      <c r="I2" s="58">
        <v>257.92</v>
      </c>
      <c r="J2" s="58">
        <v>580878834</v>
      </c>
      <c r="K2" s="58">
        <v>668193984</v>
      </c>
      <c r="L2" s="58">
        <v>1295672818</v>
      </c>
      <c r="M2" s="56"/>
      <c r="O2" s="57"/>
    </row>
    <row r="3" spans="1:15" ht="18.75" x14ac:dyDescent="0.3">
      <c r="A3" s="58" t="s">
        <v>13</v>
      </c>
      <c r="B3" s="58">
        <v>50000</v>
      </c>
      <c r="C3" s="58">
        <v>1999</v>
      </c>
      <c r="D3" s="58">
        <v>2017</v>
      </c>
      <c r="E3" s="58">
        <v>11257</v>
      </c>
      <c r="F3" s="58">
        <v>11016</v>
      </c>
      <c r="G3" s="58">
        <v>99938792</v>
      </c>
      <c r="H3" s="58">
        <v>545919912</v>
      </c>
      <c r="I3" s="58">
        <v>446.25</v>
      </c>
      <c r="J3" s="58">
        <v>445981120</v>
      </c>
      <c r="K3" s="58">
        <v>440100384</v>
      </c>
      <c r="L3" s="58">
        <v>886081504</v>
      </c>
      <c r="M3" s="56"/>
      <c r="O3" s="57"/>
    </row>
    <row r="4" spans="1:15" ht="18.75" x14ac:dyDescent="0.3">
      <c r="A4" s="58" t="s">
        <v>14</v>
      </c>
      <c r="B4" s="58">
        <v>10000</v>
      </c>
      <c r="C4" s="58">
        <v>19535</v>
      </c>
      <c r="D4" s="58">
        <v>19709</v>
      </c>
      <c r="E4" s="58">
        <v>39673</v>
      </c>
      <c r="F4" s="58">
        <v>39673</v>
      </c>
      <c r="G4" s="58">
        <v>195353872</v>
      </c>
      <c r="H4" s="58">
        <v>393214972</v>
      </c>
      <c r="I4" s="58">
        <v>101.28</v>
      </c>
      <c r="J4" s="58">
        <v>197861100</v>
      </c>
      <c r="K4" s="58">
        <v>0</v>
      </c>
      <c r="L4" s="58">
        <v>197861100</v>
      </c>
      <c r="M4" s="56"/>
      <c r="O4" s="57"/>
    </row>
    <row r="5" spans="1:15" ht="18.75" x14ac:dyDescent="0.3">
      <c r="A5" s="58" t="s">
        <v>226</v>
      </c>
      <c r="B5" s="58">
        <v>1600</v>
      </c>
      <c r="C5" s="58">
        <v>245130</v>
      </c>
      <c r="D5" s="58">
        <v>245521</v>
      </c>
      <c r="E5" s="58">
        <v>234060</v>
      </c>
      <c r="F5" s="58">
        <v>234780</v>
      </c>
      <c r="G5" s="58">
        <v>392207456</v>
      </c>
      <c r="H5" s="58">
        <v>375049593</v>
      </c>
      <c r="I5" s="58">
        <v>-4.37</v>
      </c>
      <c r="J5" s="58">
        <v>-17157863</v>
      </c>
      <c r="K5" s="58">
        <v>0</v>
      </c>
      <c r="L5" s="58">
        <v>-17157863</v>
      </c>
      <c r="M5" s="56"/>
      <c r="O5" s="57"/>
    </row>
    <row r="6" spans="1:15" ht="18.75" x14ac:dyDescent="0.3">
      <c r="A6" s="58" t="s">
        <v>90</v>
      </c>
      <c r="B6" s="58">
        <v>7000</v>
      </c>
      <c r="C6" s="58">
        <v>12987</v>
      </c>
      <c r="D6" s="58">
        <v>13103</v>
      </c>
      <c r="E6" s="58">
        <v>49110</v>
      </c>
      <c r="F6" s="58">
        <v>49110</v>
      </c>
      <c r="G6" s="58">
        <v>90907328</v>
      </c>
      <c r="H6" s="58">
        <v>340724198</v>
      </c>
      <c r="I6" s="58">
        <v>274.8</v>
      </c>
      <c r="J6" s="58">
        <v>249816870</v>
      </c>
      <c r="K6" s="58">
        <v>28708712</v>
      </c>
      <c r="L6" s="58">
        <v>278525582</v>
      </c>
      <c r="M6" s="56"/>
      <c r="O6" s="57"/>
    </row>
    <row r="7" spans="1:15" ht="18.75" x14ac:dyDescent="0.3">
      <c r="A7" s="58" t="s">
        <v>15</v>
      </c>
      <c r="B7" s="58">
        <v>24700</v>
      </c>
      <c r="C7" s="58">
        <v>2374</v>
      </c>
      <c r="D7" s="58">
        <v>2396</v>
      </c>
      <c r="E7" s="58">
        <v>12000</v>
      </c>
      <c r="F7" s="58">
        <v>12080</v>
      </c>
      <c r="G7" s="58">
        <v>58627768</v>
      </c>
      <c r="H7" s="58">
        <v>295732389</v>
      </c>
      <c r="I7" s="58">
        <v>404.42</v>
      </c>
      <c r="J7" s="58">
        <v>237104621</v>
      </c>
      <c r="K7" s="58">
        <v>189667360</v>
      </c>
      <c r="L7" s="58">
        <v>427721981</v>
      </c>
      <c r="M7" s="56"/>
      <c r="O7" s="57"/>
    </row>
    <row r="8" spans="1:15" ht="18.75" x14ac:dyDescent="0.3">
      <c r="A8" s="58" t="s">
        <v>27</v>
      </c>
      <c r="B8" s="58">
        <v>9000</v>
      </c>
      <c r="C8" s="58">
        <v>8220</v>
      </c>
      <c r="D8" s="58">
        <v>8293</v>
      </c>
      <c r="E8" s="58">
        <v>27442</v>
      </c>
      <c r="F8" s="58">
        <v>27355</v>
      </c>
      <c r="G8" s="58">
        <v>73976144</v>
      </c>
      <c r="H8" s="58">
        <v>244013712</v>
      </c>
      <c r="I8" s="58">
        <v>229.85</v>
      </c>
      <c r="J8" s="58">
        <v>170037568</v>
      </c>
      <c r="K8" s="58">
        <v>3002441</v>
      </c>
      <c r="L8" s="58">
        <v>176730009</v>
      </c>
      <c r="M8" s="56"/>
      <c r="O8" s="57"/>
    </row>
    <row r="9" spans="1:15" ht="18.75" x14ac:dyDescent="0.3">
      <c r="A9" s="58" t="s">
        <v>17</v>
      </c>
      <c r="B9" s="58">
        <v>4000</v>
      </c>
      <c r="C9" s="58">
        <v>2118</v>
      </c>
      <c r="D9" s="58">
        <v>2137</v>
      </c>
      <c r="E9" s="58">
        <v>29550</v>
      </c>
      <c r="F9" s="58">
        <v>29550</v>
      </c>
      <c r="G9" s="58">
        <v>8470021</v>
      </c>
      <c r="H9" s="58">
        <v>117152748</v>
      </c>
      <c r="I9" s="58">
        <v>1283.1500000000001</v>
      </c>
      <c r="J9" s="58">
        <v>108682727</v>
      </c>
      <c r="K9" s="58">
        <v>90905312</v>
      </c>
      <c r="L9" s="58">
        <v>199588039</v>
      </c>
      <c r="M9" s="56"/>
      <c r="O9" s="57"/>
    </row>
    <row r="10" spans="1:15" ht="18.75" x14ac:dyDescent="0.3">
      <c r="A10" s="58" t="s">
        <v>231</v>
      </c>
      <c r="B10" s="58">
        <v>400</v>
      </c>
      <c r="C10" s="58">
        <v>269750</v>
      </c>
      <c r="D10" s="58">
        <v>270180</v>
      </c>
      <c r="E10" s="58">
        <v>282000</v>
      </c>
      <c r="F10" s="58">
        <v>282449</v>
      </c>
      <c r="G10" s="58">
        <v>107900024</v>
      </c>
      <c r="H10" s="58">
        <v>112799623</v>
      </c>
      <c r="I10" s="58">
        <v>4.54</v>
      </c>
      <c r="J10" s="58">
        <v>4899599</v>
      </c>
      <c r="K10" s="58">
        <v>0</v>
      </c>
      <c r="L10" s="58">
        <v>4899599</v>
      </c>
      <c r="M10" s="56"/>
      <c r="O10" s="57"/>
    </row>
    <row r="11" spans="1:15" ht="18.75" x14ac:dyDescent="0.3">
      <c r="A11" s="58" t="s">
        <v>16</v>
      </c>
      <c r="B11" s="58">
        <v>5912</v>
      </c>
      <c r="C11" s="58">
        <v>2752</v>
      </c>
      <c r="D11" s="58">
        <v>2777</v>
      </c>
      <c r="E11" s="58">
        <v>16070</v>
      </c>
      <c r="F11" s="58">
        <v>16070</v>
      </c>
      <c r="G11" s="58">
        <v>16269893</v>
      </c>
      <c r="H11" s="58">
        <v>94164088</v>
      </c>
      <c r="I11" s="58">
        <v>478.76</v>
      </c>
      <c r="J11" s="58">
        <v>77894195</v>
      </c>
      <c r="K11" s="58">
        <v>29037924</v>
      </c>
      <c r="L11" s="58">
        <v>106932119</v>
      </c>
      <c r="M11" s="56"/>
      <c r="O11" s="57"/>
    </row>
    <row r="12" spans="1:15" ht="18.75" x14ac:dyDescent="0.3">
      <c r="A12" s="58" t="s">
        <v>77</v>
      </c>
      <c r="B12" s="58">
        <v>2200</v>
      </c>
      <c r="C12" s="58">
        <v>19516</v>
      </c>
      <c r="D12" s="58">
        <v>19689</v>
      </c>
      <c r="E12" s="58">
        <v>34791</v>
      </c>
      <c r="F12" s="58">
        <v>34921</v>
      </c>
      <c r="G12" s="58">
        <v>42934552</v>
      </c>
      <c r="H12" s="58">
        <v>76145520</v>
      </c>
      <c r="I12" s="58">
        <v>77.349999999999994</v>
      </c>
      <c r="J12" s="58">
        <v>33210968</v>
      </c>
      <c r="K12" s="58">
        <v>1006639</v>
      </c>
      <c r="L12" s="58">
        <v>34217607</v>
      </c>
      <c r="M12" s="56"/>
      <c r="O12" s="57"/>
    </row>
    <row r="13" spans="1:15" ht="18.75" x14ac:dyDescent="0.3">
      <c r="A13" s="58" t="s">
        <v>22</v>
      </c>
      <c r="B13" s="58">
        <v>3000</v>
      </c>
      <c r="C13" s="58">
        <v>10199</v>
      </c>
      <c r="D13" s="58">
        <v>10290</v>
      </c>
      <c r="E13" s="58">
        <v>24001</v>
      </c>
      <c r="F13" s="58">
        <v>23520</v>
      </c>
      <c r="G13" s="58">
        <v>30598264</v>
      </c>
      <c r="H13" s="58">
        <v>69934838</v>
      </c>
      <c r="I13" s="58">
        <v>128.56</v>
      </c>
      <c r="J13" s="58">
        <v>39336574</v>
      </c>
      <c r="K13" s="58">
        <v>11601253</v>
      </c>
      <c r="L13" s="58">
        <v>52437827</v>
      </c>
      <c r="M13" s="56"/>
      <c r="O13" s="57"/>
    </row>
    <row r="14" spans="1:15" ht="18.75" x14ac:dyDescent="0.3">
      <c r="A14" s="58" t="s">
        <v>29</v>
      </c>
      <c r="B14" s="58">
        <v>1500</v>
      </c>
      <c r="C14" s="58">
        <v>25376</v>
      </c>
      <c r="D14" s="58">
        <v>25601</v>
      </c>
      <c r="E14" s="58">
        <v>43150</v>
      </c>
      <c r="F14" s="58">
        <v>43320</v>
      </c>
      <c r="G14" s="58">
        <v>38063528</v>
      </c>
      <c r="H14" s="58">
        <v>64404277</v>
      </c>
      <c r="I14" s="58">
        <v>69.2</v>
      </c>
      <c r="J14" s="58">
        <v>26340749</v>
      </c>
      <c r="K14" s="58">
        <v>15159361</v>
      </c>
      <c r="L14" s="58">
        <v>41500110</v>
      </c>
      <c r="M14" s="56"/>
      <c r="O14" s="57"/>
    </row>
    <row r="15" spans="1:15" ht="18.75" x14ac:dyDescent="0.3">
      <c r="A15" s="58" t="s">
        <v>18</v>
      </c>
      <c r="B15" s="58">
        <v>100000</v>
      </c>
      <c r="C15" s="58">
        <v>502</v>
      </c>
      <c r="D15" s="58">
        <v>507</v>
      </c>
      <c r="E15" s="58">
        <v>500</v>
      </c>
      <c r="F15" s="58">
        <v>500</v>
      </c>
      <c r="G15" s="58">
        <v>50227000</v>
      </c>
      <c r="H15" s="58">
        <v>49557000</v>
      </c>
      <c r="I15" s="58">
        <v>-1.33</v>
      </c>
      <c r="J15" s="58">
        <v>-670000</v>
      </c>
      <c r="K15" s="58">
        <v>0</v>
      </c>
      <c r="L15" s="58">
        <v>-170000</v>
      </c>
      <c r="M15" s="56"/>
      <c r="O15" s="57"/>
    </row>
    <row r="16" spans="1:15" ht="18.75" x14ac:dyDescent="0.3">
      <c r="A16" s="58" t="s">
        <v>21</v>
      </c>
      <c r="B16" s="58">
        <v>1000</v>
      </c>
      <c r="C16" s="58">
        <v>16843</v>
      </c>
      <c r="D16" s="58">
        <v>16993</v>
      </c>
      <c r="E16" s="58">
        <v>49790</v>
      </c>
      <c r="F16" s="58">
        <v>47900</v>
      </c>
      <c r="G16" s="58">
        <v>16842788</v>
      </c>
      <c r="H16" s="58">
        <v>47475606</v>
      </c>
      <c r="I16" s="58">
        <v>181.87</v>
      </c>
      <c r="J16" s="58">
        <v>30632818</v>
      </c>
      <c r="K16" s="58">
        <v>18931414</v>
      </c>
      <c r="L16" s="58">
        <v>51964232</v>
      </c>
      <c r="M16" s="56"/>
      <c r="O16" s="57"/>
    </row>
    <row r="17" spans="1:15" ht="18.75" x14ac:dyDescent="0.3">
      <c r="A17" s="58" t="s">
        <v>24</v>
      </c>
      <c r="B17" s="58">
        <v>4000</v>
      </c>
      <c r="C17" s="58">
        <v>6423</v>
      </c>
      <c r="D17" s="58">
        <v>6480</v>
      </c>
      <c r="E17" s="58">
        <v>10440</v>
      </c>
      <c r="F17" s="58">
        <v>10480</v>
      </c>
      <c r="G17" s="58">
        <v>25690776</v>
      </c>
      <c r="H17" s="58">
        <v>41548589</v>
      </c>
      <c r="I17" s="58">
        <v>61.73</v>
      </c>
      <c r="J17" s="58">
        <v>15857813</v>
      </c>
      <c r="K17" s="58">
        <v>-7422173</v>
      </c>
      <c r="L17" s="58">
        <v>8785640</v>
      </c>
      <c r="M17" s="56"/>
      <c r="O17" s="57"/>
    </row>
    <row r="18" spans="1:15" ht="18.75" x14ac:dyDescent="0.3">
      <c r="A18" s="58" t="s">
        <v>26</v>
      </c>
      <c r="B18" s="58">
        <v>7000</v>
      </c>
      <c r="C18" s="58">
        <v>2103</v>
      </c>
      <c r="D18" s="58">
        <v>2122</v>
      </c>
      <c r="E18" s="58">
        <v>5586</v>
      </c>
      <c r="F18" s="58">
        <v>5590</v>
      </c>
      <c r="G18" s="58">
        <v>14720662</v>
      </c>
      <c r="H18" s="58">
        <v>38783308</v>
      </c>
      <c r="I18" s="58">
        <v>163.46</v>
      </c>
      <c r="J18" s="58">
        <v>24062646</v>
      </c>
      <c r="K18" s="58">
        <v>94924224</v>
      </c>
      <c r="L18" s="58">
        <v>118986870</v>
      </c>
      <c r="M18" s="56"/>
      <c r="O18" s="57"/>
    </row>
    <row r="19" spans="1:15" ht="18.75" x14ac:dyDescent="0.3">
      <c r="A19" s="58" t="s">
        <v>31</v>
      </c>
      <c r="B19" s="58">
        <v>7000</v>
      </c>
      <c r="C19" s="58">
        <v>2300</v>
      </c>
      <c r="D19" s="58">
        <v>2321</v>
      </c>
      <c r="E19" s="58">
        <v>3884</v>
      </c>
      <c r="F19" s="58">
        <v>3811</v>
      </c>
      <c r="G19" s="58">
        <v>16100578</v>
      </c>
      <c r="H19" s="58">
        <v>26440642</v>
      </c>
      <c r="I19" s="58">
        <v>64.22</v>
      </c>
      <c r="J19" s="58">
        <v>10340064</v>
      </c>
      <c r="K19" s="58">
        <v>3855220</v>
      </c>
      <c r="L19" s="58">
        <v>14195284</v>
      </c>
      <c r="M19" s="56"/>
      <c r="O19" s="57"/>
    </row>
    <row r="20" spans="1:15" ht="18.75" x14ac:dyDescent="0.3">
      <c r="A20" s="58" t="s">
        <v>176</v>
      </c>
      <c r="B20" s="58">
        <v>57</v>
      </c>
      <c r="C20" s="58">
        <v>65415</v>
      </c>
      <c r="D20" s="58">
        <v>65995</v>
      </c>
      <c r="E20" s="58">
        <v>131728</v>
      </c>
      <c r="F20" s="58">
        <v>130618</v>
      </c>
      <c r="G20" s="58">
        <v>3728632</v>
      </c>
      <c r="H20" s="58">
        <v>7379261</v>
      </c>
      <c r="I20" s="58">
        <v>97.91</v>
      </c>
      <c r="J20" s="58">
        <v>3650629</v>
      </c>
      <c r="K20" s="58">
        <v>0</v>
      </c>
      <c r="L20" s="58">
        <v>4148809</v>
      </c>
      <c r="M20" s="56"/>
      <c r="O20" s="57"/>
    </row>
    <row r="21" spans="1:15" ht="18.75" x14ac:dyDescent="0.3">
      <c r="A21" s="58" t="s">
        <v>244</v>
      </c>
      <c r="B21" s="58">
        <v>300</v>
      </c>
      <c r="C21" s="58">
        <v>15823</v>
      </c>
      <c r="D21" s="58">
        <v>15964</v>
      </c>
      <c r="E21" s="58">
        <v>22340</v>
      </c>
      <c r="F21" s="58">
        <v>21830</v>
      </c>
      <c r="G21" s="58">
        <v>4746923</v>
      </c>
      <c r="H21" s="58">
        <v>6490976</v>
      </c>
      <c r="I21" s="58">
        <v>36.74</v>
      </c>
      <c r="J21" s="58">
        <v>1744053</v>
      </c>
      <c r="K21" s="58">
        <v>0</v>
      </c>
      <c r="L21" s="58">
        <v>1744053</v>
      </c>
      <c r="M21" s="56"/>
      <c r="O21" s="57"/>
    </row>
    <row r="22" spans="1:15" ht="18.75" x14ac:dyDescent="0.3">
      <c r="A22" s="58" t="s">
        <v>227</v>
      </c>
      <c r="B22" s="58">
        <v>228</v>
      </c>
      <c r="C22" s="58">
        <v>4119</v>
      </c>
      <c r="D22" s="58">
        <v>4156</v>
      </c>
      <c r="E22" s="58">
        <v>6524</v>
      </c>
      <c r="F22" s="58">
        <v>6512</v>
      </c>
      <c r="G22" s="58">
        <v>939042</v>
      </c>
      <c r="H22" s="58">
        <v>1471581</v>
      </c>
      <c r="I22" s="58">
        <v>56.71</v>
      </c>
      <c r="J22" s="58">
        <v>532539</v>
      </c>
      <c r="K22" s="58">
        <v>0</v>
      </c>
      <c r="L22" s="58">
        <v>532539</v>
      </c>
      <c r="M22" s="56"/>
      <c r="O22" s="57"/>
    </row>
    <row r="23" spans="1:15" ht="18.75" x14ac:dyDescent="0.3">
      <c r="A23" s="58" t="s">
        <v>400</v>
      </c>
      <c r="B23" s="58">
        <v>48</v>
      </c>
      <c r="C23" s="58">
        <v>15558</v>
      </c>
      <c r="D23" s="58">
        <v>15696</v>
      </c>
      <c r="E23" s="58">
        <v>17150</v>
      </c>
      <c r="F23" s="58">
        <v>17150</v>
      </c>
      <c r="G23" s="58">
        <v>746806</v>
      </c>
      <c r="H23" s="58">
        <v>815906</v>
      </c>
      <c r="I23" s="58">
        <v>9.25</v>
      </c>
      <c r="J23" s="58">
        <v>69100</v>
      </c>
      <c r="K23" s="58">
        <v>0</v>
      </c>
      <c r="L23" s="58">
        <v>69100</v>
      </c>
      <c r="M23" s="56"/>
      <c r="O23" s="57"/>
    </row>
    <row r="24" spans="1:15" ht="18.75" x14ac:dyDescent="0.3">
      <c r="A24" s="58" t="s">
        <v>166</v>
      </c>
      <c r="B24" s="58">
        <v>13</v>
      </c>
      <c r="C24" s="58">
        <v>40536</v>
      </c>
      <c r="D24" s="58">
        <v>40896</v>
      </c>
      <c r="E24" s="58">
        <v>54542</v>
      </c>
      <c r="F24" s="58">
        <v>53143</v>
      </c>
      <c r="G24" s="58">
        <v>526967</v>
      </c>
      <c r="H24" s="58">
        <v>684738</v>
      </c>
      <c r="I24" s="58">
        <v>29.94</v>
      </c>
      <c r="J24" s="58">
        <v>157771</v>
      </c>
      <c r="K24" s="58">
        <v>0</v>
      </c>
      <c r="L24" s="58">
        <v>177271</v>
      </c>
      <c r="M24" s="56"/>
      <c r="O24" s="57"/>
    </row>
    <row r="25" spans="1:15" ht="18.75" x14ac:dyDescent="0.3">
      <c r="A25" s="58" t="s">
        <v>260</v>
      </c>
      <c r="B25" s="58">
        <v>74</v>
      </c>
      <c r="C25" s="58">
        <v>3215</v>
      </c>
      <c r="D25" s="58">
        <v>3244</v>
      </c>
      <c r="E25" s="58">
        <v>3480</v>
      </c>
      <c r="F25" s="58">
        <v>3330</v>
      </c>
      <c r="G25" s="58">
        <v>237896</v>
      </c>
      <c r="H25" s="58">
        <v>244237</v>
      </c>
      <c r="I25" s="58">
        <v>2.67</v>
      </c>
      <c r="J25" s="58">
        <v>6341</v>
      </c>
      <c r="K25" s="58">
        <v>0</v>
      </c>
      <c r="L25" s="58">
        <v>6341</v>
      </c>
      <c r="M25" s="56"/>
      <c r="O25" s="57"/>
    </row>
    <row r="26" spans="1:15" ht="18.75" x14ac:dyDescent="0.3">
      <c r="A26" s="58" t="s">
        <v>33</v>
      </c>
      <c r="B26" s="58">
        <v>21</v>
      </c>
      <c r="C26" s="58">
        <v>19990</v>
      </c>
      <c r="D26" s="58">
        <v>20168</v>
      </c>
      <c r="E26" s="58">
        <v>10409</v>
      </c>
      <c r="F26" s="58">
        <v>9990</v>
      </c>
      <c r="G26" s="58">
        <v>419795</v>
      </c>
      <c r="H26" s="58">
        <v>207931</v>
      </c>
      <c r="I26" s="58">
        <v>-50.47</v>
      </c>
      <c r="J26" s="58">
        <v>-211864</v>
      </c>
      <c r="K26" s="58">
        <v>0</v>
      </c>
      <c r="L26" s="58">
        <v>-153694</v>
      </c>
      <c r="M26" s="56"/>
      <c r="O26" s="57"/>
    </row>
    <row r="27" spans="1:15" ht="18.75" x14ac:dyDescent="0.3">
      <c r="A27" s="58" t="s">
        <v>123</v>
      </c>
      <c r="B27" s="58">
        <v>14</v>
      </c>
      <c r="C27" s="58">
        <v>12564</v>
      </c>
      <c r="D27" s="58">
        <v>12676</v>
      </c>
      <c r="E27" s="58">
        <v>15253</v>
      </c>
      <c r="F27" s="58">
        <v>14554</v>
      </c>
      <c r="G27" s="58">
        <v>175892</v>
      </c>
      <c r="H27" s="58">
        <v>201951</v>
      </c>
      <c r="I27" s="58">
        <v>14.82</v>
      </c>
      <c r="J27" s="58">
        <v>26059</v>
      </c>
      <c r="K27" s="58">
        <v>0</v>
      </c>
      <c r="L27" s="58">
        <v>30623</v>
      </c>
      <c r="M27" s="56"/>
      <c r="O27" s="57"/>
    </row>
    <row r="28" spans="1:15" ht="18.75" x14ac:dyDescent="0.3">
      <c r="A28" s="58" t="s">
        <v>276</v>
      </c>
      <c r="B28" s="58">
        <v>5</v>
      </c>
      <c r="C28" s="58">
        <v>25113</v>
      </c>
      <c r="D28" s="58">
        <v>25336</v>
      </c>
      <c r="E28" s="58">
        <v>27184</v>
      </c>
      <c r="F28" s="58">
        <v>25958</v>
      </c>
      <c r="G28" s="58">
        <v>125567</v>
      </c>
      <c r="H28" s="58">
        <v>128640</v>
      </c>
      <c r="I28" s="58">
        <v>2.4500000000000002</v>
      </c>
      <c r="J28" s="58">
        <v>3073</v>
      </c>
      <c r="K28" s="58">
        <v>0</v>
      </c>
      <c r="L28" s="58">
        <v>3073</v>
      </c>
      <c r="O28" s="57"/>
    </row>
    <row r="29" spans="1:15" ht="18.75" x14ac:dyDescent="0.3">
      <c r="A29" s="58" t="s">
        <v>34</v>
      </c>
      <c r="B29" s="58">
        <v>27</v>
      </c>
      <c r="C29" s="58" t="s">
        <v>35</v>
      </c>
      <c r="D29" s="58" t="s">
        <v>401</v>
      </c>
      <c r="E29" s="58" t="s">
        <v>37</v>
      </c>
      <c r="F29" s="58" t="s">
        <v>402</v>
      </c>
      <c r="G29" s="58" t="s">
        <v>39</v>
      </c>
      <c r="H29" s="58">
        <f>SUM(H2:H28)</f>
        <v>3756780398</v>
      </c>
      <c r="I29" s="58" t="s">
        <v>40</v>
      </c>
      <c r="J29" s="58" t="s">
        <v>403</v>
      </c>
      <c r="K29" s="58"/>
      <c r="L29" s="58"/>
    </row>
    <row r="30" spans="1:15" hidden="1" x14ac:dyDescent="0.25"/>
    <row r="31" spans="1:15" hidden="1" x14ac:dyDescent="0.25"/>
    <row r="32" spans="1:15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H29+B41</f>
        <v>3908238624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151458226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3980789684</v>
      </c>
      <c r="H41" s="11">
        <f>G41-B43</f>
        <v>1492956238</v>
      </c>
      <c r="I41" s="5">
        <f>H41/B43</f>
        <v>0.60010296927248563</v>
      </c>
      <c r="J41" s="13">
        <f>G41+J40</f>
        <v>3980789684</v>
      </c>
      <c r="K41" s="11">
        <f>H41+J40</f>
        <v>1492956238</v>
      </c>
      <c r="L41" s="5">
        <f>K41/B43</f>
        <v>0.60010296927248563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5240789684</v>
      </c>
      <c r="H42" s="12">
        <f>G42-B43</f>
        <v>2752956238</v>
      </c>
      <c r="I42" s="8">
        <f>H42/B43</f>
        <v>1.1065677416734914</v>
      </c>
      <c r="J42" s="13">
        <f>G42+J40</f>
        <v>5240789684</v>
      </c>
      <c r="K42" s="12">
        <f>H42+J40</f>
        <v>2752956238</v>
      </c>
      <c r="L42" s="8">
        <f>K42/B43</f>
        <v>1.1065677416734914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0.13638703847101946</v>
      </c>
      <c r="J43" s="6"/>
      <c r="K43" s="4" t="s">
        <v>50</v>
      </c>
      <c r="L43" s="5">
        <f ca="1">K41/VLOOKUP(MID(CELL("filename",A$1),FIND("]",CELL("filename",A$1))+1,255),Base!A:H,8,FALSE)*30</f>
        <v>0.13638703847101946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0.25149266856215713</v>
      </c>
      <c r="J44" s="6"/>
      <c r="K44" s="7"/>
      <c r="L44" s="8">
        <f ca="1">K42/VLOOKUP(MID(CELL("filename",A$1),FIND("]",CELL("filename",A$1))+1,255),Base!A:H,8,FALSE)*30</f>
        <v>0.25149266856215713</v>
      </c>
    </row>
  </sheetData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44"/>
  <sheetViews>
    <sheetView rightToLeft="1" topLeftCell="A13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</row>
    <row r="2" spans="1:12" ht="18.75" x14ac:dyDescent="0.3">
      <c r="A2" s="60" t="s">
        <v>12</v>
      </c>
      <c r="B2" s="60">
        <v>100000</v>
      </c>
      <c r="C2" s="60">
        <v>2252</v>
      </c>
      <c r="D2" s="60">
        <v>2272</v>
      </c>
      <c r="E2" s="60">
        <v>8000</v>
      </c>
      <c r="F2" s="60">
        <v>8115</v>
      </c>
      <c r="G2" s="60">
        <v>225215328</v>
      </c>
      <c r="H2" s="60">
        <v>804358800</v>
      </c>
      <c r="I2" s="60">
        <v>257.14999999999998</v>
      </c>
      <c r="J2" s="60">
        <v>579143472</v>
      </c>
      <c r="K2" s="60">
        <v>668193984</v>
      </c>
      <c r="L2" s="60">
        <v>1293937456</v>
      </c>
    </row>
    <row r="3" spans="1:12" ht="18.75" x14ac:dyDescent="0.3">
      <c r="A3" s="60" t="s">
        <v>13</v>
      </c>
      <c r="B3" s="60">
        <v>50000</v>
      </c>
      <c r="C3" s="60">
        <v>1999</v>
      </c>
      <c r="D3" s="60">
        <v>2017</v>
      </c>
      <c r="E3" s="60">
        <v>11566</v>
      </c>
      <c r="F3" s="60">
        <v>11566</v>
      </c>
      <c r="G3" s="60">
        <v>99938792</v>
      </c>
      <c r="H3" s="60">
        <v>573210960</v>
      </c>
      <c r="I3" s="60">
        <v>473.56</v>
      </c>
      <c r="J3" s="60">
        <v>473272168</v>
      </c>
      <c r="K3" s="60">
        <v>440100384</v>
      </c>
      <c r="L3" s="60">
        <v>913372552</v>
      </c>
    </row>
    <row r="4" spans="1:12" ht="18.75" x14ac:dyDescent="0.3">
      <c r="A4" s="60" t="s">
        <v>226</v>
      </c>
      <c r="B4" s="60">
        <v>1800</v>
      </c>
      <c r="C4" s="60">
        <v>243484</v>
      </c>
      <c r="D4" s="60">
        <v>243872</v>
      </c>
      <c r="E4" s="60">
        <v>230000</v>
      </c>
      <c r="F4" s="60">
        <v>225050</v>
      </c>
      <c r="G4" s="60">
        <v>438271168</v>
      </c>
      <c r="H4" s="60">
        <v>404444692</v>
      </c>
      <c r="I4" s="60">
        <v>-7.72</v>
      </c>
      <c r="J4" s="60">
        <v>-33826476</v>
      </c>
      <c r="K4" s="60">
        <v>0</v>
      </c>
      <c r="L4" s="60">
        <v>-33826476</v>
      </c>
    </row>
    <row r="5" spans="1:12" ht="18.75" x14ac:dyDescent="0.3">
      <c r="A5" s="60" t="s">
        <v>14</v>
      </c>
      <c r="B5" s="60">
        <v>10000</v>
      </c>
      <c r="C5" s="60">
        <v>19535</v>
      </c>
      <c r="D5" s="60">
        <v>19707</v>
      </c>
      <c r="E5" s="60">
        <v>39673</v>
      </c>
      <c r="F5" s="60">
        <v>39673</v>
      </c>
      <c r="G5" s="60">
        <v>195353872</v>
      </c>
      <c r="H5" s="60">
        <v>393238776</v>
      </c>
      <c r="I5" s="60">
        <v>101.3</v>
      </c>
      <c r="J5" s="60">
        <v>197884904</v>
      </c>
      <c r="K5" s="60">
        <v>0</v>
      </c>
      <c r="L5" s="60">
        <v>197884904</v>
      </c>
    </row>
    <row r="6" spans="1:12" ht="18.75" x14ac:dyDescent="0.3">
      <c r="A6" s="60" t="s">
        <v>90</v>
      </c>
      <c r="B6" s="60">
        <v>7000</v>
      </c>
      <c r="C6" s="60">
        <v>12987</v>
      </c>
      <c r="D6" s="60">
        <v>13102</v>
      </c>
      <c r="E6" s="60">
        <v>47400</v>
      </c>
      <c r="F6" s="60">
        <v>48540</v>
      </c>
      <c r="G6" s="60">
        <v>90907328</v>
      </c>
      <c r="H6" s="60">
        <v>336789936</v>
      </c>
      <c r="I6" s="60">
        <v>270.48</v>
      </c>
      <c r="J6" s="60">
        <v>245882608</v>
      </c>
      <c r="K6" s="60">
        <v>28708712</v>
      </c>
      <c r="L6" s="60">
        <v>274591320</v>
      </c>
    </row>
    <row r="7" spans="1:12" ht="18.75" x14ac:dyDescent="0.3">
      <c r="A7" s="60" t="s">
        <v>15</v>
      </c>
      <c r="B7" s="60">
        <v>24700</v>
      </c>
      <c r="C7" s="60">
        <v>2374</v>
      </c>
      <c r="D7" s="60">
        <v>2395</v>
      </c>
      <c r="E7" s="60">
        <v>11990</v>
      </c>
      <c r="F7" s="60">
        <v>11810</v>
      </c>
      <c r="G7" s="60">
        <v>58627768</v>
      </c>
      <c r="H7" s="60">
        <v>289139978</v>
      </c>
      <c r="I7" s="60">
        <v>393.18</v>
      </c>
      <c r="J7" s="60">
        <v>230512210</v>
      </c>
      <c r="K7" s="60">
        <v>189667360</v>
      </c>
      <c r="L7" s="60">
        <v>421129570</v>
      </c>
    </row>
    <row r="8" spans="1:12" ht="18.75" x14ac:dyDescent="0.3">
      <c r="A8" s="60" t="s">
        <v>27</v>
      </c>
      <c r="B8" s="60">
        <v>9000</v>
      </c>
      <c r="C8" s="60">
        <v>8220</v>
      </c>
      <c r="D8" s="60">
        <v>8293</v>
      </c>
      <c r="E8" s="60">
        <v>27442</v>
      </c>
      <c r="F8" s="60">
        <v>27355</v>
      </c>
      <c r="G8" s="60">
        <v>73976144</v>
      </c>
      <c r="H8" s="60">
        <v>244028484</v>
      </c>
      <c r="I8" s="60">
        <v>229.87</v>
      </c>
      <c r="J8" s="60">
        <v>170052340</v>
      </c>
      <c r="K8" s="60">
        <v>3002441</v>
      </c>
      <c r="L8" s="60">
        <v>176744781</v>
      </c>
    </row>
    <row r="9" spans="1:12" ht="18.75" x14ac:dyDescent="0.3">
      <c r="A9" s="60" t="s">
        <v>17</v>
      </c>
      <c r="B9" s="60">
        <v>4000</v>
      </c>
      <c r="C9" s="60">
        <v>2118</v>
      </c>
      <c r="D9" s="60">
        <v>2137</v>
      </c>
      <c r="E9" s="60">
        <v>28200</v>
      </c>
      <c r="F9" s="60">
        <v>29060</v>
      </c>
      <c r="G9" s="60">
        <v>8470021</v>
      </c>
      <c r="H9" s="60">
        <v>115217088</v>
      </c>
      <c r="I9" s="60">
        <v>1260.29</v>
      </c>
      <c r="J9" s="60">
        <v>106747067</v>
      </c>
      <c r="K9" s="60">
        <v>90905312</v>
      </c>
      <c r="L9" s="60">
        <v>197652379</v>
      </c>
    </row>
    <row r="10" spans="1:12" ht="18.75" x14ac:dyDescent="0.3">
      <c r="A10" s="60" t="s">
        <v>231</v>
      </c>
      <c r="B10" s="60">
        <v>400</v>
      </c>
      <c r="C10" s="60">
        <v>269750</v>
      </c>
      <c r="D10" s="60">
        <v>270180</v>
      </c>
      <c r="E10" s="60">
        <v>285000</v>
      </c>
      <c r="F10" s="60">
        <v>285736</v>
      </c>
      <c r="G10" s="60">
        <v>107900024</v>
      </c>
      <c r="H10" s="60">
        <v>114112329</v>
      </c>
      <c r="I10" s="60">
        <v>5.76</v>
      </c>
      <c r="J10" s="60">
        <v>6212305</v>
      </c>
      <c r="K10" s="60">
        <v>0</v>
      </c>
      <c r="L10" s="60">
        <v>6212305</v>
      </c>
    </row>
    <row r="11" spans="1:12" ht="18.75" x14ac:dyDescent="0.3">
      <c r="A11" s="60" t="s">
        <v>16</v>
      </c>
      <c r="B11" s="60">
        <v>5912</v>
      </c>
      <c r="C11" s="60">
        <v>2752</v>
      </c>
      <c r="D11" s="60">
        <v>2777</v>
      </c>
      <c r="E11" s="60">
        <v>16870</v>
      </c>
      <c r="F11" s="60">
        <v>16870</v>
      </c>
      <c r="G11" s="60">
        <v>16269893</v>
      </c>
      <c r="H11" s="60">
        <v>98857768</v>
      </c>
      <c r="I11" s="60">
        <v>507.61</v>
      </c>
      <c r="J11" s="60">
        <v>82587875</v>
      </c>
      <c r="K11" s="60">
        <v>29037924</v>
      </c>
      <c r="L11" s="60">
        <v>111625799</v>
      </c>
    </row>
    <row r="12" spans="1:12" ht="18.75" x14ac:dyDescent="0.3">
      <c r="A12" s="60" t="s">
        <v>77</v>
      </c>
      <c r="B12" s="60">
        <v>2200</v>
      </c>
      <c r="C12" s="60">
        <v>19516</v>
      </c>
      <c r="D12" s="60">
        <v>19688</v>
      </c>
      <c r="E12" s="60">
        <v>33175</v>
      </c>
      <c r="F12" s="60">
        <v>34079</v>
      </c>
      <c r="G12" s="60">
        <v>42934552</v>
      </c>
      <c r="H12" s="60">
        <v>74314031</v>
      </c>
      <c r="I12" s="60">
        <v>73.09</v>
      </c>
      <c r="J12" s="60">
        <v>31379479</v>
      </c>
      <c r="K12" s="60">
        <v>1006639</v>
      </c>
      <c r="L12" s="60">
        <v>32386118</v>
      </c>
    </row>
    <row r="13" spans="1:12" ht="18.75" x14ac:dyDescent="0.3">
      <c r="A13" s="60" t="s">
        <v>22</v>
      </c>
      <c r="B13" s="60">
        <v>3000</v>
      </c>
      <c r="C13" s="60">
        <v>10199</v>
      </c>
      <c r="D13" s="60">
        <v>10289</v>
      </c>
      <c r="E13" s="60">
        <v>24470</v>
      </c>
      <c r="F13" s="60">
        <v>24650</v>
      </c>
      <c r="G13" s="60">
        <v>30598264</v>
      </c>
      <c r="H13" s="60">
        <v>73299240</v>
      </c>
      <c r="I13" s="60">
        <v>139.55000000000001</v>
      </c>
      <c r="J13" s="60">
        <v>42700976</v>
      </c>
      <c r="K13" s="60">
        <v>11601253</v>
      </c>
      <c r="L13" s="60">
        <v>55802229</v>
      </c>
    </row>
    <row r="14" spans="1:12" ht="18.75" x14ac:dyDescent="0.3">
      <c r="A14" s="60" t="s">
        <v>29</v>
      </c>
      <c r="B14" s="60">
        <v>1500</v>
      </c>
      <c r="C14" s="60">
        <v>25376</v>
      </c>
      <c r="D14" s="60">
        <v>25600</v>
      </c>
      <c r="E14" s="60">
        <v>41160</v>
      </c>
      <c r="F14" s="60">
        <v>42040</v>
      </c>
      <c r="G14" s="60">
        <v>38063528</v>
      </c>
      <c r="H14" s="60">
        <v>62505072</v>
      </c>
      <c r="I14" s="60">
        <v>64.209999999999994</v>
      </c>
      <c r="J14" s="60">
        <v>24441544</v>
      </c>
      <c r="K14" s="60">
        <v>15159361</v>
      </c>
      <c r="L14" s="60">
        <v>39600905</v>
      </c>
    </row>
    <row r="15" spans="1:12" ht="18.75" x14ac:dyDescent="0.3">
      <c r="A15" s="60" t="s">
        <v>18</v>
      </c>
      <c r="B15" s="60">
        <v>100000</v>
      </c>
      <c r="C15" s="60">
        <v>502</v>
      </c>
      <c r="D15" s="60">
        <v>507</v>
      </c>
      <c r="E15" s="60">
        <v>500</v>
      </c>
      <c r="F15" s="60">
        <v>500</v>
      </c>
      <c r="G15" s="60">
        <v>50227000</v>
      </c>
      <c r="H15" s="60">
        <v>49560000</v>
      </c>
      <c r="I15" s="60">
        <v>-1.33</v>
      </c>
      <c r="J15" s="60">
        <v>-667000</v>
      </c>
      <c r="K15" s="60">
        <v>0</v>
      </c>
      <c r="L15" s="60">
        <v>-167000</v>
      </c>
    </row>
    <row r="16" spans="1:12" ht="18.75" x14ac:dyDescent="0.3">
      <c r="A16" s="60" t="s">
        <v>21</v>
      </c>
      <c r="B16" s="60">
        <v>1000</v>
      </c>
      <c r="C16" s="60">
        <v>16843</v>
      </c>
      <c r="D16" s="60">
        <v>16992</v>
      </c>
      <c r="E16" s="60">
        <v>46550</v>
      </c>
      <c r="F16" s="60">
        <v>47500</v>
      </c>
      <c r="G16" s="60">
        <v>16842788</v>
      </c>
      <c r="H16" s="60">
        <v>47082000</v>
      </c>
      <c r="I16" s="60">
        <v>179.54</v>
      </c>
      <c r="J16" s="60">
        <v>30239212</v>
      </c>
      <c r="K16" s="60">
        <v>18931414</v>
      </c>
      <c r="L16" s="60">
        <v>51570626</v>
      </c>
    </row>
    <row r="17" spans="1:12" ht="18.75" x14ac:dyDescent="0.3">
      <c r="A17" s="60" t="s">
        <v>24</v>
      </c>
      <c r="B17" s="60">
        <v>4000</v>
      </c>
      <c r="C17" s="60">
        <v>6423</v>
      </c>
      <c r="D17" s="60">
        <v>6480</v>
      </c>
      <c r="E17" s="60">
        <v>10040</v>
      </c>
      <c r="F17" s="60">
        <v>10350</v>
      </c>
      <c r="G17" s="60">
        <v>25690776</v>
      </c>
      <c r="H17" s="60">
        <v>41035680</v>
      </c>
      <c r="I17" s="60">
        <v>59.73</v>
      </c>
      <c r="J17" s="60">
        <v>15344904</v>
      </c>
      <c r="K17" s="60">
        <v>-7422173</v>
      </c>
      <c r="L17" s="60">
        <v>8272731</v>
      </c>
    </row>
    <row r="18" spans="1:12" ht="18.75" x14ac:dyDescent="0.3">
      <c r="A18" s="60" t="s">
        <v>26</v>
      </c>
      <c r="B18" s="60">
        <v>7000</v>
      </c>
      <c r="C18" s="60">
        <v>2103</v>
      </c>
      <c r="D18" s="60">
        <v>2122</v>
      </c>
      <c r="E18" s="60">
        <v>5586</v>
      </c>
      <c r="F18" s="60">
        <v>5590</v>
      </c>
      <c r="G18" s="60">
        <v>14720662</v>
      </c>
      <c r="H18" s="60">
        <v>38785656</v>
      </c>
      <c r="I18" s="60">
        <v>163.47999999999999</v>
      </c>
      <c r="J18" s="60">
        <v>24064994</v>
      </c>
      <c r="K18" s="60">
        <v>94924224</v>
      </c>
      <c r="L18" s="60">
        <v>118989218</v>
      </c>
    </row>
    <row r="19" spans="1:12" ht="18.75" x14ac:dyDescent="0.3">
      <c r="A19" s="60" t="s">
        <v>31</v>
      </c>
      <c r="B19" s="60">
        <v>7000</v>
      </c>
      <c r="C19" s="60">
        <v>2300</v>
      </c>
      <c r="D19" s="60">
        <v>2321</v>
      </c>
      <c r="E19" s="60">
        <v>3887</v>
      </c>
      <c r="F19" s="60">
        <v>3813</v>
      </c>
      <c r="G19" s="60">
        <v>16100578</v>
      </c>
      <c r="H19" s="60">
        <v>26456119</v>
      </c>
      <c r="I19" s="60">
        <v>64.319999999999993</v>
      </c>
      <c r="J19" s="60">
        <v>10355541</v>
      </c>
      <c r="K19" s="60">
        <v>3855220</v>
      </c>
      <c r="L19" s="60">
        <v>14210761</v>
      </c>
    </row>
    <row r="20" spans="1:12" ht="18.75" x14ac:dyDescent="0.3">
      <c r="A20" s="60" t="s">
        <v>176</v>
      </c>
      <c r="B20" s="60">
        <v>57</v>
      </c>
      <c r="C20" s="60">
        <v>65415</v>
      </c>
      <c r="D20" s="60">
        <v>65991</v>
      </c>
      <c r="E20" s="60">
        <v>137148</v>
      </c>
      <c r="F20" s="60">
        <v>134676</v>
      </c>
      <c r="G20" s="60">
        <v>3728632</v>
      </c>
      <c r="H20" s="60">
        <v>7608979</v>
      </c>
      <c r="I20" s="60">
        <v>104.07</v>
      </c>
      <c r="J20" s="60">
        <v>3880347</v>
      </c>
      <c r="K20" s="60">
        <v>0</v>
      </c>
      <c r="L20" s="60">
        <v>4378527</v>
      </c>
    </row>
    <row r="21" spans="1:12" ht="18.75" x14ac:dyDescent="0.3">
      <c r="A21" s="60" t="s">
        <v>244</v>
      </c>
      <c r="B21" s="60">
        <v>300</v>
      </c>
      <c r="C21" s="60">
        <v>15823</v>
      </c>
      <c r="D21" s="60">
        <v>15963</v>
      </c>
      <c r="E21" s="60">
        <v>22340</v>
      </c>
      <c r="F21" s="60">
        <v>21830</v>
      </c>
      <c r="G21" s="60">
        <v>4746923</v>
      </c>
      <c r="H21" s="60">
        <v>6491369</v>
      </c>
      <c r="I21" s="60">
        <v>36.75</v>
      </c>
      <c r="J21" s="60">
        <v>1744446</v>
      </c>
      <c r="K21" s="60">
        <v>0</v>
      </c>
      <c r="L21" s="60">
        <v>1744446</v>
      </c>
    </row>
    <row r="22" spans="1:12" ht="18.75" x14ac:dyDescent="0.3">
      <c r="A22" s="60" t="s">
        <v>227</v>
      </c>
      <c r="B22" s="60">
        <v>228</v>
      </c>
      <c r="C22" s="60">
        <v>4119</v>
      </c>
      <c r="D22" s="60">
        <v>4156</v>
      </c>
      <c r="E22" s="60">
        <v>6837</v>
      </c>
      <c r="F22" s="60">
        <v>6765</v>
      </c>
      <c r="G22" s="60">
        <v>939042</v>
      </c>
      <c r="H22" s="60">
        <v>1528847</v>
      </c>
      <c r="I22" s="60">
        <v>62.81</v>
      </c>
      <c r="J22" s="60">
        <v>589805</v>
      </c>
      <c r="K22" s="60">
        <v>0</v>
      </c>
      <c r="L22" s="60">
        <v>589805</v>
      </c>
    </row>
    <row r="23" spans="1:12" ht="18.75" x14ac:dyDescent="0.3">
      <c r="A23" s="60" t="s">
        <v>400</v>
      </c>
      <c r="B23" s="60">
        <v>48</v>
      </c>
      <c r="C23" s="60">
        <v>15558</v>
      </c>
      <c r="D23" s="60">
        <v>15695</v>
      </c>
      <c r="E23" s="60">
        <v>18000</v>
      </c>
      <c r="F23" s="60">
        <v>18000</v>
      </c>
      <c r="G23" s="60">
        <v>746806</v>
      </c>
      <c r="H23" s="60">
        <v>856397</v>
      </c>
      <c r="I23" s="60">
        <v>14.67</v>
      </c>
      <c r="J23" s="60">
        <v>109591</v>
      </c>
      <c r="K23" s="60">
        <v>0</v>
      </c>
      <c r="L23" s="60">
        <v>109591</v>
      </c>
    </row>
    <row r="24" spans="1:12" ht="18.75" x14ac:dyDescent="0.3">
      <c r="A24" s="60" t="s">
        <v>166</v>
      </c>
      <c r="B24" s="60">
        <v>13</v>
      </c>
      <c r="C24" s="60">
        <v>40536</v>
      </c>
      <c r="D24" s="60">
        <v>40893</v>
      </c>
      <c r="E24" s="60">
        <v>55800</v>
      </c>
      <c r="F24" s="60">
        <v>53548</v>
      </c>
      <c r="G24" s="60">
        <v>526967</v>
      </c>
      <c r="H24" s="60">
        <v>689998</v>
      </c>
      <c r="I24" s="60">
        <v>30.94</v>
      </c>
      <c r="J24" s="60">
        <v>163031</v>
      </c>
      <c r="K24" s="60">
        <v>0</v>
      </c>
      <c r="L24" s="60">
        <v>182531</v>
      </c>
    </row>
    <row r="25" spans="1:12" ht="18.75" x14ac:dyDescent="0.3">
      <c r="A25" s="60" t="s">
        <v>260</v>
      </c>
      <c r="B25" s="60">
        <v>74</v>
      </c>
      <c r="C25" s="60">
        <v>3215</v>
      </c>
      <c r="D25" s="60">
        <v>3244</v>
      </c>
      <c r="E25" s="60">
        <v>3490</v>
      </c>
      <c r="F25" s="60">
        <v>3340</v>
      </c>
      <c r="G25" s="60">
        <v>237896</v>
      </c>
      <c r="H25" s="60">
        <v>244985</v>
      </c>
      <c r="I25" s="60">
        <v>2.98</v>
      </c>
      <c r="J25" s="60">
        <v>7089</v>
      </c>
      <c r="K25" s="60">
        <v>0</v>
      </c>
      <c r="L25" s="60">
        <v>7089</v>
      </c>
    </row>
    <row r="26" spans="1:12" ht="18.75" x14ac:dyDescent="0.3">
      <c r="A26" s="60" t="s">
        <v>123</v>
      </c>
      <c r="B26" s="60">
        <v>14</v>
      </c>
      <c r="C26" s="60">
        <v>12564</v>
      </c>
      <c r="D26" s="60">
        <v>12675</v>
      </c>
      <c r="E26" s="60">
        <v>15281</v>
      </c>
      <c r="F26" s="60">
        <v>14590</v>
      </c>
      <c r="G26" s="60">
        <v>175892</v>
      </c>
      <c r="H26" s="60">
        <v>202463</v>
      </c>
      <c r="I26" s="60">
        <v>15.11</v>
      </c>
      <c r="J26" s="60">
        <v>26571</v>
      </c>
      <c r="K26" s="60">
        <v>0</v>
      </c>
      <c r="L26" s="60">
        <v>31135</v>
      </c>
    </row>
    <row r="27" spans="1:12" ht="18.75" x14ac:dyDescent="0.3">
      <c r="A27" s="60" t="s">
        <v>276</v>
      </c>
      <c r="B27" s="60">
        <v>5</v>
      </c>
      <c r="C27" s="60">
        <v>25113</v>
      </c>
      <c r="D27" s="60">
        <v>25334</v>
      </c>
      <c r="E27" s="60">
        <v>27255</v>
      </c>
      <c r="F27" s="60">
        <v>26029</v>
      </c>
      <c r="G27" s="60">
        <v>125567</v>
      </c>
      <c r="H27" s="60">
        <v>129000</v>
      </c>
      <c r="I27" s="60">
        <v>2.73</v>
      </c>
      <c r="J27" s="60">
        <v>3433</v>
      </c>
      <c r="K27" s="60">
        <v>0</v>
      </c>
      <c r="L27" s="60">
        <v>3433</v>
      </c>
    </row>
    <row r="28" spans="1:12" ht="18.75" x14ac:dyDescent="0.3">
      <c r="A28" s="60" t="s">
        <v>404</v>
      </c>
      <c r="B28" s="60">
        <v>52</v>
      </c>
      <c r="C28" s="60">
        <v>0</v>
      </c>
      <c r="D28" s="60">
        <v>0</v>
      </c>
      <c r="E28" s="60" t="s">
        <v>405</v>
      </c>
      <c r="F28" s="60">
        <v>1000</v>
      </c>
      <c r="G28" s="60">
        <v>0</v>
      </c>
      <c r="H28" s="60">
        <v>51542</v>
      </c>
      <c r="I28" s="60">
        <v>0</v>
      </c>
      <c r="J28" s="60">
        <v>0</v>
      </c>
      <c r="K28" s="60">
        <v>0</v>
      </c>
      <c r="L28" s="60">
        <v>0</v>
      </c>
    </row>
    <row r="29" spans="1:12" ht="18.75" x14ac:dyDescent="0.3">
      <c r="A29" s="60" t="s">
        <v>34</v>
      </c>
      <c r="B29" s="60">
        <v>27</v>
      </c>
      <c r="C29" s="60" t="s">
        <v>35</v>
      </c>
      <c r="D29" s="60" t="s">
        <v>406</v>
      </c>
      <c r="E29" s="60" t="s">
        <v>37</v>
      </c>
      <c r="F29" s="60">
        <f>SUM(F2:F28)</f>
        <v>1152075</v>
      </c>
      <c r="G29" s="60" t="s">
        <v>39</v>
      </c>
      <c r="H29" s="60">
        <f>SUM(H2:H28)</f>
        <v>3804240189</v>
      </c>
      <c r="I29" s="60" t="s">
        <v>40</v>
      </c>
      <c r="J29" s="60" t="s">
        <v>407</v>
      </c>
      <c r="K29" s="60"/>
      <c r="L29" s="60"/>
    </row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H29+B41</f>
        <v>3910074771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105834582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3982625831</v>
      </c>
      <c r="H41" s="11">
        <f>G41-B43</f>
        <v>1494792385</v>
      </c>
      <c r="I41" s="5">
        <f>H41/B43</f>
        <v>0.60084101988554095</v>
      </c>
      <c r="J41" s="13">
        <f>G41+J40</f>
        <v>3982625831</v>
      </c>
      <c r="K41" s="11">
        <f>H41+J40</f>
        <v>1494792385</v>
      </c>
      <c r="L41" s="5">
        <f>K41/B43</f>
        <v>0.60084101988554095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5242625831</v>
      </c>
      <c r="H42" s="12">
        <f>G42-B43</f>
        <v>2754792385</v>
      </c>
      <c r="I42" s="8">
        <f>H42/B43</f>
        <v>1.1073057922865468</v>
      </c>
      <c r="J42" s="13">
        <f>G42+J40</f>
        <v>5242625831</v>
      </c>
      <c r="K42" s="12">
        <f>H42+J40</f>
        <v>2754792385</v>
      </c>
      <c r="L42" s="8">
        <f>K42/B43</f>
        <v>1.1073057922865468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0.13552804959824233</v>
      </c>
      <c r="J43" s="6"/>
      <c r="K43" s="4" t="s">
        <v>50</v>
      </c>
      <c r="L43" s="5">
        <f ca="1">K41/VLOOKUP(MID(CELL("filename",A$1),FIND("]",CELL("filename",A$1))+1,255),Base!A:H,8,FALSE)*30</f>
        <v>0.13552804959824233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0.24976822382403313</v>
      </c>
      <c r="J44" s="6"/>
      <c r="K44" s="7"/>
      <c r="L44" s="8">
        <f ca="1">K42/VLOOKUP(MID(CELL("filename",A$1),FIND("]",CELL("filename",A$1))+1,255),Base!A:H,8,FALSE)*30</f>
        <v>0.24976822382403313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L44"/>
  <sheetViews>
    <sheetView rightToLeft="1" topLeftCell="A10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</row>
    <row r="2" spans="1:12" ht="18.75" x14ac:dyDescent="0.3">
      <c r="A2" s="63" t="s">
        <v>12</v>
      </c>
      <c r="B2" s="63">
        <v>100000</v>
      </c>
      <c r="C2" s="63">
        <v>2252</v>
      </c>
      <c r="D2" s="63">
        <v>2272</v>
      </c>
      <c r="E2" s="63">
        <v>8520</v>
      </c>
      <c r="F2" s="63">
        <v>8348</v>
      </c>
      <c r="G2" s="63">
        <v>225215328</v>
      </c>
      <c r="H2" s="63">
        <v>827453760</v>
      </c>
      <c r="I2" s="63">
        <v>267.41000000000003</v>
      </c>
      <c r="J2" s="63">
        <v>602238432</v>
      </c>
      <c r="K2" s="63">
        <v>668193984</v>
      </c>
      <c r="L2" s="63">
        <v>1317032416</v>
      </c>
    </row>
    <row r="3" spans="1:12" ht="18.75" x14ac:dyDescent="0.3">
      <c r="A3" s="63" t="s">
        <v>13</v>
      </c>
      <c r="B3" s="63">
        <v>50000</v>
      </c>
      <c r="C3" s="63">
        <v>1999</v>
      </c>
      <c r="D3" s="63">
        <v>2017</v>
      </c>
      <c r="E3" s="63">
        <v>11250</v>
      </c>
      <c r="F3" s="63">
        <v>11383</v>
      </c>
      <c r="G3" s="63">
        <v>99938792</v>
      </c>
      <c r="H3" s="63">
        <v>564141480</v>
      </c>
      <c r="I3" s="63">
        <v>464.49</v>
      </c>
      <c r="J3" s="63">
        <v>464202688</v>
      </c>
      <c r="K3" s="63">
        <v>440100384</v>
      </c>
      <c r="L3" s="63">
        <v>904303072</v>
      </c>
    </row>
    <row r="4" spans="1:12" ht="18.75" x14ac:dyDescent="0.3">
      <c r="A4" s="63" t="s">
        <v>226</v>
      </c>
      <c r="B4" s="63">
        <v>1800</v>
      </c>
      <c r="C4" s="63">
        <v>243484</v>
      </c>
      <c r="D4" s="63">
        <v>243872</v>
      </c>
      <c r="E4" s="63">
        <v>230010</v>
      </c>
      <c r="F4" s="63">
        <v>227970</v>
      </c>
      <c r="G4" s="63">
        <v>438271168</v>
      </c>
      <c r="H4" s="63">
        <v>409692319</v>
      </c>
      <c r="I4" s="63">
        <v>-6.52</v>
      </c>
      <c r="J4" s="63">
        <v>-28578849</v>
      </c>
      <c r="K4" s="63">
        <v>0</v>
      </c>
      <c r="L4" s="63">
        <v>-28578849</v>
      </c>
    </row>
    <row r="5" spans="1:12" ht="18.75" x14ac:dyDescent="0.3">
      <c r="A5" s="63" t="s">
        <v>14</v>
      </c>
      <c r="B5" s="63">
        <v>10000</v>
      </c>
      <c r="C5" s="63">
        <v>19535</v>
      </c>
      <c r="D5" s="63">
        <v>19707</v>
      </c>
      <c r="E5" s="63">
        <v>39673</v>
      </c>
      <c r="F5" s="63">
        <v>39673</v>
      </c>
      <c r="G5" s="63">
        <v>195353872</v>
      </c>
      <c r="H5" s="63">
        <v>393238776</v>
      </c>
      <c r="I5" s="63">
        <v>101.3</v>
      </c>
      <c r="J5" s="63">
        <v>197884904</v>
      </c>
      <c r="K5" s="63">
        <v>0</v>
      </c>
      <c r="L5" s="63">
        <v>197884904</v>
      </c>
    </row>
    <row r="6" spans="1:12" ht="18.75" x14ac:dyDescent="0.3">
      <c r="A6" s="63" t="s">
        <v>90</v>
      </c>
      <c r="B6" s="63">
        <v>7000</v>
      </c>
      <c r="C6" s="63">
        <v>12987</v>
      </c>
      <c r="D6" s="63">
        <v>13102</v>
      </c>
      <c r="E6" s="63">
        <v>50900</v>
      </c>
      <c r="F6" s="63">
        <v>49780</v>
      </c>
      <c r="G6" s="63">
        <v>90907328</v>
      </c>
      <c r="H6" s="63">
        <v>345393552</v>
      </c>
      <c r="I6" s="63">
        <v>279.94</v>
      </c>
      <c r="J6" s="63">
        <v>254486224</v>
      </c>
      <c r="K6" s="63">
        <v>28708712</v>
      </c>
      <c r="L6" s="63">
        <v>283194936</v>
      </c>
    </row>
    <row r="7" spans="1:12" ht="18.75" x14ac:dyDescent="0.3">
      <c r="A7" s="63" t="s">
        <v>15</v>
      </c>
      <c r="B7" s="63">
        <v>24700</v>
      </c>
      <c r="C7" s="63">
        <v>2374</v>
      </c>
      <c r="D7" s="63">
        <v>2395</v>
      </c>
      <c r="E7" s="63">
        <v>11800</v>
      </c>
      <c r="F7" s="63">
        <v>11360</v>
      </c>
      <c r="G7" s="63">
        <v>58627768</v>
      </c>
      <c r="H7" s="63">
        <v>278122790</v>
      </c>
      <c r="I7" s="63">
        <v>374.39</v>
      </c>
      <c r="J7" s="63">
        <v>219495022</v>
      </c>
      <c r="K7" s="63">
        <v>189667360</v>
      </c>
      <c r="L7" s="63">
        <v>410112382</v>
      </c>
    </row>
    <row r="8" spans="1:12" ht="18.75" x14ac:dyDescent="0.3">
      <c r="A8" s="63" t="s">
        <v>27</v>
      </c>
      <c r="B8" s="63">
        <v>9000</v>
      </c>
      <c r="C8" s="63">
        <v>8220</v>
      </c>
      <c r="D8" s="63">
        <v>8293</v>
      </c>
      <c r="E8" s="63">
        <v>25988</v>
      </c>
      <c r="F8" s="63">
        <v>25994</v>
      </c>
      <c r="G8" s="63">
        <v>73976144</v>
      </c>
      <c r="H8" s="63">
        <v>231887275</v>
      </c>
      <c r="I8" s="63">
        <v>213.46</v>
      </c>
      <c r="J8" s="63">
        <v>157911131</v>
      </c>
      <c r="K8" s="63">
        <v>3002441</v>
      </c>
      <c r="L8" s="63">
        <v>164603572</v>
      </c>
    </row>
    <row r="9" spans="1:12" ht="18.75" x14ac:dyDescent="0.3">
      <c r="A9" s="63" t="s">
        <v>231</v>
      </c>
      <c r="B9" s="63">
        <v>400</v>
      </c>
      <c r="C9" s="63">
        <v>269750</v>
      </c>
      <c r="D9" s="63">
        <v>270180</v>
      </c>
      <c r="E9" s="63">
        <v>279020</v>
      </c>
      <c r="F9" s="63">
        <v>279257</v>
      </c>
      <c r="G9" s="63">
        <v>107900024</v>
      </c>
      <c r="H9" s="63">
        <v>111524857</v>
      </c>
      <c r="I9" s="63">
        <v>3.36</v>
      </c>
      <c r="J9" s="63">
        <v>3624833</v>
      </c>
      <c r="K9" s="63">
        <v>0</v>
      </c>
      <c r="L9" s="63">
        <v>3624833</v>
      </c>
    </row>
    <row r="10" spans="1:12" ht="18.75" x14ac:dyDescent="0.3">
      <c r="A10" s="63" t="s">
        <v>17</v>
      </c>
      <c r="B10" s="63">
        <v>4000</v>
      </c>
      <c r="C10" s="63">
        <v>2118</v>
      </c>
      <c r="D10" s="63">
        <v>2137</v>
      </c>
      <c r="E10" s="63">
        <v>27620</v>
      </c>
      <c r="F10" s="63">
        <v>27810</v>
      </c>
      <c r="G10" s="63">
        <v>8470021</v>
      </c>
      <c r="H10" s="63">
        <v>110261088</v>
      </c>
      <c r="I10" s="63">
        <v>1201.78</v>
      </c>
      <c r="J10" s="63">
        <v>101791067</v>
      </c>
      <c r="K10" s="63">
        <v>90905312</v>
      </c>
      <c r="L10" s="63">
        <v>192696379</v>
      </c>
    </row>
    <row r="11" spans="1:12" ht="18.75" x14ac:dyDescent="0.3">
      <c r="A11" s="63" t="s">
        <v>77</v>
      </c>
      <c r="B11" s="63">
        <v>3000</v>
      </c>
      <c r="C11" s="63">
        <v>23205</v>
      </c>
      <c r="D11" s="63">
        <v>23410</v>
      </c>
      <c r="E11" s="63">
        <v>33000</v>
      </c>
      <c r="F11" s="63">
        <v>32744</v>
      </c>
      <c r="G11" s="63">
        <v>69614680</v>
      </c>
      <c r="H11" s="63">
        <v>97367558</v>
      </c>
      <c r="I11" s="63">
        <v>39.869999999999997</v>
      </c>
      <c r="J11" s="63">
        <v>27752878</v>
      </c>
      <c r="K11" s="63">
        <v>1006639</v>
      </c>
      <c r="L11" s="63">
        <v>28759517</v>
      </c>
    </row>
    <row r="12" spans="1:12" ht="18.75" x14ac:dyDescent="0.3">
      <c r="A12" s="63" t="s">
        <v>16</v>
      </c>
      <c r="B12" s="63">
        <v>5000</v>
      </c>
      <c r="C12" s="63">
        <v>2752</v>
      </c>
      <c r="D12" s="63">
        <v>2777</v>
      </c>
      <c r="E12" s="63">
        <v>17710</v>
      </c>
      <c r="F12" s="63">
        <v>17710</v>
      </c>
      <c r="G12" s="63">
        <v>13760059</v>
      </c>
      <c r="H12" s="63">
        <v>87770760</v>
      </c>
      <c r="I12" s="63">
        <v>537.87</v>
      </c>
      <c r="J12" s="63">
        <v>74010701</v>
      </c>
      <c r="K12" s="63">
        <v>42537480</v>
      </c>
      <c r="L12" s="63">
        <v>116548181</v>
      </c>
    </row>
    <row r="13" spans="1:12" ht="18.75" x14ac:dyDescent="0.3">
      <c r="A13" s="63" t="s">
        <v>22</v>
      </c>
      <c r="B13" s="63">
        <v>3000</v>
      </c>
      <c r="C13" s="63">
        <v>10199</v>
      </c>
      <c r="D13" s="63">
        <v>10289</v>
      </c>
      <c r="E13" s="63">
        <v>23888</v>
      </c>
      <c r="F13" s="63">
        <v>23797</v>
      </c>
      <c r="G13" s="63">
        <v>30598264</v>
      </c>
      <c r="H13" s="63">
        <v>70762759</v>
      </c>
      <c r="I13" s="63">
        <v>131.26</v>
      </c>
      <c r="J13" s="63">
        <v>40164495</v>
      </c>
      <c r="K13" s="63">
        <v>11601253</v>
      </c>
      <c r="L13" s="63">
        <v>53265748</v>
      </c>
    </row>
    <row r="14" spans="1:12" ht="18.75" x14ac:dyDescent="0.3">
      <c r="A14" s="63" t="s">
        <v>29</v>
      </c>
      <c r="B14" s="63">
        <v>1500</v>
      </c>
      <c r="C14" s="63">
        <v>25376</v>
      </c>
      <c r="D14" s="63">
        <v>25600</v>
      </c>
      <c r="E14" s="63">
        <v>40850</v>
      </c>
      <c r="F14" s="63">
        <v>40560</v>
      </c>
      <c r="G14" s="63">
        <v>38063528</v>
      </c>
      <c r="H14" s="63">
        <v>60304608</v>
      </c>
      <c r="I14" s="63">
        <v>58.43</v>
      </c>
      <c r="J14" s="63">
        <v>22241080</v>
      </c>
      <c r="K14" s="63">
        <v>15159361</v>
      </c>
      <c r="L14" s="63">
        <v>37400441</v>
      </c>
    </row>
    <row r="15" spans="1:12" ht="18.75" x14ac:dyDescent="0.3">
      <c r="A15" s="63" t="s">
        <v>18</v>
      </c>
      <c r="B15" s="63">
        <v>100000</v>
      </c>
      <c r="C15" s="63">
        <v>502</v>
      </c>
      <c r="D15" s="63">
        <v>507</v>
      </c>
      <c r="E15" s="63">
        <v>500</v>
      </c>
      <c r="F15" s="63">
        <v>500</v>
      </c>
      <c r="G15" s="63">
        <v>50227000</v>
      </c>
      <c r="H15" s="63">
        <v>49560000</v>
      </c>
      <c r="I15" s="63">
        <v>-1.33</v>
      </c>
      <c r="J15" s="63">
        <v>-667000</v>
      </c>
      <c r="K15" s="63">
        <v>0</v>
      </c>
      <c r="L15" s="63">
        <v>-167000</v>
      </c>
    </row>
    <row r="16" spans="1:12" ht="18.75" x14ac:dyDescent="0.3">
      <c r="A16" s="63" t="s">
        <v>21</v>
      </c>
      <c r="B16" s="63">
        <v>1000</v>
      </c>
      <c r="C16" s="63">
        <v>16843</v>
      </c>
      <c r="D16" s="63">
        <v>16992</v>
      </c>
      <c r="E16" s="63">
        <v>46510</v>
      </c>
      <c r="F16" s="63">
        <v>46960</v>
      </c>
      <c r="G16" s="63">
        <v>16842788</v>
      </c>
      <c r="H16" s="63">
        <v>46546752</v>
      </c>
      <c r="I16" s="63">
        <v>176.36</v>
      </c>
      <c r="J16" s="63">
        <v>29703964</v>
      </c>
      <c r="K16" s="63">
        <v>18931414</v>
      </c>
      <c r="L16" s="63">
        <v>51035378</v>
      </c>
    </row>
    <row r="17" spans="1:12" ht="18.75" x14ac:dyDescent="0.3">
      <c r="A17" s="63" t="s">
        <v>24</v>
      </c>
      <c r="B17" s="63">
        <v>4000</v>
      </c>
      <c r="C17" s="63">
        <v>6423</v>
      </c>
      <c r="D17" s="63">
        <v>6480</v>
      </c>
      <c r="E17" s="63">
        <v>10150</v>
      </c>
      <c r="F17" s="63">
        <v>9980</v>
      </c>
      <c r="G17" s="63">
        <v>25690776</v>
      </c>
      <c r="H17" s="63">
        <v>39568704</v>
      </c>
      <c r="I17" s="63">
        <v>54.02</v>
      </c>
      <c r="J17" s="63">
        <v>13877928</v>
      </c>
      <c r="K17" s="63">
        <v>-7422173</v>
      </c>
      <c r="L17" s="63">
        <v>6805755</v>
      </c>
    </row>
    <row r="18" spans="1:12" ht="18.75" x14ac:dyDescent="0.3">
      <c r="A18" s="63" t="s">
        <v>26</v>
      </c>
      <c r="B18" s="63">
        <v>7000</v>
      </c>
      <c r="C18" s="63">
        <v>2103</v>
      </c>
      <c r="D18" s="63">
        <v>2122</v>
      </c>
      <c r="E18" s="63">
        <v>5586</v>
      </c>
      <c r="F18" s="63">
        <v>5590</v>
      </c>
      <c r="G18" s="63">
        <v>14720662</v>
      </c>
      <c r="H18" s="63">
        <v>38785656</v>
      </c>
      <c r="I18" s="63">
        <v>163.47999999999999</v>
      </c>
      <c r="J18" s="63">
        <v>24064994</v>
      </c>
      <c r="K18" s="63">
        <v>94924224</v>
      </c>
      <c r="L18" s="63">
        <v>118989218</v>
      </c>
    </row>
    <row r="19" spans="1:12" ht="18.75" x14ac:dyDescent="0.3">
      <c r="A19" s="63" t="s">
        <v>31</v>
      </c>
      <c r="B19" s="63">
        <v>7000</v>
      </c>
      <c r="C19" s="63">
        <v>2300</v>
      </c>
      <c r="D19" s="63">
        <v>2321</v>
      </c>
      <c r="E19" s="63">
        <v>3965</v>
      </c>
      <c r="F19" s="63">
        <v>3816</v>
      </c>
      <c r="G19" s="63">
        <v>16100578</v>
      </c>
      <c r="H19" s="63">
        <v>26476934</v>
      </c>
      <c r="I19" s="63">
        <v>64.45</v>
      </c>
      <c r="J19" s="63">
        <v>10376356</v>
      </c>
      <c r="K19" s="63">
        <v>3855220</v>
      </c>
      <c r="L19" s="63">
        <v>14231576</v>
      </c>
    </row>
    <row r="20" spans="1:12" ht="18.75" x14ac:dyDescent="0.3">
      <c r="A20" s="63" t="s">
        <v>176</v>
      </c>
      <c r="B20" s="63">
        <v>57</v>
      </c>
      <c r="C20" s="63">
        <v>65415</v>
      </c>
      <c r="D20" s="63">
        <v>65991</v>
      </c>
      <c r="E20" s="63">
        <v>141409</v>
      </c>
      <c r="F20" s="63">
        <v>137574</v>
      </c>
      <c r="G20" s="63">
        <v>3728632</v>
      </c>
      <c r="H20" s="63">
        <v>7772711</v>
      </c>
      <c r="I20" s="63">
        <v>108.46</v>
      </c>
      <c r="J20" s="63">
        <v>4044079</v>
      </c>
      <c r="K20" s="63">
        <v>0</v>
      </c>
      <c r="L20" s="63">
        <v>4542259</v>
      </c>
    </row>
    <row r="21" spans="1:12" ht="18.75" x14ac:dyDescent="0.3">
      <c r="A21" s="63" t="s">
        <v>244</v>
      </c>
      <c r="B21" s="63">
        <v>300</v>
      </c>
      <c r="C21" s="63">
        <v>15823</v>
      </c>
      <c r="D21" s="63">
        <v>15963</v>
      </c>
      <c r="E21" s="63">
        <v>22340</v>
      </c>
      <c r="F21" s="63">
        <v>21830</v>
      </c>
      <c r="G21" s="63">
        <v>4746923</v>
      </c>
      <c r="H21" s="63">
        <v>6491369</v>
      </c>
      <c r="I21" s="63">
        <v>36.75</v>
      </c>
      <c r="J21" s="63">
        <v>1744446</v>
      </c>
      <c r="K21" s="63">
        <v>0</v>
      </c>
      <c r="L21" s="63">
        <v>1744446</v>
      </c>
    </row>
    <row r="22" spans="1:12" ht="18.75" x14ac:dyDescent="0.3">
      <c r="A22" s="63" t="s">
        <v>227</v>
      </c>
      <c r="B22" s="63">
        <v>228</v>
      </c>
      <c r="C22" s="63">
        <v>4119</v>
      </c>
      <c r="D22" s="63">
        <v>4156</v>
      </c>
      <c r="E22" s="63">
        <v>6837</v>
      </c>
      <c r="F22" s="63">
        <v>6765</v>
      </c>
      <c r="G22" s="63">
        <v>939042</v>
      </c>
      <c r="H22" s="63">
        <v>1528847</v>
      </c>
      <c r="I22" s="63">
        <v>62.81</v>
      </c>
      <c r="J22" s="63">
        <v>589805</v>
      </c>
      <c r="K22" s="63">
        <v>0</v>
      </c>
      <c r="L22" s="63">
        <v>589805</v>
      </c>
    </row>
    <row r="23" spans="1:12" ht="18.75" x14ac:dyDescent="0.3">
      <c r="A23" s="63" t="s">
        <v>408</v>
      </c>
      <c r="B23" s="63">
        <v>962</v>
      </c>
      <c r="C23" s="63">
        <v>0</v>
      </c>
      <c r="D23" s="63">
        <v>0</v>
      </c>
      <c r="E23" s="63" t="s">
        <v>405</v>
      </c>
      <c r="F23" s="63">
        <v>1000</v>
      </c>
      <c r="G23" s="63">
        <v>0</v>
      </c>
      <c r="H23" s="63">
        <v>953534</v>
      </c>
      <c r="I23" s="63">
        <v>0</v>
      </c>
      <c r="J23" s="63">
        <v>0</v>
      </c>
      <c r="K23" s="63">
        <v>0</v>
      </c>
      <c r="L23" s="63">
        <v>0</v>
      </c>
    </row>
    <row r="24" spans="1:12" ht="18.75" x14ac:dyDescent="0.3">
      <c r="A24" s="63" t="s">
        <v>400</v>
      </c>
      <c r="B24" s="63">
        <v>48</v>
      </c>
      <c r="C24" s="63">
        <v>15558</v>
      </c>
      <c r="D24" s="63">
        <v>15695</v>
      </c>
      <c r="E24" s="63">
        <v>18900</v>
      </c>
      <c r="F24" s="63">
        <v>18900</v>
      </c>
      <c r="G24" s="63">
        <v>746806</v>
      </c>
      <c r="H24" s="63">
        <v>899217</v>
      </c>
      <c r="I24" s="63">
        <v>20.41</v>
      </c>
      <c r="J24" s="63">
        <v>152411</v>
      </c>
      <c r="K24" s="63">
        <v>0</v>
      </c>
      <c r="L24" s="63">
        <v>152411</v>
      </c>
    </row>
    <row r="25" spans="1:12" ht="18.75" x14ac:dyDescent="0.3">
      <c r="A25" s="63" t="s">
        <v>166</v>
      </c>
      <c r="B25" s="63">
        <v>13</v>
      </c>
      <c r="C25" s="63">
        <v>40536</v>
      </c>
      <c r="D25" s="63">
        <v>40893</v>
      </c>
      <c r="E25" s="63">
        <v>56225</v>
      </c>
      <c r="F25" s="63">
        <v>53734</v>
      </c>
      <c r="G25" s="63">
        <v>526967</v>
      </c>
      <c r="H25" s="63">
        <v>692395</v>
      </c>
      <c r="I25" s="63">
        <v>31.39</v>
      </c>
      <c r="J25" s="63">
        <v>165428</v>
      </c>
      <c r="K25" s="63">
        <v>0</v>
      </c>
      <c r="L25" s="63">
        <v>184928</v>
      </c>
    </row>
    <row r="26" spans="1:12" ht="18.75" x14ac:dyDescent="0.3">
      <c r="A26" s="63" t="s">
        <v>260</v>
      </c>
      <c r="B26" s="63">
        <v>74</v>
      </c>
      <c r="C26" s="63">
        <v>3215</v>
      </c>
      <c r="D26" s="63">
        <v>3244</v>
      </c>
      <c r="E26" s="63">
        <v>3500</v>
      </c>
      <c r="F26" s="63">
        <v>3360</v>
      </c>
      <c r="G26" s="63">
        <v>237896</v>
      </c>
      <c r="H26" s="63">
        <v>246452</v>
      </c>
      <c r="I26" s="63">
        <v>3.6</v>
      </c>
      <c r="J26" s="63">
        <v>8556</v>
      </c>
      <c r="K26" s="63">
        <v>0</v>
      </c>
      <c r="L26" s="63">
        <v>8556</v>
      </c>
    </row>
    <row r="27" spans="1:12" ht="18.75" x14ac:dyDescent="0.3">
      <c r="A27" s="63" t="s">
        <v>123</v>
      </c>
      <c r="B27" s="63">
        <v>14</v>
      </c>
      <c r="C27" s="63">
        <v>12564</v>
      </c>
      <c r="D27" s="63">
        <v>12675</v>
      </c>
      <c r="E27" s="63">
        <v>15319</v>
      </c>
      <c r="F27" s="63">
        <v>14616</v>
      </c>
      <c r="G27" s="63">
        <v>175892</v>
      </c>
      <c r="H27" s="63">
        <v>202823</v>
      </c>
      <c r="I27" s="63">
        <v>15.31</v>
      </c>
      <c r="J27" s="63">
        <v>26931</v>
      </c>
      <c r="K27" s="63">
        <v>0</v>
      </c>
      <c r="L27" s="63">
        <v>31495</v>
      </c>
    </row>
    <row r="28" spans="1:12" ht="18.75" x14ac:dyDescent="0.3">
      <c r="A28" s="63" t="s">
        <v>276</v>
      </c>
      <c r="B28" s="63">
        <v>5</v>
      </c>
      <c r="C28" s="63">
        <v>25113</v>
      </c>
      <c r="D28" s="63">
        <v>25334</v>
      </c>
      <c r="E28" s="63">
        <v>27330</v>
      </c>
      <c r="F28" s="63">
        <v>26063</v>
      </c>
      <c r="G28" s="63">
        <v>125567</v>
      </c>
      <c r="H28" s="63">
        <v>129168</v>
      </c>
      <c r="I28" s="63">
        <v>2.87</v>
      </c>
      <c r="J28" s="63">
        <v>3601</v>
      </c>
      <c r="K28" s="63">
        <v>0</v>
      </c>
      <c r="L28" s="63">
        <v>3601</v>
      </c>
    </row>
    <row r="29" spans="1:12" ht="18.75" x14ac:dyDescent="0.3">
      <c r="A29" s="63" t="s">
        <v>404</v>
      </c>
      <c r="B29" s="63">
        <v>52</v>
      </c>
      <c r="C29" s="63">
        <v>0</v>
      </c>
      <c r="D29" s="63">
        <v>0</v>
      </c>
      <c r="E29" s="63" t="s">
        <v>405</v>
      </c>
      <c r="F29" s="63">
        <v>1000</v>
      </c>
      <c r="G29" s="63">
        <v>0</v>
      </c>
      <c r="H29" s="63">
        <v>51542</v>
      </c>
      <c r="I29" s="63">
        <v>0</v>
      </c>
      <c r="J29" s="63">
        <v>0</v>
      </c>
      <c r="K29" s="63">
        <v>0</v>
      </c>
      <c r="L29" s="63">
        <v>0</v>
      </c>
    </row>
    <row r="30" spans="1:12" ht="18.75" x14ac:dyDescent="0.3">
      <c r="A30" s="63" t="s">
        <v>34</v>
      </c>
      <c r="B30" s="63">
        <v>28</v>
      </c>
      <c r="C30" s="63" t="s">
        <v>35</v>
      </c>
      <c r="D30" s="63" t="s">
        <v>409</v>
      </c>
      <c r="E30" s="63" t="s">
        <v>37</v>
      </c>
      <c r="F30" s="63" t="s">
        <v>410</v>
      </c>
      <c r="G30" s="63" t="s">
        <v>39</v>
      </c>
      <c r="H30" s="63">
        <f>SUM(H2:H29)</f>
        <v>3807827686</v>
      </c>
      <c r="I30" s="63" t="s">
        <v>40</v>
      </c>
      <c r="J30" s="63" t="s">
        <v>411</v>
      </c>
      <c r="K30" s="63"/>
      <c r="L30" s="63"/>
    </row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H30+B41</f>
        <v>3902991532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95163846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3975542592</v>
      </c>
      <c r="H41" s="11">
        <f>G41-B43</f>
        <v>1487709146</v>
      </c>
      <c r="I41" s="5">
        <f>H41/B43</f>
        <v>0.59799386827601964</v>
      </c>
      <c r="J41" s="13">
        <f>G41+J40</f>
        <v>3975542592</v>
      </c>
      <c r="K41" s="11">
        <f>H41+J40</f>
        <v>1487709146</v>
      </c>
      <c r="L41" s="5">
        <f>K41/B43</f>
        <v>0.59799386827601964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5235542592</v>
      </c>
      <c r="H42" s="12">
        <f>G42-B43</f>
        <v>2747709146</v>
      </c>
      <c r="I42" s="8">
        <f>H42/B43</f>
        <v>1.1044586406770254</v>
      </c>
      <c r="J42" s="13">
        <f>G42+J40</f>
        <v>5235542592</v>
      </c>
      <c r="K42" s="12">
        <f>H42+J40</f>
        <v>2747709146</v>
      </c>
      <c r="L42" s="8">
        <f>K42/B43</f>
        <v>1.1044586406770254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0.13387922424089993</v>
      </c>
      <c r="J43" s="6"/>
      <c r="K43" s="4" t="s">
        <v>50</v>
      </c>
      <c r="L43" s="5">
        <f ca="1">K41/VLOOKUP(MID(CELL("filename",A$1),FIND("]",CELL("filename",A$1))+1,255),Base!A:H,8,FALSE)*30</f>
        <v>0.13387922424089993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0.2472668598530654</v>
      </c>
      <c r="J44" s="6"/>
      <c r="K44" s="7"/>
      <c r="L44" s="8">
        <f ca="1">K42/VLOOKUP(MID(CELL("filename",A$1),FIND("]",CELL("filename",A$1))+1,255),Base!A:H,8,FALSE)*30</f>
        <v>0.2472668598530654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L44"/>
  <sheetViews>
    <sheetView rightToLeft="1" topLeftCell="A6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7" t="s">
        <v>11</v>
      </c>
    </row>
    <row r="2" spans="1:12" ht="18.75" x14ac:dyDescent="0.3">
      <c r="A2" s="66" t="s">
        <v>12</v>
      </c>
      <c r="B2" s="66">
        <v>100000</v>
      </c>
      <c r="C2" s="66">
        <v>2252</v>
      </c>
      <c r="D2" s="66">
        <v>2272</v>
      </c>
      <c r="E2" s="66">
        <v>8590</v>
      </c>
      <c r="F2" s="66">
        <v>8698</v>
      </c>
      <c r="G2" s="66">
        <v>225215328</v>
      </c>
      <c r="H2" s="66">
        <v>862145760</v>
      </c>
      <c r="I2" s="66">
        <v>282.81</v>
      </c>
      <c r="J2" s="66">
        <v>636930432</v>
      </c>
      <c r="K2" s="66">
        <v>668193984</v>
      </c>
      <c r="L2" s="66">
        <v>1351724416</v>
      </c>
    </row>
    <row r="3" spans="1:12" ht="18.75" x14ac:dyDescent="0.3">
      <c r="A3" s="66" t="s">
        <v>13</v>
      </c>
      <c r="B3" s="66">
        <v>50000</v>
      </c>
      <c r="C3" s="66">
        <v>1999</v>
      </c>
      <c r="D3" s="66">
        <v>2017</v>
      </c>
      <c r="E3" s="66">
        <v>11460</v>
      </c>
      <c r="F3" s="66">
        <v>11606</v>
      </c>
      <c r="G3" s="66">
        <v>99938792</v>
      </c>
      <c r="H3" s="66">
        <v>575193360</v>
      </c>
      <c r="I3" s="66">
        <v>475.55</v>
      </c>
      <c r="J3" s="66">
        <v>475254568</v>
      </c>
      <c r="K3" s="66">
        <v>440100384</v>
      </c>
      <c r="L3" s="66">
        <v>915354952</v>
      </c>
    </row>
    <row r="4" spans="1:12" ht="18.75" x14ac:dyDescent="0.3">
      <c r="A4" s="66" t="s">
        <v>226</v>
      </c>
      <c r="B4" s="66">
        <v>1800</v>
      </c>
      <c r="C4" s="66">
        <v>243484</v>
      </c>
      <c r="D4" s="66">
        <v>243872</v>
      </c>
      <c r="E4" s="66">
        <v>239500</v>
      </c>
      <c r="F4" s="66">
        <v>239260</v>
      </c>
      <c r="G4" s="66">
        <v>438271168</v>
      </c>
      <c r="H4" s="66">
        <v>429981946</v>
      </c>
      <c r="I4" s="66">
        <v>-1.89</v>
      </c>
      <c r="J4" s="66">
        <v>-8289222</v>
      </c>
      <c r="K4" s="66">
        <v>0</v>
      </c>
      <c r="L4" s="66">
        <v>-8289222</v>
      </c>
    </row>
    <row r="5" spans="1:12" ht="18.75" x14ac:dyDescent="0.3">
      <c r="A5" s="66" t="s">
        <v>14</v>
      </c>
      <c r="B5" s="66">
        <v>10000</v>
      </c>
      <c r="C5" s="66">
        <v>19535</v>
      </c>
      <c r="D5" s="66">
        <v>19707</v>
      </c>
      <c r="E5" s="66">
        <v>39673</v>
      </c>
      <c r="F5" s="66">
        <v>39673</v>
      </c>
      <c r="G5" s="66">
        <v>195353872</v>
      </c>
      <c r="H5" s="66">
        <v>393238776</v>
      </c>
      <c r="I5" s="66">
        <v>101.3</v>
      </c>
      <c r="J5" s="66">
        <v>197884904</v>
      </c>
      <c r="K5" s="66">
        <v>0</v>
      </c>
      <c r="L5" s="66">
        <v>197884904</v>
      </c>
    </row>
    <row r="6" spans="1:12" ht="18.75" x14ac:dyDescent="0.3">
      <c r="A6" s="66" t="s">
        <v>90</v>
      </c>
      <c r="B6" s="66">
        <v>7000</v>
      </c>
      <c r="C6" s="66">
        <v>12987</v>
      </c>
      <c r="D6" s="66">
        <v>13102</v>
      </c>
      <c r="E6" s="66">
        <v>52260</v>
      </c>
      <c r="F6" s="66">
        <v>52260</v>
      </c>
      <c r="G6" s="66">
        <v>90907328</v>
      </c>
      <c r="H6" s="66">
        <v>362600784</v>
      </c>
      <c r="I6" s="66">
        <v>298.87</v>
      </c>
      <c r="J6" s="66">
        <v>271693456</v>
      </c>
      <c r="K6" s="66">
        <v>28708712</v>
      </c>
      <c r="L6" s="66">
        <v>300402168</v>
      </c>
    </row>
    <row r="7" spans="1:12" ht="18.75" x14ac:dyDescent="0.3">
      <c r="A7" s="66" t="s">
        <v>15</v>
      </c>
      <c r="B7" s="66">
        <v>24700</v>
      </c>
      <c r="C7" s="66">
        <v>2374</v>
      </c>
      <c r="D7" s="66">
        <v>2395</v>
      </c>
      <c r="E7" s="66">
        <v>11920</v>
      </c>
      <c r="F7" s="66">
        <v>11910</v>
      </c>
      <c r="G7" s="66">
        <v>58627768</v>
      </c>
      <c r="H7" s="66">
        <v>291588242</v>
      </c>
      <c r="I7" s="66">
        <v>397.36</v>
      </c>
      <c r="J7" s="66">
        <v>232960474</v>
      </c>
      <c r="K7" s="66">
        <v>189667360</v>
      </c>
      <c r="L7" s="66">
        <v>423577834</v>
      </c>
    </row>
    <row r="8" spans="1:12" ht="18.75" x14ac:dyDescent="0.3">
      <c r="A8" s="66" t="s">
        <v>27</v>
      </c>
      <c r="B8" s="66">
        <v>9000</v>
      </c>
      <c r="C8" s="66">
        <v>8220</v>
      </c>
      <c r="D8" s="66">
        <v>8293</v>
      </c>
      <c r="E8" s="66">
        <v>27293</v>
      </c>
      <c r="F8" s="66">
        <v>27176</v>
      </c>
      <c r="G8" s="66">
        <v>73976144</v>
      </c>
      <c r="H8" s="66">
        <v>242431661</v>
      </c>
      <c r="I8" s="66">
        <v>227.72</v>
      </c>
      <c r="J8" s="66">
        <v>168455517</v>
      </c>
      <c r="K8" s="66">
        <v>3002441</v>
      </c>
      <c r="L8" s="66">
        <v>175147958</v>
      </c>
    </row>
    <row r="9" spans="1:12" ht="18.75" x14ac:dyDescent="0.3">
      <c r="A9" s="66" t="s">
        <v>231</v>
      </c>
      <c r="B9" s="66">
        <v>400</v>
      </c>
      <c r="C9" s="66">
        <v>269750</v>
      </c>
      <c r="D9" s="66">
        <v>270180</v>
      </c>
      <c r="E9" s="66">
        <v>287100</v>
      </c>
      <c r="F9" s="66">
        <v>287464</v>
      </c>
      <c r="G9" s="66">
        <v>107900024</v>
      </c>
      <c r="H9" s="66">
        <v>114802428</v>
      </c>
      <c r="I9" s="66">
        <v>6.4</v>
      </c>
      <c r="J9" s="66">
        <v>6902404</v>
      </c>
      <c r="K9" s="66">
        <v>0</v>
      </c>
      <c r="L9" s="66">
        <v>6902404</v>
      </c>
    </row>
    <row r="10" spans="1:12" ht="18.75" x14ac:dyDescent="0.3">
      <c r="A10" s="66" t="s">
        <v>17</v>
      </c>
      <c r="B10" s="66">
        <v>4000</v>
      </c>
      <c r="C10" s="66">
        <v>2118</v>
      </c>
      <c r="D10" s="66">
        <v>2137</v>
      </c>
      <c r="E10" s="66">
        <v>27000</v>
      </c>
      <c r="F10" s="66">
        <v>27630</v>
      </c>
      <c r="G10" s="66">
        <v>8470021</v>
      </c>
      <c r="H10" s="66">
        <v>109547424</v>
      </c>
      <c r="I10" s="66">
        <v>1193.3499999999999</v>
      </c>
      <c r="J10" s="66">
        <v>101077403</v>
      </c>
      <c r="K10" s="66">
        <v>90905312</v>
      </c>
      <c r="L10" s="66">
        <v>191982715</v>
      </c>
    </row>
    <row r="11" spans="1:12" ht="18.75" x14ac:dyDescent="0.3">
      <c r="A11" s="66" t="s">
        <v>77</v>
      </c>
      <c r="B11" s="66">
        <v>3000</v>
      </c>
      <c r="C11" s="66">
        <v>23205</v>
      </c>
      <c r="D11" s="66">
        <v>23410</v>
      </c>
      <c r="E11" s="66">
        <v>34381</v>
      </c>
      <c r="F11" s="66">
        <v>34381</v>
      </c>
      <c r="G11" s="66">
        <v>69614680</v>
      </c>
      <c r="H11" s="66">
        <v>102235342</v>
      </c>
      <c r="I11" s="66">
        <v>46.86</v>
      </c>
      <c r="J11" s="66">
        <v>32620662</v>
      </c>
      <c r="K11" s="66">
        <v>1006639</v>
      </c>
      <c r="L11" s="66">
        <v>33627301</v>
      </c>
    </row>
    <row r="12" spans="1:12" ht="18.75" x14ac:dyDescent="0.3">
      <c r="A12" s="66" t="s">
        <v>16</v>
      </c>
      <c r="B12" s="66">
        <v>5000</v>
      </c>
      <c r="C12" s="66">
        <v>2752</v>
      </c>
      <c r="D12" s="66">
        <v>2777</v>
      </c>
      <c r="E12" s="66">
        <v>18590</v>
      </c>
      <c r="F12" s="66">
        <v>18490</v>
      </c>
      <c r="G12" s="66">
        <v>13760059</v>
      </c>
      <c r="H12" s="66">
        <v>91636440</v>
      </c>
      <c r="I12" s="66">
        <v>565.96</v>
      </c>
      <c r="J12" s="66">
        <v>77876381</v>
      </c>
      <c r="K12" s="66">
        <v>42537480</v>
      </c>
      <c r="L12" s="66">
        <v>120413861</v>
      </c>
    </row>
    <row r="13" spans="1:12" ht="18.75" x14ac:dyDescent="0.3">
      <c r="A13" s="66" t="s">
        <v>22</v>
      </c>
      <c r="B13" s="66">
        <v>3000</v>
      </c>
      <c r="C13" s="66">
        <v>10199</v>
      </c>
      <c r="D13" s="66">
        <v>10289</v>
      </c>
      <c r="E13" s="66">
        <v>24986</v>
      </c>
      <c r="F13" s="66">
        <v>24837</v>
      </c>
      <c r="G13" s="66">
        <v>30598264</v>
      </c>
      <c r="H13" s="66">
        <v>73855303</v>
      </c>
      <c r="I13" s="66">
        <v>141.37</v>
      </c>
      <c r="J13" s="66">
        <v>43257039</v>
      </c>
      <c r="K13" s="66">
        <v>11601253</v>
      </c>
      <c r="L13" s="66">
        <v>56358292</v>
      </c>
    </row>
    <row r="14" spans="1:12" ht="18.75" x14ac:dyDescent="0.3">
      <c r="A14" s="66" t="s">
        <v>29</v>
      </c>
      <c r="B14" s="66">
        <v>1500</v>
      </c>
      <c r="C14" s="66">
        <v>25376</v>
      </c>
      <c r="D14" s="66">
        <v>25600</v>
      </c>
      <c r="E14" s="66">
        <v>41450</v>
      </c>
      <c r="F14" s="66">
        <v>42030</v>
      </c>
      <c r="G14" s="66">
        <v>38063528</v>
      </c>
      <c r="H14" s="66">
        <v>62490204</v>
      </c>
      <c r="I14" s="66">
        <v>64.17</v>
      </c>
      <c r="J14" s="66">
        <v>24426676</v>
      </c>
      <c r="K14" s="66">
        <v>15159361</v>
      </c>
      <c r="L14" s="66">
        <v>39586037</v>
      </c>
    </row>
    <row r="15" spans="1:12" ht="18.75" x14ac:dyDescent="0.3">
      <c r="A15" s="66" t="s">
        <v>18</v>
      </c>
      <c r="B15" s="66">
        <v>100000</v>
      </c>
      <c r="C15" s="66">
        <v>502</v>
      </c>
      <c r="D15" s="66">
        <v>507</v>
      </c>
      <c r="E15" s="66">
        <v>500</v>
      </c>
      <c r="F15" s="66">
        <v>500</v>
      </c>
      <c r="G15" s="66">
        <v>50227000</v>
      </c>
      <c r="H15" s="66">
        <v>49560000</v>
      </c>
      <c r="I15" s="66">
        <v>-1.33</v>
      </c>
      <c r="J15" s="66">
        <v>-667000</v>
      </c>
      <c r="K15" s="66">
        <v>0</v>
      </c>
      <c r="L15" s="66">
        <v>-167000</v>
      </c>
    </row>
    <row r="16" spans="1:12" ht="18.75" x14ac:dyDescent="0.3">
      <c r="A16" s="66" t="s">
        <v>21</v>
      </c>
      <c r="B16" s="66">
        <v>1000</v>
      </c>
      <c r="C16" s="66">
        <v>16843</v>
      </c>
      <c r="D16" s="66">
        <v>16992</v>
      </c>
      <c r="E16" s="66">
        <v>48300</v>
      </c>
      <c r="F16" s="66">
        <v>48300</v>
      </c>
      <c r="G16" s="66">
        <v>16842788</v>
      </c>
      <c r="H16" s="66">
        <v>47874960</v>
      </c>
      <c r="I16" s="66">
        <v>184.25</v>
      </c>
      <c r="J16" s="66">
        <v>31032172</v>
      </c>
      <c r="K16" s="66">
        <v>18931414</v>
      </c>
      <c r="L16" s="66">
        <v>52363586</v>
      </c>
    </row>
    <row r="17" spans="1:12" ht="18.75" x14ac:dyDescent="0.3">
      <c r="A17" s="66" t="s">
        <v>26</v>
      </c>
      <c r="B17" s="66">
        <v>7000</v>
      </c>
      <c r="C17" s="66">
        <v>2103</v>
      </c>
      <c r="D17" s="66">
        <v>2122</v>
      </c>
      <c r="E17" s="66">
        <v>5586</v>
      </c>
      <c r="F17" s="66">
        <v>5590</v>
      </c>
      <c r="G17" s="66">
        <v>14720662</v>
      </c>
      <c r="H17" s="66">
        <v>38785656</v>
      </c>
      <c r="I17" s="66">
        <v>163.47999999999999</v>
      </c>
      <c r="J17" s="66">
        <v>24064994</v>
      </c>
      <c r="K17" s="66">
        <v>94924224</v>
      </c>
      <c r="L17" s="66">
        <v>118989218</v>
      </c>
    </row>
    <row r="18" spans="1:12" ht="18.75" x14ac:dyDescent="0.3">
      <c r="A18" s="66" t="s">
        <v>31</v>
      </c>
      <c r="B18" s="66">
        <v>7000</v>
      </c>
      <c r="C18" s="66">
        <v>2300</v>
      </c>
      <c r="D18" s="66">
        <v>2321</v>
      </c>
      <c r="E18" s="66">
        <v>3892</v>
      </c>
      <c r="F18" s="66">
        <v>3820</v>
      </c>
      <c r="G18" s="66">
        <v>16100578</v>
      </c>
      <c r="H18" s="66">
        <v>26504688</v>
      </c>
      <c r="I18" s="66">
        <v>64.62</v>
      </c>
      <c r="J18" s="66">
        <v>10404110</v>
      </c>
      <c r="K18" s="66">
        <v>3855220</v>
      </c>
      <c r="L18" s="66">
        <v>14259330</v>
      </c>
    </row>
    <row r="19" spans="1:12" ht="18.75" x14ac:dyDescent="0.3">
      <c r="A19" s="66" t="s">
        <v>24</v>
      </c>
      <c r="B19" s="66">
        <v>2000</v>
      </c>
      <c r="C19" s="66">
        <v>6423</v>
      </c>
      <c r="D19" s="66">
        <v>6480</v>
      </c>
      <c r="E19" s="66">
        <v>10450</v>
      </c>
      <c r="F19" s="66">
        <v>10390</v>
      </c>
      <c r="G19" s="66">
        <v>12845388</v>
      </c>
      <c r="H19" s="66">
        <v>20597136</v>
      </c>
      <c r="I19" s="66">
        <v>60.35</v>
      </c>
      <c r="J19" s="66">
        <v>7751748</v>
      </c>
      <c r="K19" s="66">
        <v>349400</v>
      </c>
      <c r="L19" s="66">
        <v>8451148</v>
      </c>
    </row>
    <row r="20" spans="1:12" ht="18.75" x14ac:dyDescent="0.3">
      <c r="A20" s="66" t="s">
        <v>176</v>
      </c>
      <c r="B20" s="66">
        <v>57</v>
      </c>
      <c r="C20" s="66">
        <v>65415</v>
      </c>
      <c r="D20" s="66">
        <v>65991</v>
      </c>
      <c r="E20" s="66">
        <v>144453</v>
      </c>
      <c r="F20" s="66">
        <v>141484</v>
      </c>
      <c r="G20" s="66">
        <v>3728632</v>
      </c>
      <c r="H20" s="66">
        <v>7993620</v>
      </c>
      <c r="I20" s="66">
        <v>114.38</v>
      </c>
      <c r="J20" s="66">
        <v>4264988</v>
      </c>
      <c r="K20" s="66">
        <v>0</v>
      </c>
      <c r="L20" s="66">
        <v>4763168</v>
      </c>
    </row>
    <row r="21" spans="1:12" ht="18.75" x14ac:dyDescent="0.3">
      <c r="A21" s="66" t="s">
        <v>244</v>
      </c>
      <c r="B21" s="66">
        <v>300</v>
      </c>
      <c r="C21" s="66">
        <v>15823</v>
      </c>
      <c r="D21" s="66">
        <v>15963</v>
      </c>
      <c r="E21" s="66">
        <v>22340</v>
      </c>
      <c r="F21" s="66">
        <v>21830</v>
      </c>
      <c r="G21" s="66">
        <v>4746923</v>
      </c>
      <c r="H21" s="66">
        <v>6491369</v>
      </c>
      <c r="I21" s="66">
        <v>36.75</v>
      </c>
      <c r="J21" s="66">
        <v>1744446</v>
      </c>
      <c r="K21" s="66">
        <v>0</v>
      </c>
      <c r="L21" s="66">
        <v>1975446</v>
      </c>
    </row>
    <row r="22" spans="1:12" ht="18.75" x14ac:dyDescent="0.3">
      <c r="A22" s="66" t="s">
        <v>227</v>
      </c>
      <c r="B22" s="66">
        <v>228</v>
      </c>
      <c r="C22" s="66">
        <v>4119</v>
      </c>
      <c r="D22" s="66">
        <v>4156</v>
      </c>
      <c r="E22" s="66">
        <v>7103</v>
      </c>
      <c r="F22" s="66">
        <v>7079</v>
      </c>
      <c r="G22" s="66">
        <v>939042</v>
      </c>
      <c r="H22" s="66">
        <v>1599809</v>
      </c>
      <c r="I22" s="66">
        <v>70.37</v>
      </c>
      <c r="J22" s="66">
        <v>660767</v>
      </c>
      <c r="K22" s="66">
        <v>0</v>
      </c>
      <c r="L22" s="66">
        <v>660767</v>
      </c>
    </row>
    <row r="23" spans="1:12" ht="18.75" x14ac:dyDescent="0.3">
      <c r="A23" s="66" t="s">
        <v>417</v>
      </c>
      <c r="B23" s="66">
        <v>32</v>
      </c>
      <c r="C23" s="66">
        <v>39897</v>
      </c>
      <c r="D23" s="66">
        <v>40249</v>
      </c>
      <c r="E23" s="66">
        <v>39750</v>
      </c>
      <c r="F23" s="66">
        <v>39750</v>
      </c>
      <c r="G23" s="66">
        <v>1276719</v>
      </c>
      <c r="H23" s="66">
        <v>1260806</v>
      </c>
      <c r="I23" s="66">
        <v>-1.25</v>
      </c>
      <c r="J23" s="66">
        <v>-15913</v>
      </c>
      <c r="K23" s="66">
        <v>0</v>
      </c>
      <c r="L23" s="66">
        <v>-15913</v>
      </c>
    </row>
    <row r="24" spans="1:12" ht="18.75" x14ac:dyDescent="0.3">
      <c r="A24" s="66" t="s">
        <v>418</v>
      </c>
      <c r="B24" s="66">
        <v>50</v>
      </c>
      <c r="C24" s="66">
        <v>24087</v>
      </c>
      <c r="D24" s="66">
        <v>24299</v>
      </c>
      <c r="E24" s="66">
        <v>25200</v>
      </c>
      <c r="F24" s="66">
        <v>24176</v>
      </c>
      <c r="G24" s="66">
        <v>1204339</v>
      </c>
      <c r="H24" s="66">
        <v>1198163</v>
      </c>
      <c r="I24" s="66">
        <v>-0.51</v>
      </c>
      <c r="J24" s="66">
        <v>-6176</v>
      </c>
      <c r="K24" s="66">
        <v>0</v>
      </c>
      <c r="L24" s="66">
        <v>-6176</v>
      </c>
    </row>
    <row r="25" spans="1:12" ht="18.75" x14ac:dyDescent="0.3">
      <c r="A25" s="66" t="s">
        <v>400</v>
      </c>
      <c r="B25" s="66">
        <v>48</v>
      </c>
      <c r="C25" s="66">
        <v>15558</v>
      </c>
      <c r="D25" s="66">
        <v>15695</v>
      </c>
      <c r="E25" s="66">
        <v>19840</v>
      </c>
      <c r="F25" s="66">
        <v>19840</v>
      </c>
      <c r="G25" s="66">
        <v>746806</v>
      </c>
      <c r="H25" s="66">
        <v>943940</v>
      </c>
      <c r="I25" s="66">
        <v>26.4</v>
      </c>
      <c r="J25" s="66">
        <v>197134</v>
      </c>
      <c r="K25" s="66">
        <v>0</v>
      </c>
      <c r="L25" s="66">
        <v>197134</v>
      </c>
    </row>
    <row r="26" spans="1:12" ht="18.75" x14ac:dyDescent="0.3">
      <c r="A26" s="66" t="s">
        <v>166</v>
      </c>
      <c r="B26" s="66">
        <v>13</v>
      </c>
      <c r="C26" s="66">
        <v>40536</v>
      </c>
      <c r="D26" s="66">
        <v>40893</v>
      </c>
      <c r="E26" s="66">
        <v>56420</v>
      </c>
      <c r="F26" s="66">
        <v>53996</v>
      </c>
      <c r="G26" s="66">
        <v>526967</v>
      </c>
      <c r="H26" s="66">
        <v>695771</v>
      </c>
      <c r="I26" s="66">
        <v>32.03</v>
      </c>
      <c r="J26" s="66">
        <v>168804</v>
      </c>
      <c r="K26" s="66">
        <v>0</v>
      </c>
      <c r="L26" s="66">
        <v>188304</v>
      </c>
    </row>
    <row r="27" spans="1:12" ht="18.75" x14ac:dyDescent="0.3">
      <c r="A27" s="66" t="s">
        <v>260</v>
      </c>
      <c r="B27" s="66">
        <v>74</v>
      </c>
      <c r="C27" s="66">
        <v>3215</v>
      </c>
      <c r="D27" s="66">
        <v>3244</v>
      </c>
      <c r="E27" s="66">
        <v>3520</v>
      </c>
      <c r="F27" s="66">
        <v>3370</v>
      </c>
      <c r="G27" s="66">
        <v>237896</v>
      </c>
      <c r="H27" s="66">
        <v>247185</v>
      </c>
      <c r="I27" s="66">
        <v>3.9</v>
      </c>
      <c r="J27" s="66">
        <v>9289</v>
      </c>
      <c r="K27" s="66">
        <v>0</v>
      </c>
      <c r="L27" s="66">
        <v>9289</v>
      </c>
    </row>
    <row r="28" spans="1:12" ht="18.75" x14ac:dyDescent="0.3">
      <c r="A28" s="66" t="s">
        <v>123</v>
      </c>
      <c r="B28" s="66">
        <v>14</v>
      </c>
      <c r="C28" s="66">
        <v>12564</v>
      </c>
      <c r="D28" s="66">
        <v>12675</v>
      </c>
      <c r="E28" s="66">
        <v>15346</v>
      </c>
      <c r="F28" s="66">
        <v>14640</v>
      </c>
      <c r="G28" s="66">
        <v>175892</v>
      </c>
      <c r="H28" s="66">
        <v>203156</v>
      </c>
      <c r="I28" s="66">
        <v>15.5</v>
      </c>
      <c r="J28" s="66">
        <v>27264</v>
      </c>
      <c r="K28" s="66">
        <v>0</v>
      </c>
      <c r="L28" s="66">
        <v>31828</v>
      </c>
    </row>
    <row r="29" spans="1:12" ht="18.75" x14ac:dyDescent="0.3">
      <c r="A29" s="66" t="s">
        <v>276</v>
      </c>
      <c r="B29" s="66">
        <v>5</v>
      </c>
      <c r="C29" s="66">
        <v>25113</v>
      </c>
      <c r="D29" s="66">
        <v>25334</v>
      </c>
      <c r="E29" s="66">
        <v>27366</v>
      </c>
      <c r="F29" s="66">
        <v>26111</v>
      </c>
      <c r="G29" s="66">
        <v>125567</v>
      </c>
      <c r="H29" s="66">
        <v>129406</v>
      </c>
      <c r="I29" s="66">
        <v>3.06</v>
      </c>
      <c r="J29" s="66">
        <v>3839</v>
      </c>
      <c r="K29" s="66">
        <v>0</v>
      </c>
      <c r="L29" s="66">
        <v>3839</v>
      </c>
    </row>
    <row r="30" spans="1:12" ht="18.75" x14ac:dyDescent="0.3">
      <c r="A30" s="66" t="s">
        <v>404</v>
      </c>
      <c r="B30" s="66">
        <v>52</v>
      </c>
      <c r="C30" s="66">
        <v>0</v>
      </c>
      <c r="D30" s="66">
        <v>0</v>
      </c>
      <c r="E30" s="66" t="s">
        <v>405</v>
      </c>
      <c r="F30" s="66">
        <v>1000</v>
      </c>
      <c r="G30" s="66">
        <v>0</v>
      </c>
      <c r="H30" s="66">
        <v>51542</v>
      </c>
      <c r="I30" s="66">
        <v>0</v>
      </c>
      <c r="J30" s="66">
        <v>0</v>
      </c>
      <c r="K30" s="66">
        <v>0</v>
      </c>
      <c r="L30" s="66">
        <v>0</v>
      </c>
    </row>
    <row r="31" spans="1:12" ht="18.75" x14ac:dyDescent="0.3">
      <c r="A31" s="66" t="s">
        <v>34</v>
      </c>
      <c r="B31" s="66">
        <v>29</v>
      </c>
      <c r="C31" s="66" t="s">
        <v>35</v>
      </c>
      <c r="D31" s="66" t="s">
        <v>51</v>
      </c>
      <c r="E31" s="66" t="s">
        <v>37</v>
      </c>
      <c r="F31" s="66" t="s">
        <v>419</v>
      </c>
      <c r="G31" s="66" t="s">
        <v>39</v>
      </c>
      <c r="H31" s="66">
        <f>SUM(H2:H30)</f>
        <v>3915884877</v>
      </c>
      <c r="I31" s="66" t="s">
        <v>40</v>
      </c>
      <c r="J31" s="66" t="s">
        <v>420</v>
      </c>
    </row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H31+B41</f>
        <v>4049923561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134038684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4122474621</v>
      </c>
      <c r="H41" s="11">
        <f>G41-B43</f>
        <v>1634641175</v>
      </c>
      <c r="I41" s="5">
        <f>H41/B43</f>
        <v>0.657054103693403</v>
      </c>
      <c r="J41" s="13">
        <f>G41+J40</f>
        <v>4122474621</v>
      </c>
      <c r="K41" s="11">
        <f>H41+J40</f>
        <v>1634641175</v>
      </c>
      <c r="L41" s="5">
        <f>K41/B43</f>
        <v>0.657054103693403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5382474621</v>
      </c>
      <c r="H42" s="12">
        <f>G42-B43</f>
        <v>2894641175</v>
      </c>
      <c r="I42" s="8">
        <f>H42/B43</f>
        <v>1.1635188760944088</v>
      </c>
      <c r="J42" s="13">
        <f>G42+J40</f>
        <v>5382474621</v>
      </c>
      <c r="K42" s="12">
        <f>H42+J40</f>
        <v>2894641175</v>
      </c>
      <c r="L42" s="8">
        <f>K42/B43</f>
        <v>1.1635188760944088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0.14388046066278898</v>
      </c>
      <c r="J43" s="6"/>
      <c r="K43" s="4" t="s">
        <v>50</v>
      </c>
      <c r="L43" s="5">
        <f ca="1">K41/VLOOKUP(MID(CELL("filename",A$1),FIND("]",CELL("filename",A$1))+1,255),Base!A:H,8,FALSE)*30</f>
        <v>0.14388046066278898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0.25478515534914065</v>
      </c>
      <c r="J44" s="6"/>
      <c r="K44" s="7"/>
      <c r="L44" s="8">
        <f ca="1">K42/VLOOKUP(MID(CELL("filename",A$1),FIND("]",CELL("filename",A$1))+1,255),Base!A:H,8,FALSE)*30</f>
        <v>0.25478515534914065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L44"/>
  <sheetViews>
    <sheetView rightToLeft="1" topLeftCell="A13" workbookViewId="0">
      <selection activeCell="A13" sqref="A1:XFD1048576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9</v>
      </c>
      <c r="K1" s="70" t="s">
        <v>10</v>
      </c>
      <c r="L1" s="70" t="s">
        <v>11</v>
      </c>
    </row>
    <row r="2" spans="1:12" ht="18.75" x14ac:dyDescent="0.3">
      <c r="A2" s="69" t="s">
        <v>12</v>
      </c>
      <c r="B2" s="69">
        <v>100000</v>
      </c>
      <c r="C2" s="69">
        <v>2252</v>
      </c>
      <c r="D2" s="69">
        <v>2272</v>
      </c>
      <c r="E2" s="69">
        <v>8540</v>
      </c>
      <c r="F2" s="69">
        <v>8755</v>
      </c>
      <c r="G2" s="69">
        <v>225215328</v>
      </c>
      <c r="H2" s="69">
        <v>867795600</v>
      </c>
      <c r="I2" s="69">
        <v>285.32</v>
      </c>
      <c r="J2" s="69">
        <v>642580272</v>
      </c>
      <c r="K2" s="69">
        <v>668193984</v>
      </c>
      <c r="L2" s="69">
        <v>1357374256</v>
      </c>
    </row>
    <row r="3" spans="1:12" ht="18.75" x14ac:dyDescent="0.3">
      <c r="A3" s="69" t="s">
        <v>13</v>
      </c>
      <c r="B3" s="69">
        <v>50000</v>
      </c>
      <c r="C3" s="69">
        <v>1999</v>
      </c>
      <c r="D3" s="69">
        <v>2017</v>
      </c>
      <c r="E3" s="69">
        <v>11026</v>
      </c>
      <c r="F3" s="69">
        <v>11267</v>
      </c>
      <c r="G3" s="69">
        <v>99938792</v>
      </c>
      <c r="H3" s="69">
        <v>558392520</v>
      </c>
      <c r="I3" s="69">
        <v>458.73</v>
      </c>
      <c r="J3" s="69">
        <v>458453728</v>
      </c>
      <c r="K3" s="69">
        <v>440100384</v>
      </c>
      <c r="L3" s="69">
        <v>898554112</v>
      </c>
    </row>
    <row r="4" spans="1:12" ht="18.75" x14ac:dyDescent="0.3">
      <c r="A4" s="69" t="s">
        <v>226</v>
      </c>
      <c r="B4" s="69">
        <v>1800</v>
      </c>
      <c r="C4" s="69">
        <v>243484</v>
      </c>
      <c r="D4" s="69">
        <v>243872</v>
      </c>
      <c r="E4" s="69">
        <v>239100</v>
      </c>
      <c r="F4" s="69">
        <v>241560</v>
      </c>
      <c r="G4" s="69">
        <v>438271168</v>
      </c>
      <c r="H4" s="69">
        <v>434115351</v>
      </c>
      <c r="I4" s="69">
        <v>-0.95</v>
      </c>
      <c r="J4" s="69">
        <v>-4155817</v>
      </c>
      <c r="K4" s="69">
        <v>0</v>
      </c>
      <c r="L4" s="69">
        <v>-4155817</v>
      </c>
    </row>
    <row r="5" spans="1:12" ht="18.75" x14ac:dyDescent="0.3">
      <c r="A5" s="69" t="s">
        <v>14</v>
      </c>
      <c r="B5" s="69">
        <v>10000</v>
      </c>
      <c r="C5" s="69">
        <v>19535</v>
      </c>
      <c r="D5" s="69">
        <v>19707</v>
      </c>
      <c r="E5" s="69">
        <v>39673</v>
      </c>
      <c r="F5" s="69">
        <v>39673</v>
      </c>
      <c r="G5" s="69">
        <v>195353872</v>
      </c>
      <c r="H5" s="69">
        <v>393238776</v>
      </c>
      <c r="I5" s="69">
        <v>101.3</v>
      </c>
      <c r="J5" s="69">
        <v>197884904</v>
      </c>
      <c r="K5" s="69">
        <v>0</v>
      </c>
      <c r="L5" s="69">
        <v>197884904</v>
      </c>
    </row>
    <row r="6" spans="1:12" ht="18.75" x14ac:dyDescent="0.3">
      <c r="A6" s="69" t="s">
        <v>90</v>
      </c>
      <c r="B6" s="69">
        <v>7000</v>
      </c>
      <c r="C6" s="69">
        <v>12987</v>
      </c>
      <c r="D6" s="69">
        <v>13102</v>
      </c>
      <c r="E6" s="69">
        <v>54870</v>
      </c>
      <c r="F6" s="69">
        <v>54870</v>
      </c>
      <c r="G6" s="69">
        <v>90907328</v>
      </c>
      <c r="H6" s="69">
        <v>380710008</v>
      </c>
      <c r="I6" s="69">
        <v>318.79000000000002</v>
      </c>
      <c r="J6" s="69">
        <v>289802680</v>
      </c>
      <c r="K6" s="69">
        <v>28708712</v>
      </c>
      <c r="L6" s="69">
        <v>318511392</v>
      </c>
    </row>
    <row r="7" spans="1:12" ht="18.75" x14ac:dyDescent="0.3">
      <c r="A7" s="69" t="s">
        <v>15</v>
      </c>
      <c r="B7" s="69">
        <v>24700</v>
      </c>
      <c r="C7" s="69">
        <v>2374</v>
      </c>
      <c r="D7" s="69">
        <v>2395</v>
      </c>
      <c r="E7" s="69">
        <v>12370</v>
      </c>
      <c r="F7" s="69">
        <v>12460</v>
      </c>
      <c r="G7" s="69">
        <v>58627768</v>
      </c>
      <c r="H7" s="69">
        <v>305053694</v>
      </c>
      <c r="I7" s="69">
        <v>420.32</v>
      </c>
      <c r="J7" s="69">
        <v>246425926</v>
      </c>
      <c r="K7" s="69">
        <v>189667360</v>
      </c>
      <c r="L7" s="69">
        <v>437043286</v>
      </c>
    </row>
    <row r="8" spans="1:12" ht="18.75" x14ac:dyDescent="0.3">
      <c r="A8" s="69" t="s">
        <v>27</v>
      </c>
      <c r="B8" s="69">
        <v>9000</v>
      </c>
      <c r="C8" s="69">
        <v>8220</v>
      </c>
      <c r="D8" s="69">
        <v>8293</v>
      </c>
      <c r="E8" s="69">
        <v>28534</v>
      </c>
      <c r="F8" s="69">
        <v>28528</v>
      </c>
      <c r="G8" s="69">
        <v>73976144</v>
      </c>
      <c r="H8" s="69">
        <v>254492582</v>
      </c>
      <c r="I8" s="69">
        <v>244.02</v>
      </c>
      <c r="J8" s="69">
        <v>180516438</v>
      </c>
      <c r="K8" s="69">
        <v>3002441</v>
      </c>
      <c r="L8" s="69">
        <v>187208879</v>
      </c>
    </row>
    <row r="9" spans="1:12" ht="18.75" x14ac:dyDescent="0.3">
      <c r="A9" s="69" t="s">
        <v>231</v>
      </c>
      <c r="B9" s="69">
        <v>400</v>
      </c>
      <c r="C9" s="69">
        <v>269750</v>
      </c>
      <c r="D9" s="69">
        <v>270180</v>
      </c>
      <c r="E9" s="69">
        <v>295087</v>
      </c>
      <c r="F9" s="69">
        <v>294508</v>
      </c>
      <c r="G9" s="69">
        <v>107900024</v>
      </c>
      <c r="H9" s="69">
        <v>117615540</v>
      </c>
      <c r="I9" s="69">
        <v>9</v>
      </c>
      <c r="J9" s="69">
        <v>9715516</v>
      </c>
      <c r="K9" s="69">
        <v>0</v>
      </c>
      <c r="L9" s="69">
        <v>9715516</v>
      </c>
    </row>
    <row r="10" spans="1:12" ht="18.75" x14ac:dyDescent="0.3">
      <c r="A10" s="69" t="s">
        <v>77</v>
      </c>
      <c r="B10" s="69">
        <v>3000</v>
      </c>
      <c r="C10" s="69">
        <v>23205</v>
      </c>
      <c r="D10" s="69">
        <v>23410</v>
      </c>
      <c r="E10" s="69">
        <v>36100</v>
      </c>
      <c r="F10" s="69">
        <v>36100</v>
      </c>
      <c r="G10" s="69">
        <v>69614680</v>
      </c>
      <c r="H10" s="69">
        <v>107346960</v>
      </c>
      <c r="I10" s="69">
        <v>54.2</v>
      </c>
      <c r="J10" s="69">
        <v>37732280</v>
      </c>
      <c r="K10" s="69">
        <v>1006639</v>
      </c>
      <c r="L10" s="69">
        <v>38738919</v>
      </c>
    </row>
    <row r="11" spans="1:12" ht="18.75" x14ac:dyDescent="0.3">
      <c r="A11" s="69" t="s">
        <v>17</v>
      </c>
      <c r="B11" s="69">
        <v>4000</v>
      </c>
      <c r="C11" s="69">
        <v>2118</v>
      </c>
      <c r="D11" s="69">
        <v>2137</v>
      </c>
      <c r="E11" s="69">
        <v>26250</v>
      </c>
      <c r="F11" s="69">
        <v>26870</v>
      </c>
      <c r="G11" s="69">
        <v>8470021</v>
      </c>
      <c r="H11" s="69">
        <v>106534176</v>
      </c>
      <c r="I11" s="69">
        <v>1157.78</v>
      </c>
      <c r="J11" s="69">
        <v>98064155</v>
      </c>
      <c r="K11" s="69">
        <v>90905312</v>
      </c>
      <c r="L11" s="69">
        <v>188969467</v>
      </c>
    </row>
    <row r="12" spans="1:12" ht="18.75" x14ac:dyDescent="0.3">
      <c r="A12" s="69" t="s">
        <v>16</v>
      </c>
      <c r="B12" s="69">
        <v>5000</v>
      </c>
      <c r="C12" s="69">
        <v>2752</v>
      </c>
      <c r="D12" s="69">
        <v>2777</v>
      </c>
      <c r="E12" s="69">
        <v>19410</v>
      </c>
      <c r="F12" s="69">
        <v>19410</v>
      </c>
      <c r="G12" s="69">
        <v>13760059</v>
      </c>
      <c r="H12" s="69">
        <v>96195960</v>
      </c>
      <c r="I12" s="69">
        <v>599.1</v>
      </c>
      <c r="J12" s="69">
        <v>82435901</v>
      </c>
      <c r="K12" s="69">
        <v>42537480</v>
      </c>
      <c r="L12" s="69">
        <v>124973381</v>
      </c>
    </row>
    <row r="13" spans="1:12" ht="18.75" x14ac:dyDescent="0.3">
      <c r="A13" s="69" t="s">
        <v>22</v>
      </c>
      <c r="B13" s="69">
        <v>3000</v>
      </c>
      <c r="C13" s="69">
        <v>10199</v>
      </c>
      <c r="D13" s="69">
        <v>10289</v>
      </c>
      <c r="E13" s="69">
        <v>26078</v>
      </c>
      <c r="F13" s="69">
        <v>26078</v>
      </c>
      <c r="G13" s="69">
        <v>30598264</v>
      </c>
      <c r="H13" s="69">
        <v>77545541</v>
      </c>
      <c r="I13" s="69">
        <v>153.43</v>
      </c>
      <c r="J13" s="69">
        <v>46947277</v>
      </c>
      <c r="K13" s="69">
        <v>11601253</v>
      </c>
      <c r="L13" s="69">
        <v>60048530</v>
      </c>
    </row>
    <row r="14" spans="1:12" ht="18.75" x14ac:dyDescent="0.3">
      <c r="A14" s="69" t="s">
        <v>29</v>
      </c>
      <c r="B14" s="69">
        <v>1500</v>
      </c>
      <c r="C14" s="69">
        <v>25376</v>
      </c>
      <c r="D14" s="69">
        <v>25600</v>
      </c>
      <c r="E14" s="69">
        <v>40040</v>
      </c>
      <c r="F14" s="69">
        <v>40490</v>
      </c>
      <c r="G14" s="69">
        <v>38063528</v>
      </c>
      <c r="H14" s="69">
        <v>60200532</v>
      </c>
      <c r="I14" s="69">
        <v>58.16</v>
      </c>
      <c r="J14" s="69">
        <v>22137004</v>
      </c>
      <c r="K14" s="69">
        <v>15159361</v>
      </c>
      <c r="L14" s="69">
        <v>37296365</v>
      </c>
    </row>
    <row r="15" spans="1:12" ht="18.75" x14ac:dyDescent="0.3">
      <c r="A15" s="69" t="s">
        <v>21</v>
      </c>
      <c r="B15" s="69">
        <v>1000</v>
      </c>
      <c r="C15" s="69">
        <v>16843</v>
      </c>
      <c r="D15" s="69">
        <v>16992</v>
      </c>
      <c r="E15" s="69">
        <v>49700</v>
      </c>
      <c r="F15" s="69">
        <v>50280</v>
      </c>
      <c r="G15" s="69">
        <v>16842788</v>
      </c>
      <c r="H15" s="69">
        <v>49837536</v>
      </c>
      <c r="I15" s="69">
        <v>195.9</v>
      </c>
      <c r="J15" s="69">
        <v>32994748</v>
      </c>
      <c r="K15" s="69">
        <v>18931414</v>
      </c>
      <c r="L15" s="69">
        <v>54326162</v>
      </c>
    </row>
    <row r="16" spans="1:12" ht="18.75" x14ac:dyDescent="0.3">
      <c r="A16" s="69" t="s">
        <v>18</v>
      </c>
      <c r="B16" s="69">
        <v>100000</v>
      </c>
      <c r="C16" s="69">
        <v>502</v>
      </c>
      <c r="D16" s="69">
        <v>507</v>
      </c>
      <c r="E16" s="69">
        <v>500</v>
      </c>
      <c r="F16" s="69">
        <v>500</v>
      </c>
      <c r="G16" s="69">
        <v>50227000</v>
      </c>
      <c r="H16" s="69">
        <v>49560000</v>
      </c>
      <c r="I16" s="69">
        <v>-1.33</v>
      </c>
      <c r="J16" s="69">
        <v>-667000</v>
      </c>
      <c r="K16" s="69">
        <v>0</v>
      </c>
      <c r="L16" s="69">
        <v>-167000</v>
      </c>
    </row>
    <row r="17" spans="1:12" ht="18.75" x14ac:dyDescent="0.3">
      <c r="A17" s="69" t="s">
        <v>26</v>
      </c>
      <c r="B17" s="69">
        <v>7000</v>
      </c>
      <c r="C17" s="69">
        <v>2103</v>
      </c>
      <c r="D17" s="69">
        <v>2122</v>
      </c>
      <c r="E17" s="69">
        <v>5586</v>
      </c>
      <c r="F17" s="69">
        <v>5590</v>
      </c>
      <c r="G17" s="69">
        <v>14720662</v>
      </c>
      <c r="H17" s="69">
        <v>38785656</v>
      </c>
      <c r="I17" s="69">
        <v>163.47999999999999</v>
      </c>
      <c r="J17" s="69">
        <v>24064994</v>
      </c>
      <c r="K17" s="69">
        <v>94924224</v>
      </c>
      <c r="L17" s="69">
        <v>118989218</v>
      </c>
    </row>
    <row r="18" spans="1:12" ht="18.75" x14ac:dyDescent="0.3">
      <c r="A18" s="69" t="s">
        <v>31</v>
      </c>
      <c r="B18" s="69">
        <v>7000</v>
      </c>
      <c r="C18" s="69">
        <v>2300</v>
      </c>
      <c r="D18" s="69">
        <v>2321</v>
      </c>
      <c r="E18" s="69">
        <v>3896</v>
      </c>
      <c r="F18" s="69">
        <v>3826</v>
      </c>
      <c r="G18" s="69">
        <v>16100578</v>
      </c>
      <c r="H18" s="69">
        <v>26546318</v>
      </c>
      <c r="I18" s="69">
        <v>64.88</v>
      </c>
      <c r="J18" s="69">
        <v>10445740</v>
      </c>
      <c r="K18" s="69">
        <v>3855220</v>
      </c>
      <c r="L18" s="69">
        <v>14300960</v>
      </c>
    </row>
    <row r="19" spans="1:12" ht="18.75" x14ac:dyDescent="0.3">
      <c r="A19" s="69" t="s">
        <v>24</v>
      </c>
      <c r="B19" s="69">
        <v>2000</v>
      </c>
      <c r="C19" s="69">
        <v>6423</v>
      </c>
      <c r="D19" s="69">
        <v>6480</v>
      </c>
      <c r="E19" s="69">
        <v>10090</v>
      </c>
      <c r="F19" s="69">
        <v>10290</v>
      </c>
      <c r="G19" s="69">
        <v>12845388</v>
      </c>
      <c r="H19" s="69">
        <v>20398896</v>
      </c>
      <c r="I19" s="69">
        <v>58.8</v>
      </c>
      <c r="J19" s="69">
        <v>7553508</v>
      </c>
      <c r="K19" s="69">
        <v>349400</v>
      </c>
      <c r="L19" s="69">
        <v>8252908</v>
      </c>
    </row>
    <row r="20" spans="1:12" ht="18.75" x14ac:dyDescent="0.3">
      <c r="A20" s="69" t="s">
        <v>176</v>
      </c>
      <c r="B20" s="69">
        <v>57</v>
      </c>
      <c r="C20" s="69">
        <v>65415</v>
      </c>
      <c r="D20" s="69">
        <v>65991</v>
      </c>
      <c r="E20" s="69">
        <v>148558</v>
      </c>
      <c r="F20" s="69">
        <v>144853</v>
      </c>
      <c r="G20" s="69">
        <v>3728632</v>
      </c>
      <c r="H20" s="69">
        <v>8183963</v>
      </c>
      <c r="I20" s="69">
        <v>119.49</v>
      </c>
      <c r="J20" s="69">
        <v>4455331</v>
      </c>
      <c r="K20" s="69">
        <v>0</v>
      </c>
      <c r="L20" s="69">
        <v>4953511</v>
      </c>
    </row>
    <row r="21" spans="1:12" ht="18.75" x14ac:dyDescent="0.3">
      <c r="A21" s="69" t="s">
        <v>244</v>
      </c>
      <c r="B21" s="69">
        <v>300</v>
      </c>
      <c r="C21" s="69">
        <v>15823</v>
      </c>
      <c r="D21" s="69">
        <v>15963</v>
      </c>
      <c r="E21" s="69">
        <v>21570</v>
      </c>
      <c r="F21" s="69">
        <v>21060</v>
      </c>
      <c r="G21" s="69">
        <v>4746923</v>
      </c>
      <c r="H21" s="69">
        <v>6262402</v>
      </c>
      <c r="I21" s="69">
        <v>31.93</v>
      </c>
      <c r="J21" s="69">
        <v>1515479</v>
      </c>
      <c r="K21" s="69">
        <v>0</v>
      </c>
      <c r="L21" s="69">
        <v>1746479</v>
      </c>
    </row>
    <row r="22" spans="1:12" ht="18.75" x14ac:dyDescent="0.3">
      <c r="A22" s="69" t="s">
        <v>227</v>
      </c>
      <c r="B22" s="69">
        <v>228</v>
      </c>
      <c r="C22" s="69">
        <v>4119</v>
      </c>
      <c r="D22" s="69">
        <v>4156</v>
      </c>
      <c r="E22" s="69">
        <v>7432</v>
      </c>
      <c r="F22" s="69">
        <v>7361</v>
      </c>
      <c r="G22" s="69">
        <v>939042</v>
      </c>
      <c r="H22" s="69">
        <v>1663539</v>
      </c>
      <c r="I22" s="69">
        <v>77.150000000000006</v>
      </c>
      <c r="J22" s="69">
        <v>724497</v>
      </c>
      <c r="K22" s="69">
        <v>0</v>
      </c>
      <c r="L22" s="69">
        <v>724497</v>
      </c>
    </row>
    <row r="23" spans="1:12" ht="18.75" x14ac:dyDescent="0.3">
      <c r="A23" s="69" t="s">
        <v>417</v>
      </c>
      <c r="B23" s="69">
        <v>32</v>
      </c>
      <c r="C23" s="69">
        <v>39897</v>
      </c>
      <c r="D23" s="69">
        <v>40249</v>
      </c>
      <c r="E23" s="69">
        <v>43810</v>
      </c>
      <c r="F23" s="69">
        <v>43450</v>
      </c>
      <c r="G23" s="69">
        <v>1276719</v>
      </c>
      <c r="H23" s="69">
        <v>1378164</v>
      </c>
      <c r="I23" s="69">
        <v>7.95</v>
      </c>
      <c r="J23" s="69">
        <v>101445</v>
      </c>
      <c r="K23" s="69">
        <v>0</v>
      </c>
      <c r="L23" s="69">
        <v>101445</v>
      </c>
    </row>
    <row r="24" spans="1:12" ht="18.75" x14ac:dyDescent="0.3">
      <c r="A24" s="69" t="s">
        <v>418</v>
      </c>
      <c r="B24" s="69">
        <v>50</v>
      </c>
      <c r="C24" s="69">
        <v>24087</v>
      </c>
      <c r="D24" s="69">
        <v>24299</v>
      </c>
      <c r="E24" s="69">
        <v>25384</v>
      </c>
      <c r="F24" s="69">
        <v>24908</v>
      </c>
      <c r="G24" s="69">
        <v>1204339</v>
      </c>
      <c r="H24" s="69">
        <v>1234440</v>
      </c>
      <c r="I24" s="69">
        <v>2.5</v>
      </c>
      <c r="J24" s="69">
        <v>30101</v>
      </c>
      <c r="K24" s="69">
        <v>0</v>
      </c>
      <c r="L24" s="69">
        <v>30101</v>
      </c>
    </row>
    <row r="25" spans="1:12" ht="18.75" x14ac:dyDescent="0.3">
      <c r="A25" s="69" t="s">
        <v>400</v>
      </c>
      <c r="B25" s="69">
        <v>48</v>
      </c>
      <c r="C25" s="69">
        <v>15558</v>
      </c>
      <c r="D25" s="69">
        <v>15695</v>
      </c>
      <c r="E25" s="69">
        <v>20830</v>
      </c>
      <c r="F25" s="69">
        <v>20830</v>
      </c>
      <c r="G25" s="69">
        <v>746806</v>
      </c>
      <c r="H25" s="69">
        <v>991041</v>
      </c>
      <c r="I25" s="69">
        <v>32.700000000000003</v>
      </c>
      <c r="J25" s="69">
        <v>244235</v>
      </c>
      <c r="K25" s="69">
        <v>0</v>
      </c>
      <c r="L25" s="69">
        <v>244235</v>
      </c>
    </row>
    <row r="26" spans="1:12" ht="18.75" x14ac:dyDescent="0.3">
      <c r="A26" s="69" t="s">
        <v>166</v>
      </c>
      <c r="B26" s="69">
        <v>13</v>
      </c>
      <c r="C26" s="69">
        <v>40536</v>
      </c>
      <c r="D26" s="69">
        <v>40893</v>
      </c>
      <c r="E26" s="69">
        <v>56695</v>
      </c>
      <c r="F26" s="69">
        <v>54279</v>
      </c>
      <c r="G26" s="69">
        <v>526967</v>
      </c>
      <c r="H26" s="69">
        <v>699417</v>
      </c>
      <c r="I26" s="69">
        <v>32.729999999999997</v>
      </c>
      <c r="J26" s="69">
        <v>172450</v>
      </c>
      <c r="K26" s="69">
        <v>0</v>
      </c>
      <c r="L26" s="69">
        <v>191950</v>
      </c>
    </row>
    <row r="27" spans="1:12" ht="18.75" x14ac:dyDescent="0.3">
      <c r="A27" s="69" t="s">
        <v>260</v>
      </c>
      <c r="B27" s="69">
        <v>74</v>
      </c>
      <c r="C27" s="69">
        <v>3215</v>
      </c>
      <c r="D27" s="69">
        <v>3244</v>
      </c>
      <c r="E27" s="69">
        <v>3530</v>
      </c>
      <c r="F27" s="69">
        <v>3380</v>
      </c>
      <c r="G27" s="69">
        <v>237896</v>
      </c>
      <c r="H27" s="69">
        <v>247919</v>
      </c>
      <c r="I27" s="69">
        <v>4.21</v>
      </c>
      <c r="J27" s="69">
        <v>10023</v>
      </c>
      <c r="K27" s="69">
        <v>0</v>
      </c>
      <c r="L27" s="69">
        <v>10023</v>
      </c>
    </row>
    <row r="28" spans="1:12" ht="18.75" x14ac:dyDescent="0.3">
      <c r="A28" s="69" t="s">
        <v>123</v>
      </c>
      <c r="B28" s="69">
        <v>14</v>
      </c>
      <c r="C28" s="69">
        <v>12564</v>
      </c>
      <c r="D28" s="69">
        <v>12675</v>
      </c>
      <c r="E28" s="69">
        <v>15372</v>
      </c>
      <c r="F28" s="69">
        <v>14674</v>
      </c>
      <c r="G28" s="69">
        <v>175892</v>
      </c>
      <c r="H28" s="69">
        <v>203628</v>
      </c>
      <c r="I28" s="69">
        <v>15.77</v>
      </c>
      <c r="J28" s="69">
        <v>27736</v>
      </c>
      <c r="K28" s="69">
        <v>0</v>
      </c>
      <c r="L28" s="69">
        <v>32300</v>
      </c>
    </row>
    <row r="29" spans="1:12" ht="18.75" x14ac:dyDescent="0.3">
      <c r="A29" s="69" t="s">
        <v>276</v>
      </c>
      <c r="B29" s="69">
        <v>5</v>
      </c>
      <c r="C29" s="69">
        <v>25113</v>
      </c>
      <c r="D29" s="69">
        <v>25334</v>
      </c>
      <c r="E29" s="69">
        <v>27416</v>
      </c>
      <c r="F29" s="69">
        <v>26157</v>
      </c>
      <c r="G29" s="69">
        <v>125567</v>
      </c>
      <c r="H29" s="69">
        <v>129634</v>
      </c>
      <c r="I29" s="69">
        <v>3.24</v>
      </c>
      <c r="J29" s="69">
        <v>4067</v>
      </c>
      <c r="K29" s="69">
        <v>0</v>
      </c>
      <c r="L29" s="69">
        <v>4067</v>
      </c>
    </row>
    <row r="30" spans="1:12" ht="18.75" x14ac:dyDescent="0.3">
      <c r="A30" s="69" t="s">
        <v>404</v>
      </c>
      <c r="B30" s="69">
        <v>52</v>
      </c>
      <c r="C30" s="69">
        <v>0</v>
      </c>
      <c r="D30" s="69">
        <v>0</v>
      </c>
      <c r="E30" s="69" t="s">
        <v>405</v>
      </c>
      <c r="F30" s="69">
        <v>1000</v>
      </c>
      <c r="G30" s="69">
        <v>0</v>
      </c>
      <c r="H30" s="69">
        <v>51542</v>
      </c>
      <c r="I30" s="69">
        <v>0</v>
      </c>
      <c r="J30" s="69">
        <v>0</v>
      </c>
      <c r="K30" s="69">
        <v>0</v>
      </c>
      <c r="L30" s="69">
        <v>0</v>
      </c>
    </row>
    <row r="31" spans="1:12" ht="18.75" x14ac:dyDescent="0.3">
      <c r="A31" s="69" t="s">
        <v>34</v>
      </c>
      <c r="B31" s="69">
        <v>29</v>
      </c>
      <c r="C31" s="69" t="s">
        <v>35</v>
      </c>
      <c r="D31" s="69" t="s">
        <v>421</v>
      </c>
      <c r="E31" s="69" t="s">
        <v>37</v>
      </c>
      <c r="F31" s="69" t="s">
        <v>422</v>
      </c>
      <c r="G31" s="69" t="s">
        <v>39</v>
      </c>
      <c r="H31" s="69">
        <f>SUM(H2:H30)</f>
        <v>3965411335</v>
      </c>
      <c r="I31" s="69" t="s">
        <v>40</v>
      </c>
      <c r="J31" s="69" t="s">
        <v>423</v>
      </c>
    </row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H31+B41</f>
        <v>4099450019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134038684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4172001079</v>
      </c>
      <c r="H41" s="11">
        <f>G41-B43</f>
        <v>1684167633</v>
      </c>
      <c r="I41" s="5">
        <f>H41/B43</f>
        <v>0.67696156899403626</v>
      </c>
      <c r="J41" s="13">
        <f>G41+J40</f>
        <v>4172001079</v>
      </c>
      <c r="K41" s="11">
        <f>H41+J40</f>
        <v>1684167633</v>
      </c>
      <c r="L41" s="5">
        <f>K41/B43</f>
        <v>0.67696156899403626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5432001079</v>
      </c>
      <c r="H42" s="12">
        <f>G42-B43</f>
        <v>2944167633</v>
      </c>
      <c r="I42" s="8">
        <f>H42/B43</f>
        <v>1.1834263413950421</v>
      </c>
      <c r="J42" s="13">
        <f>G42+J40</f>
        <v>5432001079</v>
      </c>
      <c r="K42" s="12">
        <f>H42+J40</f>
        <v>2944167633</v>
      </c>
      <c r="L42" s="8">
        <f>K42/B43</f>
        <v>1.1834263413950421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0.14716555847696441</v>
      </c>
      <c r="J43" s="6"/>
      <c r="K43" s="4" t="s">
        <v>50</v>
      </c>
      <c r="L43" s="5">
        <f ca="1">K41/VLOOKUP(MID(CELL("filename",A$1),FIND("]",CELL("filename",A$1))+1,255),Base!A:H,8,FALSE)*30</f>
        <v>0.14716555847696441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0.25726659595544393</v>
      </c>
      <c r="J44" s="6"/>
      <c r="K44" s="7"/>
      <c r="L44" s="8">
        <f ca="1">K42/VLOOKUP(MID(CELL("filename",A$1),FIND("]",CELL("filename",A$1))+1,255),Base!A:H,8,FALSE)*30</f>
        <v>0.25726659595544393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L44"/>
  <sheetViews>
    <sheetView rightToLeft="1" topLeftCell="A7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</row>
    <row r="2" spans="1:12" ht="18.75" x14ac:dyDescent="0.3">
      <c r="A2" s="72" t="s">
        <v>12</v>
      </c>
      <c r="B2" s="72">
        <v>100000</v>
      </c>
      <c r="C2" s="72">
        <v>2252</v>
      </c>
      <c r="D2" s="72">
        <v>2272</v>
      </c>
      <c r="E2" s="72">
        <v>9030</v>
      </c>
      <c r="F2" s="72">
        <v>8643</v>
      </c>
      <c r="G2" s="72">
        <v>225215328</v>
      </c>
      <c r="H2" s="72">
        <v>856694160</v>
      </c>
      <c r="I2" s="72">
        <v>280.39</v>
      </c>
      <c r="J2" s="72">
        <v>631478832</v>
      </c>
      <c r="K2" s="72">
        <v>668193984</v>
      </c>
      <c r="L2" s="72">
        <v>1346272816</v>
      </c>
    </row>
    <row r="3" spans="1:12" ht="18.75" x14ac:dyDescent="0.3">
      <c r="A3" s="72" t="s">
        <v>13</v>
      </c>
      <c r="B3" s="72">
        <v>50000</v>
      </c>
      <c r="C3" s="72">
        <v>1999</v>
      </c>
      <c r="D3" s="72">
        <v>2017</v>
      </c>
      <c r="E3" s="72">
        <v>10704</v>
      </c>
      <c r="F3" s="72">
        <v>10704</v>
      </c>
      <c r="G3" s="72">
        <v>99938792</v>
      </c>
      <c r="H3" s="72">
        <v>530490240</v>
      </c>
      <c r="I3" s="72">
        <v>430.82</v>
      </c>
      <c r="J3" s="72">
        <v>430551448</v>
      </c>
      <c r="K3" s="72">
        <v>440100384</v>
      </c>
      <c r="L3" s="72">
        <v>870651832</v>
      </c>
    </row>
    <row r="4" spans="1:12" ht="18.75" x14ac:dyDescent="0.3">
      <c r="A4" s="72" t="s">
        <v>226</v>
      </c>
      <c r="B4" s="72">
        <v>1800</v>
      </c>
      <c r="C4" s="72">
        <v>243484</v>
      </c>
      <c r="D4" s="72">
        <v>243872</v>
      </c>
      <c r="E4" s="72">
        <v>236860</v>
      </c>
      <c r="F4" s="72">
        <v>227590</v>
      </c>
      <c r="G4" s="72">
        <v>438271168</v>
      </c>
      <c r="H4" s="72">
        <v>409009408</v>
      </c>
      <c r="I4" s="72">
        <v>-6.68</v>
      </c>
      <c r="J4" s="72">
        <v>-29261760</v>
      </c>
      <c r="K4" s="72">
        <v>0</v>
      </c>
      <c r="L4" s="72">
        <v>-29261760</v>
      </c>
    </row>
    <row r="5" spans="1:12" ht="18.75" x14ac:dyDescent="0.3">
      <c r="A5" s="72" t="s">
        <v>90</v>
      </c>
      <c r="B5" s="72">
        <v>7000</v>
      </c>
      <c r="C5" s="72">
        <v>12987</v>
      </c>
      <c r="D5" s="72">
        <v>13102</v>
      </c>
      <c r="E5" s="72">
        <v>57610</v>
      </c>
      <c r="F5" s="72">
        <v>57510</v>
      </c>
      <c r="G5" s="72">
        <v>90907328</v>
      </c>
      <c r="H5" s="72">
        <v>399027384</v>
      </c>
      <c r="I5" s="72">
        <v>338.94</v>
      </c>
      <c r="J5" s="72">
        <v>308120056</v>
      </c>
      <c r="K5" s="72">
        <v>28708712</v>
      </c>
      <c r="L5" s="72">
        <v>336828768</v>
      </c>
    </row>
    <row r="6" spans="1:12" ht="18.75" x14ac:dyDescent="0.3">
      <c r="A6" s="72" t="s">
        <v>14</v>
      </c>
      <c r="B6" s="72">
        <v>10000</v>
      </c>
      <c r="C6" s="72">
        <v>19535</v>
      </c>
      <c r="D6" s="72">
        <v>19707</v>
      </c>
      <c r="E6" s="72">
        <v>39673</v>
      </c>
      <c r="F6" s="72">
        <v>39673</v>
      </c>
      <c r="G6" s="72">
        <v>195353872</v>
      </c>
      <c r="H6" s="72">
        <v>393238776</v>
      </c>
      <c r="I6" s="72">
        <v>101.3</v>
      </c>
      <c r="J6" s="72">
        <v>197884904</v>
      </c>
      <c r="K6" s="72">
        <v>0</v>
      </c>
      <c r="L6" s="72">
        <v>197884904</v>
      </c>
    </row>
    <row r="7" spans="1:12" ht="18.75" x14ac:dyDescent="0.3">
      <c r="A7" s="72" t="s">
        <v>15</v>
      </c>
      <c r="B7" s="72">
        <v>25100</v>
      </c>
      <c r="C7" s="72">
        <v>2537</v>
      </c>
      <c r="D7" s="72">
        <v>2560</v>
      </c>
      <c r="E7" s="72">
        <v>13070</v>
      </c>
      <c r="F7" s="72">
        <v>12630</v>
      </c>
      <c r="G7" s="72">
        <v>63674792</v>
      </c>
      <c r="H7" s="72">
        <v>314223286</v>
      </c>
      <c r="I7" s="72">
        <v>393.48</v>
      </c>
      <c r="J7" s="72">
        <v>250548494</v>
      </c>
      <c r="K7" s="72">
        <v>189667360</v>
      </c>
      <c r="L7" s="72">
        <v>441165854</v>
      </c>
    </row>
    <row r="8" spans="1:12" ht="18.75" x14ac:dyDescent="0.3">
      <c r="A8" s="72" t="s">
        <v>27</v>
      </c>
      <c r="B8" s="72">
        <v>9000</v>
      </c>
      <c r="C8" s="72">
        <v>8220</v>
      </c>
      <c r="D8" s="72">
        <v>8293</v>
      </c>
      <c r="E8" s="72">
        <v>29000</v>
      </c>
      <c r="F8" s="72">
        <v>29422</v>
      </c>
      <c r="G8" s="72">
        <v>73976144</v>
      </c>
      <c r="H8" s="72">
        <v>262467778</v>
      </c>
      <c r="I8" s="72">
        <v>254.8</v>
      </c>
      <c r="J8" s="72">
        <v>188491634</v>
      </c>
      <c r="K8" s="72">
        <v>3002441</v>
      </c>
      <c r="L8" s="72">
        <v>195184075</v>
      </c>
    </row>
    <row r="9" spans="1:12" ht="18.75" x14ac:dyDescent="0.3">
      <c r="A9" s="72" t="s">
        <v>231</v>
      </c>
      <c r="B9" s="72">
        <v>400</v>
      </c>
      <c r="C9" s="72">
        <v>269750</v>
      </c>
      <c r="D9" s="72">
        <v>270180</v>
      </c>
      <c r="E9" s="72">
        <v>293050</v>
      </c>
      <c r="F9" s="72">
        <v>293347</v>
      </c>
      <c r="G9" s="72">
        <v>107900024</v>
      </c>
      <c r="H9" s="72">
        <v>117151879</v>
      </c>
      <c r="I9" s="72">
        <v>8.57</v>
      </c>
      <c r="J9" s="72">
        <v>9251855</v>
      </c>
      <c r="K9" s="72">
        <v>0</v>
      </c>
      <c r="L9" s="72">
        <v>9251855</v>
      </c>
    </row>
    <row r="10" spans="1:12" ht="18.75" x14ac:dyDescent="0.3">
      <c r="A10" s="72" t="s">
        <v>77</v>
      </c>
      <c r="B10" s="72">
        <v>3000</v>
      </c>
      <c r="C10" s="72">
        <v>23205</v>
      </c>
      <c r="D10" s="72">
        <v>23410</v>
      </c>
      <c r="E10" s="72">
        <v>37905</v>
      </c>
      <c r="F10" s="72">
        <v>37714</v>
      </c>
      <c r="G10" s="72">
        <v>69614680</v>
      </c>
      <c r="H10" s="72">
        <v>112146350</v>
      </c>
      <c r="I10" s="72">
        <v>61.1</v>
      </c>
      <c r="J10" s="72">
        <v>42531670</v>
      </c>
      <c r="K10" s="72">
        <v>1006639</v>
      </c>
      <c r="L10" s="72">
        <v>43538309</v>
      </c>
    </row>
    <row r="11" spans="1:12" ht="18.75" x14ac:dyDescent="0.3">
      <c r="A11" s="72" t="s">
        <v>17</v>
      </c>
      <c r="B11" s="72">
        <v>4000</v>
      </c>
      <c r="C11" s="72">
        <v>2118</v>
      </c>
      <c r="D11" s="72">
        <v>2137</v>
      </c>
      <c r="E11" s="72">
        <v>25530</v>
      </c>
      <c r="F11" s="72">
        <v>26040</v>
      </c>
      <c r="G11" s="72">
        <v>8470021</v>
      </c>
      <c r="H11" s="72">
        <v>103243392</v>
      </c>
      <c r="I11" s="72">
        <v>1118.93</v>
      </c>
      <c r="J11" s="72">
        <v>94773371</v>
      </c>
      <c r="K11" s="72">
        <v>90905312</v>
      </c>
      <c r="L11" s="72">
        <v>185678683</v>
      </c>
    </row>
    <row r="12" spans="1:12" ht="18.75" x14ac:dyDescent="0.3">
      <c r="A12" s="72" t="s">
        <v>16</v>
      </c>
      <c r="B12" s="72">
        <v>5000</v>
      </c>
      <c r="C12" s="72">
        <v>2752</v>
      </c>
      <c r="D12" s="72">
        <v>2777</v>
      </c>
      <c r="E12" s="72">
        <v>20380</v>
      </c>
      <c r="F12" s="72">
        <v>20370</v>
      </c>
      <c r="G12" s="72">
        <v>13760059</v>
      </c>
      <c r="H12" s="72">
        <v>100953720</v>
      </c>
      <c r="I12" s="72">
        <v>633.66999999999996</v>
      </c>
      <c r="J12" s="72">
        <v>87193661</v>
      </c>
      <c r="K12" s="72">
        <v>42537480</v>
      </c>
      <c r="L12" s="72">
        <v>129731141</v>
      </c>
    </row>
    <row r="13" spans="1:12" ht="18.75" x14ac:dyDescent="0.3">
      <c r="A13" s="72" t="s">
        <v>22</v>
      </c>
      <c r="B13" s="72">
        <v>3000</v>
      </c>
      <c r="C13" s="72">
        <v>10199</v>
      </c>
      <c r="D13" s="72">
        <v>10289</v>
      </c>
      <c r="E13" s="72">
        <v>26400</v>
      </c>
      <c r="F13" s="72">
        <v>26853</v>
      </c>
      <c r="G13" s="72">
        <v>30598264</v>
      </c>
      <c r="H13" s="72">
        <v>79850081</v>
      </c>
      <c r="I13" s="72">
        <v>160.96</v>
      </c>
      <c r="J13" s="72">
        <v>49251817</v>
      </c>
      <c r="K13" s="72">
        <v>11601253</v>
      </c>
      <c r="L13" s="72">
        <v>62353070</v>
      </c>
    </row>
    <row r="14" spans="1:12" ht="18.75" x14ac:dyDescent="0.3">
      <c r="A14" s="72" t="s">
        <v>29</v>
      </c>
      <c r="B14" s="72">
        <v>1500</v>
      </c>
      <c r="C14" s="72">
        <v>25376</v>
      </c>
      <c r="D14" s="72">
        <v>25600</v>
      </c>
      <c r="E14" s="72">
        <v>40040</v>
      </c>
      <c r="F14" s="72">
        <v>40490</v>
      </c>
      <c r="G14" s="72">
        <v>38063528</v>
      </c>
      <c r="H14" s="72">
        <v>60200532</v>
      </c>
      <c r="I14" s="72">
        <v>58.16</v>
      </c>
      <c r="J14" s="72">
        <v>22137004</v>
      </c>
      <c r="K14" s="72">
        <v>15159361</v>
      </c>
      <c r="L14" s="72">
        <v>37296365</v>
      </c>
    </row>
    <row r="15" spans="1:12" ht="18.75" x14ac:dyDescent="0.3">
      <c r="A15" s="72" t="s">
        <v>18</v>
      </c>
      <c r="B15" s="72">
        <v>100000</v>
      </c>
      <c r="C15" s="72">
        <v>502</v>
      </c>
      <c r="D15" s="72">
        <v>507</v>
      </c>
      <c r="E15" s="72">
        <v>500</v>
      </c>
      <c r="F15" s="72">
        <v>500</v>
      </c>
      <c r="G15" s="72">
        <v>50227000</v>
      </c>
      <c r="H15" s="72">
        <v>49560000</v>
      </c>
      <c r="I15" s="72">
        <v>-1.33</v>
      </c>
      <c r="J15" s="72">
        <v>-667000</v>
      </c>
      <c r="K15" s="72">
        <v>0</v>
      </c>
      <c r="L15" s="72">
        <v>-167000</v>
      </c>
    </row>
    <row r="16" spans="1:12" ht="18.75" x14ac:dyDescent="0.3">
      <c r="A16" s="72" t="s">
        <v>21</v>
      </c>
      <c r="B16" s="72">
        <v>1000</v>
      </c>
      <c r="C16" s="72">
        <v>16843</v>
      </c>
      <c r="D16" s="72">
        <v>16992</v>
      </c>
      <c r="E16" s="72">
        <v>47850</v>
      </c>
      <c r="F16" s="72">
        <v>48470</v>
      </c>
      <c r="G16" s="72">
        <v>16842788</v>
      </c>
      <c r="H16" s="72">
        <v>48043464</v>
      </c>
      <c r="I16" s="72">
        <v>185.25</v>
      </c>
      <c r="J16" s="72">
        <v>31200676</v>
      </c>
      <c r="K16" s="72">
        <v>18931414</v>
      </c>
      <c r="L16" s="72">
        <v>52532090</v>
      </c>
    </row>
    <row r="17" spans="1:12" ht="18.75" x14ac:dyDescent="0.3">
      <c r="A17" s="72" t="s">
        <v>26</v>
      </c>
      <c r="B17" s="72">
        <v>7000</v>
      </c>
      <c r="C17" s="72">
        <v>2103</v>
      </c>
      <c r="D17" s="72">
        <v>2122</v>
      </c>
      <c r="E17" s="72">
        <v>5586</v>
      </c>
      <c r="F17" s="72">
        <v>5590</v>
      </c>
      <c r="G17" s="72">
        <v>14720662</v>
      </c>
      <c r="H17" s="72">
        <v>38785656</v>
      </c>
      <c r="I17" s="72">
        <v>163.47999999999999</v>
      </c>
      <c r="J17" s="72">
        <v>24064994</v>
      </c>
      <c r="K17" s="72">
        <v>94924224</v>
      </c>
      <c r="L17" s="72">
        <v>118989218</v>
      </c>
    </row>
    <row r="18" spans="1:12" ht="18.75" x14ac:dyDescent="0.3">
      <c r="A18" s="72" t="s">
        <v>31</v>
      </c>
      <c r="B18" s="72">
        <v>7000</v>
      </c>
      <c r="C18" s="72">
        <v>2300</v>
      </c>
      <c r="D18" s="72">
        <v>2321</v>
      </c>
      <c r="E18" s="72">
        <v>3896</v>
      </c>
      <c r="F18" s="72">
        <v>3826</v>
      </c>
      <c r="G18" s="72">
        <v>16100578</v>
      </c>
      <c r="H18" s="72">
        <v>26546318</v>
      </c>
      <c r="I18" s="72">
        <v>64.88</v>
      </c>
      <c r="J18" s="72">
        <v>10445740</v>
      </c>
      <c r="K18" s="72">
        <v>3855220</v>
      </c>
      <c r="L18" s="72">
        <v>14300960</v>
      </c>
    </row>
    <row r="19" spans="1:12" ht="18.75" x14ac:dyDescent="0.3">
      <c r="A19" s="72" t="s">
        <v>24</v>
      </c>
      <c r="B19" s="72">
        <v>2000</v>
      </c>
      <c r="C19" s="72">
        <v>6423</v>
      </c>
      <c r="D19" s="72">
        <v>6480</v>
      </c>
      <c r="E19" s="72">
        <v>9870</v>
      </c>
      <c r="F19" s="72">
        <v>9930</v>
      </c>
      <c r="G19" s="72">
        <v>12845388</v>
      </c>
      <c r="H19" s="72">
        <v>19685232</v>
      </c>
      <c r="I19" s="72">
        <v>53.25</v>
      </c>
      <c r="J19" s="72">
        <v>6839844</v>
      </c>
      <c r="K19" s="72">
        <v>349400</v>
      </c>
      <c r="L19" s="72">
        <v>7539244</v>
      </c>
    </row>
    <row r="20" spans="1:12" ht="18.75" x14ac:dyDescent="0.3">
      <c r="A20" s="72" t="s">
        <v>176</v>
      </c>
      <c r="B20" s="72">
        <v>57</v>
      </c>
      <c r="C20" s="72">
        <v>65415</v>
      </c>
      <c r="D20" s="72">
        <v>65991</v>
      </c>
      <c r="E20" s="72">
        <v>152095</v>
      </c>
      <c r="F20" s="72">
        <v>148495</v>
      </c>
      <c r="G20" s="72">
        <v>3728632</v>
      </c>
      <c r="H20" s="72">
        <v>8389730</v>
      </c>
      <c r="I20" s="72">
        <v>125.01</v>
      </c>
      <c r="J20" s="72">
        <v>4661098</v>
      </c>
      <c r="K20" s="72">
        <v>0</v>
      </c>
      <c r="L20" s="72">
        <v>5159278</v>
      </c>
    </row>
    <row r="21" spans="1:12" ht="18.75" x14ac:dyDescent="0.3">
      <c r="A21" s="72" t="s">
        <v>244</v>
      </c>
      <c r="B21" s="72">
        <v>300</v>
      </c>
      <c r="C21" s="72">
        <v>15823</v>
      </c>
      <c r="D21" s="72">
        <v>15963</v>
      </c>
      <c r="E21" s="72">
        <v>22110</v>
      </c>
      <c r="F21" s="72">
        <v>21480</v>
      </c>
      <c r="G21" s="72">
        <v>4746923</v>
      </c>
      <c r="H21" s="72">
        <v>6387293</v>
      </c>
      <c r="I21" s="72">
        <v>34.56</v>
      </c>
      <c r="J21" s="72">
        <v>1640370</v>
      </c>
      <c r="K21" s="72">
        <v>0</v>
      </c>
      <c r="L21" s="72">
        <v>1871370</v>
      </c>
    </row>
    <row r="22" spans="1:12" ht="18.75" x14ac:dyDescent="0.3">
      <c r="A22" s="72" t="s">
        <v>227</v>
      </c>
      <c r="B22" s="72">
        <v>228</v>
      </c>
      <c r="C22" s="72">
        <v>4119</v>
      </c>
      <c r="D22" s="72">
        <v>4156</v>
      </c>
      <c r="E22" s="72">
        <v>7729</v>
      </c>
      <c r="F22" s="72">
        <v>7599</v>
      </c>
      <c r="G22" s="72">
        <v>939042</v>
      </c>
      <c r="H22" s="72">
        <v>1717325</v>
      </c>
      <c r="I22" s="72">
        <v>82.88</v>
      </c>
      <c r="J22" s="72">
        <v>778283</v>
      </c>
      <c r="K22" s="72">
        <v>0</v>
      </c>
      <c r="L22" s="72">
        <v>778283</v>
      </c>
    </row>
    <row r="23" spans="1:12" ht="18.75" x14ac:dyDescent="0.3">
      <c r="A23" s="72" t="s">
        <v>417</v>
      </c>
      <c r="B23" s="72">
        <v>32</v>
      </c>
      <c r="C23" s="72">
        <v>39897</v>
      </c>
      <c r="D23" s="72">
        <v>40249</v>
      </c>
      <c r="E23" s="72">
        <v>46000</v>
      </c>
      <c r="F23" s="72">
        <v>46000</v>
      </c>
      <c r="G23" s="72">
        <v>1276719</v>
      </c>
      <c r="H23" s="72">
        <v>1459046</v>
      </c>
      <c r="I23" s="72">
        <v>14.28</v>
      </c>
      <c r="J23" s="72">
        <v>182327</v>
      </c>
      <c r="K23" s="72">
        <v>0</v>
      </c>
      <c r="L23" s="72">
        <v>182327</v>
      </c>
    </row>
    <row r="24" spans="1:12" ht="18.75" x14ac:dyDescent="0.3">
      <c r="A24" s="72" t="s">
        <v>418</v>
      </c>
      <c r="B24" s="72">
        <v>50</v>
      </c>
      <c r="C24" s="72">
        <v>24087</v>
      </c>
      <c r="D24" s="72">
        <v>24299</v>
      </c>
      <c r="E24" s="72">
        <v>26153</v>
      </c>
      <c r="F24" s="72">
        <v>25071</v>
      </c>
      <c r="G24" s="72">
        <v>1204339</v>
      </c>
      <c r="H24" s="72">
        <v>1242519</v>
      </c>
      <c r="I24" s="72">
        <v>3.17</v>
      </c>
      <c r="J24" s="72">
        <v>38180</v>
      </c>
      <c r="K24" s="72">
        <v>0</v>
      </c>
      <c r="L24" s="72">
        <v>38180</v>
      </c>
    </row>
    <row r="25" spans="1:12" ht="18.75" x14ac:dyDescent="0.3">
      <c r="A25" s="72" t="s">
        <v>400</v>
      </c>
      <c r="B25" s="72">
        <v>48</v>
      </c>
      <c r="C25" s="72">
        <v>15558</v>
      </c>
      <c r="D25" s="72">
        <v>15695</v>
      </c>
      <c r="E25" s="72">
        <v>21870</v>
      </c>
      <c r="F25" s="72">
        <v>21870</v>
      </c>
      <c r="G25" s="72">
        <v>746806</v>
      </c>
      <c r="H25" s="72">
        <v>1040522</v>
      </c>
      <c r="I25" s="72">
        <v>39.33</v>
      </c>
      <c r="J25" s="72">
        <v>293716</v>
      </c>
      <c r="K25" s="72">
        <v>0</v>
      </c>
      <c r="L25" s="72">
        <v>293716</v>
      </c>
    </row>
    <row r="26" spans="1:12" ht="18.75" x14ac:dyDescent="0.3">
      <c r="A26" s="72" t="s">
        <v>166</v>
      </c>
      <c r="B26" s="72">
        <v>13</v>
      </c>
      <c r="C26" s="72">
        <v>40536</v>
      </c>
      <c r="D26" s="72">
        <v>40893</v>
      </c>
      <c r="E26" s="72">
        <v>56992</v>
      </c>
      <c r="F26" s="72">
        <v>54515</v>
      </c>
      <c r="G26" s="72">
        <v>526967</v>
      </c>
      <c r="H26" s="72">
        <v>702458</v>
      </c>
      <c r="I26" s="72">
        <v>33.299999999999997</v>
      </c>
      <c r="J26" s="72">
        <v>175491</v>
      </c>
      <c r="K26" s="72">
        <v>0</v>
      </c>
      <c r="L26" s="72">
        <v>194991</v>
      </c>
    </row>
    <row r="27" spans="1:12" ht="18.75" x14ac:dyDescent="0.3">
      <c r="A27" s="72" t="s">
        <v>260</v>
      </c>
      <c r="B27" s="72">
        <v>74</v>
      </c>
      <c r="C27" s="72">
        <v>3215</v>
      </c>
      <c r="D27" s="72">
        <v>3244</v>
      </c>
      <c r="E27" s="72">
        <v>3540</v>
      </c>
      <c r="F27" s="72">
        <v>3390</v>
      </c>
      <c r="G27" s="72">
        <v>237896</v>
      </c>
      <c r="H27" s="72">
        <v>248652</v>
      </c>
      <c r="I27" s="72">
        <v>4.5199999999999996</v>
      </c>
      <c r="J27" s="72">
        <v>10756</v>
      </c>
      <c r="K27" s="72">
        <v>0</v>
      </c>
      <c r="L27" s="72">
        <v>10756</v>
      </c>
    </row>
    <row r="28" spans="1:12" ht="18.75" x14ac:dyDescent="0.3">
      <c r="A28" s="72" t="s">
        <v>276</v>
      </c>
      <c r="B28" s="72">
        <v>5</v>
      </c>
      <c r="C28" s="72">
        <v>25113</v>
      </c>
      <c r="D28" s="72">
        <v>25334</v>
      </c>
      <c r="E28" s="72">
        <v>27464</v>
      </c>
      <c r="F28" s="72">
        <v>26200</v>
      </c>
      <c r="G28" s="72">
        <v>125567</v>
      </c>
      <c r="H28" s="72">
        <v>129847</v>
      </c>
      <c r="I28" s="72">
        <v>3.41</v>
      </c>
      <c r="J28" s="72">
        <v>4280</v>
      </c>
      <c r="K28" s="72">
        <v>0</v>
      </c>
      <c r="L28" s="72">
        <v>4280</v>
      </c>
    </row>
    <row r="29" spans="1:12" ht="18.75" x14ac:dyDescent="0.3">
      <c r="A29" s="72" t="s">
        <v>404</v>
      </c>
      <c r="B29" s="72">
        <v>52</v>
      </c>
      <c r="C29" s="72">
        <v>0</v>
      </c>
      <c r="D29" s="72">
        <v>0</v>
      </c>
      <c r="E29" s="72" t="s">
        <v>405</v>
      </c>
      <c r="F29" s="72">
        <v>1000</v>
      </c>
      <c r="G29" s="72">
        <v>0</v>
      </c>
      <c r="H29" s="72">
        <v>51542</v>
      </c>
      <c r="I29" s="72">
        <v>0</v>
      </c>
      <c r="J29" s="72">
        <v>0</v>
      </c>
      <c r="K29" s="72">
        <v>0</v>
      </c>
      <c r="L29" s="72">
        <v>0</v>
      </c>
    </row>
    <row r="30" spans="1:12" ht="18.75" x14ac:dyDescent="0.3">
      <c r="A30" s="72" t="s">
        <v>34</v>
      </c>
      <c r="B30" s="72">
        <v>28</v>
      </c>
      <c r="C30" s="72" t="s">
        <v>35</v>
      </c>
      <c r="D30" s="72" t="s">
        <v>424</v>
      </c>
      <c r="E30" s="72" t="s">
        <v>37</v>
      </c>
      <c r="F30" s="72" t="s">
        <v>425</v>
      </c>
      <c r="G30" s="72" t="s">
        <v>39</v>
      </c>
      <c r="H30" s="72">
        <f>SUM(H2:H29)</f>
        <v>3942686590</v>
      </c>
      <c r="I30" s="72" t="s">
        <v>40</v>
      </c>
      <c r="J30" s="72" t="s">
        <v>426</v>
      </c>
      <c r="K30" s="72"/>
      <c r="L30" s="72"/>
    </row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H30+B41</f>
        <v>4071854145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129167555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4144405205</v>
      </c>
      <c r="H41" s="11">
        <f>G41-B43</f>
        <v>1656571759</v>
      </c>
      <c r="I41" s="5">
        <f>H41/B43</f>
        <v>0.66586923721259439</v>
      </c>
      <c r="J41" s="13">
        <f>G41+J40</f>
        <v>4144405205</v>
      </c>
      <c r="K41" s="11">
        <f>H41+J40</f>
        <v>1656571759</v>
      </c>
      <c r="L41" s="5">
        <f>K41/B43</f>
        <v>0.66586923721259439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5404405205</v>
      </c>
      <c r="H42" s="12">
        <f>G42-B43</f>
        <v>2916571759</v>
      </c>
      <c r="I42" s="8">
        <f>H42/B43</f>
        <v>1.1723340096136001</v>
      </c>
      <c r="J42" s="13">
        <f>G42+J40</f>
        <v>5404405205</v>
      </c>
      <c r="K42" s="12">
        <f>H42+J40</f>
        <v>2916571759</v>
      </c>
      <c r="L42" s="8">
        <f>K42/B43</f>
        <v>1.1723340096136001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0.14371278500991244</v>
      </c>
      <c r="J43" s="6"/>
      <c r="K43" s="4" t="s">
        <v>50</v>
      </c>
      <c r="L43" s="5">
        <f ca="1">K41/VLOOKUP(MID(CELL("filename",A$1),FIND("]",CELL("filename",A$1))+1,255),Base!A:H,8,FALSE)*30</f>
        <v>0.14371278500991244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0.25302172869358275</v>
      </c>
      <c r="J44" s="6"/>
      <c r="K44" s="7"/>
      <c r="L44" s="8">
        <f ca="1">K42/VLOOKUP(MID(CELL("filename",A$1),FIND("]",CELL("filename",A$1))+1,255),Base!A:H,8,FALSE)*30</f>
        <v>0.25302172869358275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7" width="19.7109375" bestFit="1" customWidth="1"/>
    <col min="8" max="8" width="17.5703125" bestFit="1" customWidth="1"/>
    <col min="9" max="9" width="21.85546875" bestFit="1" customWidth="1"/>
    <col min="10" max="10" width="22.140625" bestFit="1" customWidth="1"/>
    <col min="11" max="11" width="18.140625" bestFit="1" customWidth="1"/>
    <col min="12" max="12" width="15.7109375" bestFit="1" customWidth="1"/>
  </cols>
  <sheetData>
    <row r="1" spans="1:12" ht="18.7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</row>
    <row r="2" spans="1:12" ht="18.75" x14ac:dyDescent="0.3">
      <c r="A2" s="46" t="s">
        <v>12</v>
      </c>
      <c r="B2" s="46">
        <v>191251</v>
      </c>
      <c r="C2" s="46">
        <v>1897</v>
      </c>
      <c r="D2" s="46">
        <v>1916</v>
      </c>
      <c r="E2" s="46">
        <v>8698</v>
      </c>
      <c r="F2" s="46">
        <v>8538</v>
      </c>
      <c r="G2" s="46">
        <v>362795616</v>
      </c>
      <c r="H2" s="46">
        <v>1616980253</v>
      </c>
      <c r="I2" s="46">
        <v>345.7</v>
      </c>
      <c r="J2" s="46">
        <v>1254184637</v>
      </c>
      <c r="K2" s="46">
        <v>35150128</v>
      </c>
      <c r="L2" s="46">
        <v>1296334765</v>
      </c>
    </row>
    <row r="3" spans="1:12" ht="18.75" x14ac:dyDescent="0.3">
      <c r="A3" s="46" t="s">
        <v>13</v>
      </c>
      <c r="B3" s="46">
        <v>140000</v>
      </c>
      <c r="C3" s="46">
        <v>1999</v>
      </c>
      <c r="D3" s="46">
        <v>2019</v>
      </c>
      <c r="E3" s="46">
        <v>3387</v>
      </c>
      <c r="F3" s="46">
        <v>3370</v>
      </c>
      <c r="G3" s="46">
        <v>279828608</v>
      </c>
      <c r="H3" s="46">
        <v>467199950</v>
      </c>
      <c r="I3" s="46">
        <v>66.959999999999994</v>
      </c>
      <c r="J3" s="46">
        <v>187371342</v>
      </c>
      <c r="K3" s="46">
        <v>58405456</v>
      </c>
      <c r="L3" s="46">
        <v>245776798</v>
      </c>
    </row>
    <row r="4" spans="1:12" ht="18.75" x14ac:dyDescent="0.3">
      <c r="A4" s="46" t="s">
        <v>14</v>
      </c>
      <c r="B4" s="46">
        <v>10000</v>
      </c>
      <c r="C4" s="46">
        <v>19535</v>
      </c>
      <c r="D4" s="46">
        <v>19726</v>
      </c>
      <c r="E4" s="46">
        <v>22000</v>
      </c>
      <c r="F4" s="46">
        <v>22000</v>
      </c>
      <c r="G4" s="46">
        <v>195353872</v>
      </c>
      <c r="H4" s="46">
        <v>217855000</v>
      </c>
      <c r="I4" s="46">
        <v>11.52</v>
      </c>
      <c r="J4" s="46">
        <v>22501128</v>
      </c>
      <c r="K4" s="46">
        <v>0</v>
      </c>
      <c r="L4" s="46">
        <v>22501128</v>
      </c>
    </row>
    <row r="5" spans="1:12" ht="18.75" x14ac:dyDescent="0.3">
      <c r="A5" s="46" t="s">
        <v>15</v>
      </c>
      <c r="B5" s="46">
        <v>40000</v>
      </c>
      <c r="C5" s="46">
        <v>2528</v>
      </c>
      <c r="D5" s="46">
        <v>2553</v>
      </c>
      <c r="E5" s="46">
        <v>4390</v>
      </c>
      <c r="F5" s="46">
        <v>4436</v>
      </c>
      <c r="G5" s="46">
        <v>101137632</v>
      </c>
      <c r="H5" s="46">
        <v>175709960</v>
      </c>
      <c r="I5" s="46">
        <v>73.73</v>
      </c>
      <c r="J5" s="46">
        <v>74572328</v>
      </c>
      <c r="K5" s="46">
        <v>55065504</v>
      </c>
      <c r="L5" s="46">
        <v>129637832</v>
      </c>
    </row>
    <row r="6" spans="1:12" ht="18.75" x14ac:dyDescent="0.3">
      <c r="A6" s="46" t="s">
        <v>17</v>
      </c>
      <c r="B6" s="46">
        <v>15000</v>
      </c>
      <c r="C6" s="46">
        <v>2118</v>
      </c>
      <c r="D6" s="46">
        <v>2139</v>
      </c>
      <c r="E6" s="46">
        <v>4491</v>
      </c>
      <c r="F6" s="46">
        <v>4471</v>
      </c>
      <c r="G6" s="46">
        <v>31762580</v>
      </c>
      <c r="H6" s="46">
        <v>66411116</v>
      </c>
      <c r="I6" s="46">
        <v>109.09</v>
      </c>
      <c r="J6" s="46">
        <v>34648536</v>
      </c>
      <c r="K6" s="46">
        <v>33104290</v>
      </c>
      <c r="L6" s="46">
        <v>67752826</v>
      </c>
    </row>
    <row r="7" spans="1:12" ht="18.75" x14ac:dyDescent="0.3">
      <c r="A7" s="46" t="s">
        <v>22</v>
      </c>
      <c r="B7" s="46">
        <v>6000</v>
      </c>
      <c r="C7" s="46">
        <v>10199</v>
      </c>
      <c r="D7" s="46">
        <v>10299</v>
      </c>
      <c r="E7" s="46">
        <v>11145</v>
      </c>
      <c r="F7" s="46">
        <v>11112</v>
      </c>
      <c r="G7" s="46">
        <v>61196528</v>
      </c>
      <c r="H7" s="46">
        <v>66021948</v>
      </c>
      <c r="I7" s="46">
        <v>7.89</v>
      </c>
      <c r="J7" s="46">
        <v>4825420</v>
      </c>
      <c r="K7" s="46">
        <v>0</v>
      </c>
      <c r="L7" s="46">
        <v>4825420</v>
      </c>
    </row>
    <row r="8" spans="1:12" ht="18.75" x14ac:dyDescent="0.3">
      <c r="A8" s="46" t="s">
        <v>18</v>
      </c>
      <c r="B8" s="46">
        <v>100000</v>
      </c>
      <c r="C8" s="46">
        <v>502</v>
      </c>
      <c r="D8" s="46">
        <v>507</v>
      </c>
      <c r="E8" s="46">
        <v>500</v>
      </c>
      <c r="F8" s="46">
        <v>500</v>
      </c>
      <c r="G8" s="46">
        <v>50227000</v>
      </c>
      <c r="H8" s="46">
        <v>49512500</v>
      </c>
      <c r="I8" s="46">
        <v>-1.42</v>
      </c>
      <c r="J8" s="46">
        <v>-714500</v>
      </c>
      <c r="K8" s="46">
        <v>0</v>
      </c>
      <c r="L8" s="46">
        <v>-714500</v>
      </c>
    </row>
    <row r="9" spans="1:12" ht="18.75" x14ac:dyDescent="0.3">
      <c r="A9" s="46" t="s">
        <v>16</v>
      </c>
      <c r="B9" s="46">
        <v>10000</v>
      </c>
      <c r="C9" s="46">
        <v>2958</v>
      </c>
      <c r="D9" s="46">
        <v>2987</v>
      </c>
      <c r="E9" s="46">
        <v>4822</v>
      </c>
      <c r="F9" s="46">
        <v>4816</v>
      </c>
      <c r="G9" s="46">
        <v>29581624</v>
      </c>
      <c r="H9" s="46">
        <v>47690440</v>
      </c>
      <c r="I9" s="46">
        <v>61.22</v>
      </c>
      <c r="J9" s="46">
        <v>18108816</v>
      </c>
      <c r="K9" s="46">
        <v>13340766</v>
      </c>
      <c r="L9" s="46">
        <v>31449582</v>
      </c>
    </row>
    <row r="10" spans="1:12" ht="18.75" x14ac:dyDescent="0.3">
      <c r="A10" s="46" t="s">
        <v>20</v>
      </c>
      <c r="B10" s="46">
        <v>900</v>
      </c>
      <c r="C10" s="46">
        <v>31876</v>
      </c>
      <c r="D10" s="46">
        <v>32187</v>
      </c>
      <c r="E10" s="46">
        <v>43189</v>
      </c>
      <c r="F10" s="46">
        <v>42749</v>
      </c>
      <c r="G10" s="46">
        <v>28688698</v>
      </c>
      <c r="H10" s="46">
        <v>38098978</v>
      </c>
      <c r="I10" s="46">
        <v>32.799999999999997</v>
      </c>
      <c r="J10" s="46">
        <v>9410280</v>
      </c>
      <c r="K10" s="46">
        <v>5373327</v>
      </c>
      <c r="L10" s="46">
        <v>14783607</v>
      </c>
    </row>
    <row r="11" spans="1:12" ht="18.75" x14ac:dyDescent="0.3">
      <c r="A11" s="46" t="s">
        <v>21</v>
      </c>
      <c r="B11" s="46">
        <v>2000</v>
      </c>
      <c r="C11" s="46">
        <v>16843</v>
      </c>
      <c r="D11" s="46">
        <v>17008</v>
      </c>
      <c r="E11" s="46">
        <v>18200</v>
      </c>
      <c r="F11" s="46">
        <v>18047</v>
      </c>
      <c r="G11" s="46">
        <v>33685576</v>
      </c>
      <c r="H11" s="46">
        <v>35742084</v>
      </c>
      <c r="I11" s="46">
        <v>6.11</v>
      </c>
      <c r="J11" s="46">
        <v>2056508</v>
      </c>
      <c r="K11" s="46">
        <v>160642</v>
      </c>
      <c r="L11" s="46">
        <v>2217150</v>
      </c>
    </row>
    <row r="12" spans="1:12" ht="18.75" x14ac:dyDescent="0.3">
      <c r="A12" s="46" t="s">
        <v>24</v>
      </c>
      <c r="B12" s="46">
        <v>5000</v>
      </c>
      <c r="C12" s="46">
        <v>5031</v>
      </c>
      <c r="D12" s="46">
        <v>5081</v>
      </c>
      <c r="E12" s="46">
        <v>5133</v>
      </c>
      <c r="F12" s="46">
        <v>5105</v>
      </c>
      <c r="G12" s="46">
        <v>25153048</v>
      </c>
      <c r="H12" s="46">
        <v>25276131</v>
      </c>
      <c r="I12" s="46">
        <v>0.49</v>
      </c>
      <c r="J12" s="46">
        <v>123083</v>
      </c>
      <c r="K12" s="46">
        <v>-7976437</v>
      </c>
      <c r="L12" s="46">
        <v>-7503354</v>
      </c>
    </row>
    <row r="13" spans="1:12" ht="18.75" x14ac:dyDescent="0.3">
      <c r="A13" s="46" t="s">
        <v>25</v>
      </c>
      <c r="B13" s="46">
        <v>400</v>
      </c>
      <c r="C13" s="46">
        <v>23400</v>
      </c>
      <c r="D13" s="46">
        <v>23629</v>
      </c>
      <c r="E13" s="46">
        <v>42713</v>
      </c>
      <c r="F13" s="46">
        <v>42427</v>
      </c>
      <c r="G13" s="46">
        <v>9360158</v>
      </c>
      <c r="H13" s="46">
        <v>16805335</v>
      </c>
      <c r="I13" s="46">
        <v>79.540000000000006</v>
      </c>
      <c r="J13" s="46">
        <v>7445177</v>
      </c>
      <c r="K13" s="46">
        <v>29429624</v>
      </c>
      <c r="L13" s="46">
        <v>36874801</v>
      </c>
    </row>
    <row r="14" spans="1:12" ht="18.75" x14ac:dyDescent="0.3">
      <c r="A14" s="46" t="s">
        <v>26</v>
      </c>
      <c r="B14" s="46">
        <v>4000</v>
      </c>
      <c r="C14" s="46">
        <v>916</v>
      </c>
      <c r="D14" s="46">
        <v>925</v>
      </c>
      <c r="E14" s="46">
        <v>3135</v>
      </c>
      <c r="F14" s="46">
        <v>3071</v>
      </c>
      <c r="G14" s="46">
        <v>3662064</v>
      </c>
      <c r="H14" s="46">
        <v>12164231</v>
      </c>
      <c r="I14" s="46">
        <v>232.17</v>
      </c>
      <c r="J14" s="46">
        <v>8502167</v>
      </c>
      <c r="K14" s="46">
        <v>92707576</v>
      </c>
      <c r="L14" s="46">
        <v>101209743</v>
      </c>
    </row>
    <row r="15" spans="1:12" ht="18.75" x14ac:dyDescent="0.3">
      <c r="A15" s="46" t="s">
        <v>23</v>
      </c>
      <c r="B15" s="46">
        <v>1000</v>
      </c>
      <c r="C15" s="46">
        <v>7540</v>
      </c>
      <c r="D15" s="46">
        <v>7614</v>
      </c>
      <c r="E15" s="46">
        <v>12106</v>
      </c>
      <c r="F15" s="46">
        <v>11767</v>
      </c>
      <c r="G15" s="46">
        <v>7539895</v>
      </c>
      <c r="H15" s="46">
        <v>11652272</v>
      </c>
      <c r="I15" s="46">
        <v>54.54</v>
      </c>
      <c r="J15" s="46">
        <v>4112377</v>
      </c>
      <c r="K15" s="46">
        <v>9850313</v>
      </c>
      <c r="L15" s="46">
        <v>13962690</v>
      </c>
    </row>
    <row r="16" spans="1:12" ht="18.75" x14ac:dyDescent="0.3">
      <c r="A16" s="46" t="s">
        <v>27</v>
      </c>
      <c r="B16" s="46">
        <v>1337</v>
      </c>
      <c r="C16" s="46">
        <v>4400</v>
      </c>
      <c r="D16" s="46">
        <v>4443</v>
      </c>
      <c r="E16" s="46">
        <v>7579</v>
      </c>
      <c r="F16" s="46">
        <v>7579</v>
      </c>
      <c r="G16" s="46">
        <v>5882644</v>
      </c>
      <c r="H16" s="46">
        <v>10034325</v>
      </c>
      <c r="I16" s="46">
        <v>70.58</v>
      </c>
      <c r="J16" s="46">
        <v>4151681</v>
      </c>
      <c r="K16" s="46">
        <v>0</v>
      </c>
      <c r="L16" s="46">
        <v>4151681</v>
      </c>
    </row>
    <row r="17" spans="1:12" ht="18.75" x14ac:dyDescent="0.3">
      <c r="A17" s="46" t="s">
        <v>28</v>
      </c>
      <c r="B17" s="46">
        <v>2000</v>
      </c>
      <c r="C17" s="46">
        <v>2601</v>
      </c>
      <c r="D17" s="46">
        <v>2627</v>
      </c>
      <c r="E17" s="46">
        <v>4287</v>
      </c>
      <c r="F17" s="46">
        <v>4267</v>
      </c>
      <c r="G17" s="46">
        <v>5202503</v>
      </c>
      <c r="H17" s="46">
        <v>8450794</v>
      </c>
      <c r="I17" s="46">
        <v>62.44</v>
      </c>
      <c r="J17" s="46">
        <v>3248291</v>
      </c>
      <c r="K17" s="46">
        <v>337142</v>
      </c>
      <c r="L17" s="46">
        <v>3585433</v>
      </c>
    </row>
    <row r="18" spans="1:12" ht="18.75" x14ac:dyDescent="0.3">
      <c r="A18" s="46" t="s">
        <v>29</v>
      </c>
      <c r="B18" s="46">
        <v>200</v>
      </c>
      <c r="C18" s="46">
        <v>13181</v>
      </c>
      <c r="D18" s="46">
        <v>13310</v>
      </c>
      <c r="E18" s="46">
        <v>23931</v>
      </c>
      <c r="F18" s="46">
        <v>23931</v>
      </c>
      <c r="G18" s="46">
        <v>2636173</v>
      </c>
      <c r="H18" s="46">
        <v>4739535</v>
      </c>
      <c r="I18" s="46">
        <v>79.790000000000006</v>
      </c>
      <c r="J18" s="46">
        <v>2103362</v>
      </c>
      <c r="K18" s="46">
        <v>0</v>
      </c>
      <c r="L18" s="46">
        <v>2103362</v>
      </c>
    </row>
    <row r="19" spans="1:12" ht="18.75" x14ac:dyDescent="0.3">
      <c r="A19" s="46" t="s">
        <v>31</v>
      </c>
      <c r="B19" s="46">
        <v>1000</v>
      </c>
      <c r="C19" s="46">
        <v>1012</v>
      </c>
      <c r="D19" s="46">
        <v>1022</v>
      </c>
      <c r="E19" s="46">
        <v>2471</v>
      </c>
      <c r="F19" s="46">
        <v>2454</v>
      </c>
      <c r="G19" s="46">
        <v>1012388</v>
      </c>
      <c r="H19" s="46">
        <v>2430074</v>
      </c>
      <c r="I19" s="46">
        <v>140.03</v>
      </c>
      <c r="J19" s="46">
        <v>1417686</v>
      </c>
      <c r="K19" s="46">
        <v>3855220</v>
      </c>
      <c r="L19" s="46">
        <v>5272906</v>
      </c>
    </row>
    <row r="20" spans="1:12" ht="18.75" x14ac:dyDescent="0.3">
      <c r="A20" s="46" t="s">
        <v>32</v>
      </c>
      <c r="B20" s="46">
        <v>37</v>
      </c>
      <c r="C20" s="46">
        <v>23607</v>
      </c>
      <c r="D20" s="46">
        <v>23838</v>
      </c>
      <c r="E20" s="46">
        <v>29114</v>
      </c>
      <c r="F20" s="46">
        <v>28462</v>
      </c>
      <c r="G20" s="46">
        <v>873445</v>
      </c>
      <c r="H20" s="46">
        <v>1042826</v>
      </c>
      <c r="I20" s="46">
        <v>19.39</v>
      </c>
      <c r="J20" s="46">
        <v>169381</v>
      </c>
      <c r="K20" s="46">
        <v>0</v>
      </c>
      <c r="L20" s="46">
        <v>169381</v>
      </c>
    </row>
    <row r="21" spans="1:12" ht="18.75" x14ac:dyDescent="0.3">
      <c r="A21" s="46" t="s">
        <v>33</v>
      </c>
      <c r="B21" s="46">
        <v>21</v>
      </c>
      <c r="C21" s="46">
        <v>19990</v>
      </c>
      <c r="D21" s="46">
        <v>20185</v>
      </c>
      <c r="E21" s="46">
        <v>23387</v>
      </c>
      <c r="F21" s="46">
        <v>22566</v>
      </c>
      <c r="G21" s="46">
        <v>419795</v>
      </c>
      <c r="H21" s="46">
        <v>469266</v>
      </c>
      <c r="I21" s="46">
        <v>11.78</v>
      </c>
      <c r="J21" s="46">
        <v>49471</v>
      </c>
      <c r="K21" s="46">
        <v>0</v>
      </c>
      <c r="L21" s="46">
        <v>49471</v>
      </c>
    </row>
    <row r="22" spans="1:12" ht="18.75" x14ac:dyDescent="0.3">
      <c r="A22" s="46" t="s">
        <v>34</v>
      </c>
      <c r="B22" s="46">
        <v>20</v>
      </c>
      <c r="C22" s="46" t="s">
        <v>35</v>
      </c>
      <c r="D22" s="46" t="s">
        <v>71</v>
      </c>
      <c r="E22" s="46" t="s">
        <v>37</v>
      </c>
      <c r="F22" s="46" t="s">
        <v>72</v>
      </c>
      <c r="G22" s="46" t="s">
        <v>39</v>
      </c>
      <c r="H22" s="46">
        <f>SUM(H2:H21)</f>
        <v>2874287018</v>
      </c>
      <c r="I22" s="46" t="s">
        <v>40</v>
      </c>
      <c r="J22" s="46" t="s">
        <v>73</v>
      </c>
      <c r="K22" s="46"/>
      <c r="L22" s="46"/>
    </row>
    <row r="23" spans="1:12" hidden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idden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idden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idden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idden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idden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idden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idden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idden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idden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idden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idden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idden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idden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idden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idden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hidden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9.5" thickBot="1" x14ac:dyDescent="0.35">
      <c r="A40" s="1">
        <v>0</v>
      </c>
      <c r="B40" s="1"/>
      <c r="C40" s="1"/>
      <c r="D40" s="1"/>
      <c r="E40" s="1"/>
      <c r="F40" s="9">
        <f>H22+B41</f>
        <v>3150238980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275951962</v>
      </c>
      <c r="C41" s="1" t="s">
        <v>46</v>
      </c>
      <c r="D41" s="1">
        <v>0</v>
      </c>
      <c r="E41" s="1" t="s">
        <v>47</v>
      </c>
      <c r="F41" s="9">
        <v>32951060</v>
      </c>
      <c r="G41" s="10">
        <f>B41+H22+D41+F41</f>
        <v>3183190040</v>
      </c>
      <c r="H41" s="11">
        <f>G41-B43</f>
        <v>695356594</v>
      </c>
      <c r="I41" s="5">
        <f>H41/B43</f>
        <v>0.2795028723156735</v>
      </c>
      <c r="J41" s="13">
        <f>G41+J40</f>
        <v>3183190040</v>
      </c>
      <c r="K41" s="11">
        <f>H41+J40</f>
        <v>695356594</v>
      </c>
      <c r="L41" s="5">
        <f>K41/B43</f>
        <v>0.2795028723156735</v>
      </c>
    </row>
    <row r="42" spans="1:12" ht="19.5" thickBot="1" x14ac:dyDescent="0.35">
      <c r="A42" s="1" t="s">
        <v>48</v>
      </c>
      <c r="B42" s="9">
        <v>30000000</v>
      </c>
      <c r="C42" s="1"/>
      <c r="D42" s="1"/>
      <c r="E42" s="1"/>
      <c r="F42" s="1"/>
      <c r="G42" s="10">
        <f>G41+B42</f>
        <v>3213190040</v>
      </c>
      <c r="H42" s="12">
        <f>G42-B43</f>
        <v>725356594</v>
      </c>
      <c r="I42" s="8">
        <f>H42/B43</f>
        <v>0.29156155737284029</v>
      </c>
      <c r="J42" s="13">
        <f>G42+J40</f>
        <v>3213190040</v>
      </c>
      <c r="K42" s="12">
        <f>H42+J40</f>
        <v>725356594</v>
      </c>
      <c r="L42" s="8">
        <f>K42/B43</f>
        <v>0.29156155737284029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0.39928981759381932</v>
      </c>
      <c r="J43" s="6"/>
      <c r="K43" s="4" t="s">
        <v>50</v>
      </c>
      <c r="L43" s="5">
        <f ca="1">K41/VLOOKUP(MID(CELL("filename",A$1),FIND("]",CELL("filename",A$1))+1,255),Base!A:H,8,FALSE)*30</f>
        <v>0.39928981759381932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0.416516510532629</v>
      </c>
      <c r="J44" s="6"/>
      <c r="K44" s="7"/>
      <c r="L44" s="8">
        <f ca="1">K42/VLOOKUP(MID(CELL("filename",A$1),FIND("]",CELL("filename",A$1))+1,255),Base!A:H,8,FALSE)*30</f>
        <v>0.416516510532629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L44"/>
  <sheetViews>
    <sheetView rightToLeft="1" topLeftCell="A7" workbookViewId="0">
      <selection activeCell="A40" sqref="A40:L44"/>
    </sheetView>
  </sheetViews>
  <sheetFormatPr defaultColWidth="17.42578125"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</row>
    <row r="2" spans="1:12" ht="18.75" x14ac:dyDescent="0.3">
      <c r="A2" s="75" t="s">
        <v>12</v>
      </c>
      <c r="B2" s="75">
        <v>100000</v>
      </c>
      <c r="C2" s="75">
        <v>2252</v>
      </c>
      <c r="D2" s="75">
        <v>2272</v>
      </c>
      <c r="E2" s="75">
        <v>9075</v>
      </c>
      <c r="F2" s="75">
        <v>9075</v>
      </c>
      <c r="G2" s="75">
        <v>225215328</v>
      </c>
      <c r="H2" s="75">
        <v>899514000</v>
      </c>
      <c r="I2" s="75">
        <v>299.39999999999998</v>
      </c>
      <c r="J2" s="75">
        <v>674298672</v>
      </c>
      <c r="K2" s="75">
        <v>668193984</v>
      </c>
      <c r="L2" s="75">
        <v>1389092656</v>
      </c>
    </row>
    <row r="3" spans="1:12" ht="18.75" x14ac:dyDescent="0.3">
      <c r="A3" s="75" t="s">
        <v>13</v>
      </c>
      <c r="B3" s="75">
        <v>50000</v>
      </c>
      <c r="C3" s="75">
        <v>1999</v>
      </c>
      <c r="D3" s="75">
        <v>2017</v>
      </c>
      <c r="E3" s="75">
        <v>10169</v>
      </c>
      <c r="F3" s="75">
        <v>10169</v>
      </c>
      <c r="G3" s="75">
        <v>99938792</v>
      </c>
      <c r="H3" s="75">
        <v>503975640</v>
      </c>
      <c r="I3" s="75">
        <v>404.28</v>
      </c>
      <c r="J3" s="75">
        <v>404036848</v>
      </c>
      <c r="K3" s="75">
        <v>440100384</v>
      </c>
      <c r="L3" s="75">
        <v>844137232</v>
      </c>
    </row>
    <row r="4" spans="1:12" ht="18.75" x14ac:dyDescent="0.3">
      <c r="A4" s="75" t="s">
        <v>90</v>
      </c>
      <c r="B4" s="75">
        <v>7000</v>
      </c>
      <c r="C4" s="75">
        <v>12987</v>
      </c>
      <c r="D4" s="75">
        <v>13102</v>
      </c>
      <c r="E4" s="75">
        <v>60290</v>
      </c>
      <c r="F4" s="75">
        <v>59690</v>
      </c>
      <c r="G4" s="75">
        <v>90907328</v>
      </c>
      <c r="H4" s="75">
        <v>414153096</v>
      </c>
      <c r="I4" s="75">
        <v>355.58</v>
      </c>
      <c r="J4" s="75">
        <v>323245768</v>
      </c>
      <c r="K4" s="75">
        <v>28708712</v>
      </c>
      <c r="L4" s="75">
        <v>351954480</v>
      </c>
    </row>
    <row r="5" spans="1:12" ht="18.75" x14ac:dyDescent="0.3">
      <c r="A5" s="75" t="s">
        <v>226</v>
      </c>
      <c r="B5" s="75">
        <v>1800</v>
      </c>
      <c r="C5" s="75">
        <v>243484</v>
      </c>
      <c r="D5" s="75">
        <v>243872</v>
      </c>
      <c r="E5" s="75">
        <v>220530</v>
      </c>
      <c r="F5" s="75">
        <v>221320</v>
      </c>
      <c r="G5" s="75">
        <v>438271168</v>
      </c>
      <c r="H5" s="75">
        <v>397741387</v>
      </c>
      <c r="I5" s="75">
        <v>-9.25</v>
      </c>
      <c r="J5" s="75">
        <v>-40529781</v>
      </c>
      <c r="K5" s="75">
        <v>0</v>
      </c>
      <c r="L5" s="75">
        <v>-40529781</v>
      </c>
    </row>
    <row r="6" spans="1:12" ht="18.75" x14ac:dyDescent="0.3">
      <c r="A6" s="75" t="s">
        <v>14</v>
      </c>
      <c r="B6" s="75">
        <v>10000</v>
      </c>
      <c r="C6" s="75">
        <v>19535</v>
      </c>
      <c r="D6" s="75">
        <v>19707</v>
      </c>
      <c r="E6" s="75">
        <v>39673</v>
      </c>
      <c r="F6" s="75">
        <v>39673</v>
      </c>
      <c r="G6" s="75">
        <v>195353872</v>
      </c>
      <c r="H6" s="75">
        <v>393238776</v>
      </c>
      <c r="I6" s="75">
        <v>101.3</v>
      </c>
      <c r="J6" s="75">
        <v>197884904</v>
      </c>
      <c r="K6" s="75">
        <v>0</v>
      </c>
      <c r="L6" s="75">
        <v>197884904</v>
      </c>
    </row>
    <row r="7" spans="1:12" ht="18.75" x14ac:dyDescent="0.3">
      <c r="A7" s="75" t="s">
        <v>15</v>
      </c>
      <c r="B7" s="75">
        <v>25100</v>
      </c>
      <c r="C7" s="75">
        <v>2537</v>
      </c>
      <c r="D7" s="75">
        <v>2560</v>
      </c>
      <c r="E7" s="75">
        <v>13260</v>
      </c>
      <c r="F7" s="75">
        <v>13260</v>
      </c>
      <c r="G7" s="75">
        <v>63674792</v>
      </c>
      <c r="H7" s="75">
        <v>329897131</v>
      </c>
      <c r="I7" s="75">
        <v>418.1</v>
      </c>
      <c r="J7" s="75">
        <v>266222339</v>
      </c>
      <c r="K7" s="75">
        <v>189667360</v>
      </c>
      <c r="L7" s="75">
        <v>456839699</v>
      </c>
    </row>
    <row r="8" spans="1:12" ht="18.75" x14ac:dyDescent="0.3">
      <c r="A8" s="75" t="s">
        <v>27</v>
      </c>
      <c r="B8" s="75">
        <v>9000</v>
      </c>
      <c r="C8" s="75">
        <v>8220</v>
      </c>
      <c r="D8" s="75">
        <v>8293</v>
      </c>
      <c r="E8" s="75">
        <v>27951</v>
      </c>
      <c r="F8" s="75">
        <v>28305</v>
      </c>
      <c r="G8" s="75">
        <v>73976144</v>
      </c>
      <c r="H8" s="75">
        <v>252503244</v>
      </c>
      <c r="I8" s="75">
        <v>241.33</v>
      </c>
      <c r="J8" s="75">
        <v>178527100</v>
      </c>
      <c r="K8" s="75">
        <v>3002441</v>
      </c>
      <c r="L8" s="75">
        <v>185219541</v>
      </c>
    </row>
    <row r="9" spans="1:12" ht="18.75" x14ac:dyDescent="0.3">
      <c r="A9" s="75" t="s">
        <v>77</v>
      </c>
      <c r="B9" s="75">
        <v>3000</v>
      </c>
      <c r="C9" s="75">
        <v>23205</v>
      </c>
      <c r="D9" s="75">
        <v>23410</v>
      </c>
      <c r="E9" s="75">
        <v>39599</v>
      </c>
      <c r="F9" s="75">
        <v>39437</v>
      </c>
      <c r="G9" s="75">
        <v>69614680</v>
      </c>
      <c r="H9" s="75">
        <v>117269863</v>
      </c>
      <c r="I9" s="75">
        <v>68.459999999999994</v>
      </c>
      <c r="J9" s="75">
        <v>47655183</v>
      </c>
      <c r="K9" s="75">
        <v>1006639</v>
      </c>
      <c r="L9" s="75">
        <v>48661822</v>
      </c>
    </row>
    <row r="10" spans="1:12" ht="18.75" x14ac:dyDescent="0.3">
      <c r="A10" s="75" t="s">
        <v>231</v>
      </c>
      <c r="B10" s="75">
        <v>400</v>
      </c>
      <c r="C10" s="75">
        <v>269750</v>
      </c>
      <c r="D10" s="75">
        <v>270180</v>
      </c>
      <c r="E10" s="75">
        <v>292001</v>
      </c>
      <c r="F10" s="75">
        <v>291720</v>
      </c>
      <c r="G10" s="75">
        <v>107900024</v>
      </c>
      <c r="H10" s="75">
        <v>116502116</v>
      </c>
      <c r="I10" s="75">
        <v>7.97</v>
      </c>
      <c r="J10" s="75">
        <v>8602092</v>
      </c>
      <c r="K10" s="75">
        <v>0</v>
      </c>
      <c r="L10" s="75">
        <v>8602092</v>
      </c>
    </row>
    <row r="11" spans="1:12" ht="18.75" x14ac:dyDescent="0.3">
      <c r="A11" s="75" t="s">
        <v>17</v>
      </c>
      <c r="B11" s="75">
        <v>4000</v>
      </c>
      <c r="C11" s="75">
        <v>2118</v>
      </c>
      <c r="D11" s="75">
        <v>2137</v>
      </c>
      <c r="E11" s="75">
        <v>27340</v>
      </c>
      <c r="F11" s="75">
        <v>26840</v>
      </c>
      <c r="G11" s="75">
        <v>8470021</v>
      </c>
      <c r="H11" s="75">
        <v>106415232</v>
      </c>
      <c r="I11" s="75">
        <v>1156.3800000000001</v>
      </c>
      <c r="J11" s="75">
        <v>97945211</v>
      </c>
      <c r="K11" s="75">
        <v>90905312</v>
      </c>
      <c r="L11" s="75">
        <v>188850523</v>
      </c>
    </row>
    <row r="12" spans="1:12" ht="18.75" x14ac:dyDescent="0.3">
      <c r="A12" s="75" t="s">
        <v>16</v>
      </c>
      <c r="B12" s="75">
        <v>5000</v>
      </c>
      <c r="C12" s="75">
        <v>2752</v>
      </c>
      <c r="D12" s="75">
        <v>2777</v>
      </c>
      <c r="E12" s="75">
        <v>19380</v>
      </c>
      <c r="F12" s="75">
        <v>20130</v>
      </c>
      <c r="G12" s="75">
        <v>13760059</v>
      </c>
      <c r="H12" s="75">
        <v>99764280</v>
      </c>
      <c r="I12" s="75">
        <v>625.03</v>
      </c>
      <c r="J12" s="75">
        <v>86004221</v>
      </c>
      <c r="K12" s="75">
        <v>42537480</v>
      </c>
      <c r="L12" s="75">
        <v>128541701</v>
      </c>
    </row>
    <row r="13" spans="1:12" ht="18.75" x14ac:dyDescent="0.3">
      <c r="A13" s="75" t="s">
        <v>22</v>
      </c>
      <c r="B13" s="75">
        <v>3000</v>
      </c>
      <c r="C13" s="75">
        <v>10199</v>
      </c>
      <c r="D13" s="75">
        <v>10289</v>
      </c>
      <c r="E13" s="75">
        <v>26880</v>
      </c>
      <c r="F13" s="75">
        <v>26744</v>
      </c>
      <c r="G13" s="75">
        <v>30598264</v>
      </c>
      <c r="H13" s="75">
        <v>79525958</v>
      </c>
      <c r="I13" s="75">
        <v>159.9</v>
      </c>
      <c r="J13" s="75">
        <v>48927694</v>
      </c>
      <c r="K13" s="75">
        <v>11601253</v>
      </c>
      <c r="L13" s="75">
        <v>62028947</v>
      </c>
    </row>
    <row r="14" spans="1:12" ht="18.75" x14ac:dyDescent="0.3">
      <c r="A14" s="75" t="s">
        <v>29</v>
      </c>
      <c r="B14" s="75">
        <v>1500</v>
      </c>
      <c r="C14" s="75">
        <v>25376</v>
      </c>
      <c r="D14" s="75">
        <v>25600</v>
      </c>
      <c r="E14" s="75">
        <v>40040</v>
      </c>
      <c r="F14" s="75">
        <v>40490</v>
      </c>
      <c r="G14" s="75">
        <v>38063528</v>
      </c>
      <c r="H14" s="75">
        <v>60200532</v>
      </c>
      <c r="I14" s="75">
        <v>58.16</v>
      </c>
      <c r="J14" s="75">
        <v>22137004</v>
      </c>
      <c r="K14" s="75">
        <v>15159361</v>
      </c>
      <c r="L14" s="75">
        <v>37296365</v>
      </c>
    </row>
    <row r="15" spans="1:12" ht="18.75" x14ac:dyDescent="0.3">
      <c r="A15" s="75" t="s">
        <v>18</v>
      </c>
      <c r="B15" s="75">
        <v>100000</v>
      </c>
      <c r="C15" s="75">
        <v>502</v>
      </c>
      <c r="D15" s="75">
        <v>507</v>
      </c>
      <c r="E15" s="75">
        <v>500</v>
      </c>
      <c r="F15" s="75">
        <v>500</v>
      </c>
      <c r="G15" s="75">
        <v>50227000</v>
      </c>
      <c r="H15" s="75">
        <v>49560000</v>
      </c>
      <c r="I15" s="75">
        <v>-1.33</v>
      </c>
      <c r="J15" s="75">
        <v>-667000</v>
      </c>
      <c r="K15" s="75">
        <v>0</v>
      </c>
      <c r="L15" s="75">
        <v>-167000</v>
      </c>
    </row>
    <row r="16" spans="1:12" ht="18.75" x14ac:dyDescent="0.3">
      <c r="A16" s="75" t="s">
        <v>26</v>
      </c>
      <c r="B16" s="75">
        <v>7000</v>
      </c>
      <c r="C16" s="75">
        <v>2103</v>
      </c>
      <c r="D16" s="75">
        <v>2122</v>
      </c>
      <c r="E16" s="75">
        <v>5586</v>
      </c>
      <c r="F16" s="75">
        <v>5590</v>
      </c>
      <c r="G16" s="75">
        <v>14720662</v>
      </c>
      <c r="H16" s="75">
        <v>38785656</v>
      </c>
      <c r="I16" s="75">
        <v>163.47999999999999</v>
      </c>
      <c r="J16" s="75">
        <v>24064994</v>
      </c>
      <c r="K16" s="75">
        <v>94924224</v>
      </c>
      <c r="L16" s="75">
        <v>118989218</v>
      </c>
    </row>
    <row r="17" spans="1:12" ht="18.75" x14ac:dyDescent="0.3">
      <c r="A17" s="75" t="s">
        <v>31</v>
      </c>
      <c r="B17" s="75">
        <v>7000</v>
      </c>
      <c r="C17" s="75">
        <v>2300</v>
      </c>
      <c r="D17" s="75">
        <v>2321</v>
      </c>
      <c r="E17" s="75">
        <v>3902</v>
      </c>
      <c r="F17" s="75">
        <v>3835</v>
      </c>
      <c r="G17" s="75">
        <v>16100578</v>
      </c>
      <c r="H17" s="75">
        <v>26608764</v>
      </c>
      <c r="I17" s="75">
        <v>65.27</v>
      </c>
      <c r="J17" s="75">
        <v>10508186</v>
      </c>
      <c r="K17" s="75">
        <v>3855220</v>
      </c>
      <c r="L17" s="75">
        <v>14363406</v>
      </c>
    </row>
    <row r="18" spans="1:12" ht="18.75" x14ac:dyDescent="0.3">
      <c r="A18" s="75" t="s">
        <v>176</v>
      </c>
      <c r="B18" s="75">
        <v>57</v>
      </c>
      <c r="C18" s="75">
        <v>65415</v>
      </c>
      <c r="D18" s="75">
        <v>65991</v>
      </c>
      <c r="E18" s="75">
        <v>155919</v>
      </c>
      <c r="F18" s="75">
        <v>153006</v>
      </c>
      <c r="G18" s="75">
        <v>3728632</v>
      </c>
      <c r="H18" s="75">
        <v>8644594</v>
      </c>
      <c r="I18" s="75">
        <v>131.84</v>
      </c>
      <c r="J18" s="75">
        <v>4915962</v>
      </c>
      <c r="K18" s="75">
        <v>0</v>
      </c>
      <c r="L18" s="75">
        <v>5414142</v>
      </c>
    </row>
    <row r="19" spans="1:12" ht="18.75" x14ac:dyDescent="0.3">
      <c r="A19" s="75" t="s">
        <v>244</v>
      </c>
      <c r="B19" s="75">
        <v>300</v>
      </c>
      <c r="C19" s="75">
        <v>15823</v>
      </c>
      <c r="D19" s="75">
        <v>15963</v>
      </c>
      <c r="E19" s="75">
        <v>22110</v>
      </c>
      <c r="F19" s="75">
        <v>21480</v>
      </c>
      <c r="G19" s="75">
        <v>4746923</v>
      </c>
      <c r="H19" s="75">
        <v>6387293</v>
      </c>
      <c r="I19" s="75">
        <v>34.56</v>
      </c>
      <c r="J19" s="75">
        <v>1640370</v>
      </c>
      <c r="K19" s="75">
        <v>0</v>
      </c>
      <c r="L19" s="75">
        <v>1871370</v>
      </c>
    </row>
    <row r="20" spans="1:12" ht="18.75" x14ac:dyDescent="0.3">
      <c r="A20" s="75" t="s">
        <v>227</v>
      </c>
      <c r="B20" s="75">
        <v>228</v>
      </c>
      <c r="C20" s="75">
        <v>4119</v>
      </c>
      <c r="D20" s="75">
        <v>4156</v>
      </c>
      <c r="E20" s="75">
        <v>7978</v>
      </c>
      <c r="F20" s="75">
        <v>7929</v>
      </c>
      <c r="G20" s="75">
        <v>939042</v>
      </c>
      <c r="H20" s="75">
        <v>1791903</v>
      </c>
      <c r="I20" s="75">
        <v>90.82</v>
      </c>
      <c r="J20" s="75">
        <v>852861</v>
      </c>
      <c r="K20" s="75">
        <v>0</v>
      </c>
      <c r="L20" s="75">
        <v>852861</v>
      </c>
    </row>
    <row r="21" spans="1:12" ht="18.75" x14ac:dyDescent="0.3">
      <c r="A21" s="75" t="s">
        <v>417</v>
      </c>
      <c r="B21" s="75">
        <v>32</v>
      </c>
      <c r="C21" s="75">
        <v>39897</v>
      </c>
      <c r="D21" s="75">
        <v>40249</v>
      </c>
      <c r="E21" s="75">
        <v>46000</v>
      </c>
      <c r="F21" s="75">
        <v>46000</v>
      </c>
      <c r="G21" s="75">
        <v>1276719</v>
      </c>
      <c r="H21" s="75">
        <v>1459046</v>
      </c>
      <c r="I21" s="75">
        <v>14.28</v>
      </c>
      <c r="J21" s="75">
        <v>182327</v>
      </c>
      <c r="K21" s="75">
        <v>0</v>
      </c>
      <c r="L21" s="75">
        <v>182327</v>
      </c>
    </row>
    <row r="22" spans="1:12" ht="18.75" x14ac:dyDescent="0.3">
      <c r="A22" s="75" t="s">
        <v>418</v>
      </c>
      <c r="B22" s="75">
        <v>50</v>
      </c>
      <c r="C22" s="75">
        <v>24087</v>
      </c>
      <c r="D22" s="75">
        <v>24299</v>
      </c>
      <c r="E22" s="75">
        <v>26324</v>
      </c>
      <c r="F22" s="75">
        <v>25312</v>
      </c>
      <c r="G22" s="75">
        <v>1204339</v>
      </c>
      <c r="H22" s="75">
        <v>1254463</v>
      </c>
      <c r="I22" s="75">
        <v>4.16</v>
      </c>
      <c r="J22" s="75">
        <v>50124</v>
      </c>
      <c r="K22" s="75">
        <v>0</v>
      </c>
      <c r="L22" s="75">
        <v>50124</v>
      </c>
    </row>
    <row r="23" spans="1:12" ht="18.75" x14ac:dyDescent="0.3">
      <c r="A23" s="75" t="s">
        <v>400</v>
      </c>
      <c r="B23" s="75">
        <v>48</v>
      </c>
      <c r="C23" s="75">
        <v>15558</v>
      </c>
      <c r="D23" s="75">
        <v>15695</v>
      </c>
      <c r="E23" s="75">
        <v>22960</v>
      </c>
      <c r="F23" s="75">
        <v>22960</v>
      </c>
      <c r="G23" s="75">
        <v>746806</v>
      </c>
      <c r="H23" s="75">
        <v>1092382</v>
      </c>
      <c r="I23" s="75">
        <v>46.27</v>
      </c>
      <c r="J23" s="75">
        <v>345576</v>
      </c>
      <c r="K23" s="75">
        <v>0</v>
      </c>
      <c r="L23" s="75">
        <v>345576</v>
      </c>
    </row>
    <row r="24" spans="1:12" ht="18.75" x14ac:dyDescent="0.3">
      <c r="A24" s="75" t="s">
        <v>166</v>
      </c>
      <c r="B24" s="75">
        <v>13</v>
      </c>
      <c r="C24" s="75">
        <v>40536</v>
      </c>
      <c r="D24" s="75">
        <v>40893</v>
      </c>
      <c r="E24" s="75">
        <v>57240</v>
      </c>
      <c r="F24" s="75">
        <v>54911</v>
      </c>
      <c r="G24" s="75">
        <v>526967</v>
      </c>
      <c r="H24" s="75">
        <v>707561</v>
      </c>
      <c r="I24" s="75">
        <v>34.270000000000003</v>
      </c>
      <c r="J24" s="75">
        <v>180594</v>
      </c>
      <c r="K24" s="75">
        <v>0</v>
      </c>
      <c r="L24" s="75">
        <v>200094</v>
      </c>
    </row>
    <row r="25" spans="1:12" ht="18.75" x14ac:dyDescent="0.3">
      <c r="A25" s="75" t="s">
        <v>260</v>
      </c>
      <c r="B25" s="75">
        <v>74</v>
      </c>
      <c r="C25" s="75">
        <v>3215</v>
      </c>
      <c r="D25" s="75">
        <v>3244</v>
      </c>
      <c r="E25" s="75">
        <v>3550</v>
      </c>
      <c r="F25" s="75">
        <v>3410</v>
      </c>
      <c r="G25" s="75">
        <v>237896</v>
      </c>
      <c r="H25" s="75">
        <v>250119</v>
      </c>
      <c r="I25" s="75">
        <v>5.14</v>
      </c>
      <c r="J25" s="75">
        <v>12223</v>
      </c>
      <c r="K25" s="75">
        <v>0</v>
      </c>
      <c r="L25" s="75">
        <v>12223</v>
      </c>
    </row>
    <row r="26" spans="1:12" ht="18.75" x14ac:dyDescent="0.3">
      <c r="A26" s="75" t="s">
        <v>276</v>
      </c>
      <c r="B26" s="75">
        <v>5</v>
      </c>
      <c r="C26" s="75">
        <v>25113</v>
      </c>
      <c r="D26" s="75">
        <v>25334</v>
      </c>
      <c r="E26" s="75">
        <v>27510</v>
      </c>
      <c r="F26" s="75">
        <v>26269</v>
      </c>
      <c r="G26" s="75">
        <v>125567</v>
      </c>
      <c r="H26" s="75">
        <v>130189</v>
      </c>
      <c r="I26" s="75">
        <v>3.68</v>
      </c>
      <c r="J26" s="75">
        <v>4622</v>
      </c>
      <c r="K26" s="75">
        <v>0</v>
      </c>
      <c r="L26" s="75">
        <v>4622</v>
      </c>
    </row>
    <row r="27" spans="1:12" ht="18.75" x14ac:dyDescent="0.3">
      <c r="A27" s="75" t="s">
        <v>404</v>
      </c>
      <c r="B27" s="75">
        <v>52</v>
      </c>
      <c r="C27" s="75">
        <v>0</v>
      </c>
      <c r="D27" s="75">
        <v>0</v>
      </c>
      <c r="E27" s="75" t="s">
        <v>405</v>
      </c>
      <c r="F27" s="75">
        <v>1000</v>
      </c>
      <c r="G27" s="75">
        <v>0</v>
      </c>
      <c r="H27" s="75">
        <v>51542</v>
      </c>
      <c r="I27" s="75">
        <v>0</v>
      </c>
      <c r="J27" s="75">
        <v>0</v>
      </c>
      <c r="K27" s="75">
        <v>0</v>
      </c>
      <c r="L27" s="75">
        <v>0</v>
      </c>
    </row>
    <row r="28" spans="1:12" ht="18.75" x14ac:dyDescent="0.3">
      <c r="A28" s="75" t="s">
        <v>34</v>
      </c>
      <c r="B28" s="75">
        <v>26</v>
      </c>
      <c r="C28" s="75" t="s">
        <v>35</v>
      </c>
      <c r="D28" s="75" t="s">
        <v>427</v>
      </c>
      <c r="E28" s="75" t="s">
        <v>37</v>
      </c>
      <c r="F28" s="75" t="s">
        <v>428</v>
      </c>
      <c r="G28" s="75" t="s">
        <v>39</v>
      </c>
      <c r="H28" s="75">
        <f>SUM(H2:H27)</f>
        <v>3907424767</v>
      </c>
      <c r="I28" s="75" t="s">
        <v>40</v>
      </c>
      <c r="J28" s="75" t="s">
        <v>429</v>
      </c>
      <c r="K28" s="75"/>
      <c r="L28" s="75"/>
    </row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4106015974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198591207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4178567034</v>
      </c>
      <c r="H41" s="11">
        <f>G41-B43</f>
        <v>1690733588</v>
      </c>
      <c r="I41" s="5">
        <f>H41/B43</f>
        <v>0.67960079510885396</v>
      </c>
      <c r="J41" s="13">
        <f>G41+J40</f>
        <v>4178567034</v>
      </c>
      <c r="K41" s="11">
        <f>H41+J40</f>
        <v>1690733588</v>
      </c>
      <c r="L41" s="5">
        <f>K41/B43</f>
        <v>0.67960079510885396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5438567034</v>
      </c>
      <c r="H42" s="12">
        <f>G42-B43</f>
        <v>2950733588</v>
      </c>
      <c r="I42" s="8">
        <f>H42/B43</f>
        <v>1.1860655675098597</v>
      </c>
      <c r="J42" s="13">
        <f>G42+J40</f>
        <v>5438567034</v>
      </c>
      <c r="K42" s="12">
        <f>H42+J40</f>
        <v>2950733588</v>
      </c>
      <c r="L42" s="8">
        <f>K42/B43</f>
        <v>1.1860655675098597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0.14562874180904012</v>
      </c>
      <c r="J43" s="6"/>
      <c r="K43" s="4" t="s">
        <v>50</v>
      </c>
      <c r="L43" s="5">
        <f ca="1">K41/VLOOKUP(MID(CELL("filename",A$1),FIND("]",CELL("filename",A$1))+1,255),Base!A:H,8,FALSE)*30</f>
        <v>0.14562874180904012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0.2541569073235414</v>
      </c>
      <c r="J44" s="6"/>
      <c r="K44" s="7"/>
      <c r="L44" s="8">
        <f ca="1">K42/VLOOKUP(MID(CELL("filename",A$1),FIND("]",CELL("filename",A$1))+1,255),Base!A:H,8,FALSE)*30</f>
        <v>0.2541569073235414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44"/>
  <sheetViews>
    <sheetView rightToLeft="1" topLeftCell="A10" workbookViewId="0">
      <selection activeCell="A40" sqref="A40:L44"/>
    </sheetView>
  </sheetViews>
  <sheetFormatPr defaultRowHeight="15" x14ac:dyDescent="0.25"/>
  <cols>
    <col min="1" max="1" width="13.85546875" bestFit="1" customWidth="1"/>
    <col min="2" max="2" width="19.7109375" bestFit="1" customWidth="1"/>
    <col min="3" max="3" width="13.5703125" bestFit="1" customWidth="1"/>
    <col min="4" max="4" width="22.140625" bestFit="1" customWidth="1"/>
    <col min="5" max="5" width="14.7109375" bestFit="1" customWidth="1"/>
    <col min="6" max="6" width="22.140625" bestFit="1" customWidth="1"/>
    <col min="7" max="8" width="19.7109375" bestFit="1" customWidth="1"/>
    <col min="9" max="9" width="21.85546875" bestFit="1" customWidth="1"/>
    <col min="10" max="10" width="22.140625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</row>
    <row r="2" spans="1:12" ht="18.75" x14ac:dyDescent="0.3">
      <c r="A2" s="78" t="s">
        <v>12</v>
      </c>
      <c r="B2" s="78">
        <v>100000</v>
      </c>
      <c r="C2" s="78">
        <v>2252</v>
      </c>
      <c r="D2" s="78">
        <v>2272</v>
      </c>
      <c r="E2" s="78">
        <v>9390</v>
      </c>
      <c r="F2" s="78">
        <v>9174</v>
      </c>
      <c r="G2" s="78">
        <v>225215328</v>
      </c>
      <c r="H2" s="78">
        <v>909326880</v>
      </c>
      <c r="I2" s="78">
        <v>303.76</v>
      </c>
      <c r="J2" s="78">
        <v>684111552</v>
      </c>
      <c r="K2" s="78">
        <v>668193984</v>
      </c>
      <c r="L2" s="78">
        <v>1398905536</v>
      </c>
    </row>
    <row r="3" spans="1:12" ht="18.75" x14ac:dyDescent="0.3">
      <c r="A3" s="78" t="s">
        <v>13</v>
      </c>
      <c r="B3" s="78">
        <v>50000</v>
      </c>
      <c r="C3" s="78">
        <v>1999</v>
      </c>
      <c r="D3" s="78">
        <v>2017</v>
      </c>
      <c r="E3" s="78">
        <v>10532</v>
      </c>
      <c r="F3" s="78">
        <v>10237</v>
      </c>
      <c r="G3" s="78">
        <v>99938792</v>
      </c>
      <c r="H3" s="78">
        <v>507345720</v>
      </c>
      <c r="I3" s="78">
        <v>407.66</v>
      </c>
      <c r="J3" s="78">
        <v>407406928</v>
      </c>
      <c r="K3" s="78">
        <v>440100384</v>
      </c>
      <c r="L3" s="78">
        <v>847507312</v>
      </c>
    </row>
    <row r="4" spans="1:12" ht="18.75" x14ac:dyDescent="0.3">
      <c r="A4" s="78" t="s">
        <v>90</v>
      </c>
      <c r="B4" s="78">
        <v>7000</v>
      </c>
      <c r="C4" s="78">
        <v>12987</v>
      </c>
      <c r="D4" s="78">
        <v>13102</v>
      </c>
      <c r="E4" s="78">
        <v>62670</v>
      </c>
      <c r="F4" s="78">
        <v>62670</v>
      </c>
      <c r="G4" s="78">
        <v>90907328</v>
      </c>
      <c r="H4" s="78">
        <v>434829528</v>
      </c>
      <c r="I4" s="78">
        <v>378.32</v>
      </c>
      <c r="J4" s="78">
        <v>343922200</v>
      </c>
      <c r="K4" s="78">
        <v>28708712</v>
      </c>
      <c r="L4" s="78">
        <v>372630912</v>
      </c>
    </row>
    <row r="5" spans="1:12" ht="18.75" x14ac:dyDescent="0.3">
      <c r="A5" s="78" t="s">
        <v>226</v>
      </c>
      <c r="B5" s="78">
        <v>1800</v>
      </c>
      <c r="C5" s="78">
        <v>243484</v>
      </c>
      <c r="D5" s="78">
        <v>243872</v>
      </c>
      <c r="E5" s="78">
        <v>232100</v>
      </c>
      <c r="F5" s="78">
        <v>233570</v>
      </c>
      <c r="G5" s="78">
        <v>438271168</v>
      </c>
      <c r="H5" s="78">
        <v>419756261</v>
      </c>
      <c r="I5" s="78">
        <v>-4.22</v>
      </c>
      <c r="J5" s="78">
        <v>-18514907</v>
      </c>
      <c r="K5" s="78">
        <v>0</v>
      </c>
      <c r="L5" s="78">
        <v>-18514907</v>
      </c>
    </row>
    <row r="6" spans="1:12" ht="18.75" x14ac:dyDescent="0.3">
      <c r="A6" s="78" t="s">
        <v>14</v>
      </c>
      <c r="B6" s="78">
        <v>10000</v>
      </c>
      <c r="C6" s="78">
        <v>19535</v>
      </c>
      <c r="D6" s="78">
        <v>19707</v>
      </c>
      <c r="E6" s="78">
        <v>39673</v>
      </c>
      <c r="F6" s="78">
        <v>39673</v>
      </c>
      <c r="G6" s="78">
        <v>195353872</v>
      </c>
      <c r="H6" s="78">
        <v>393238776</v>
      </c>
      <c r="I6" s="78">
        <v>101.3</v>
      </c>
      <c r="J6" s="78">
        <v>197884904</v>
      </c>
      <c r="K6" s="78">
        <v>0</v>
      </c>
      <c r="L6" s="78">
        <v>197884904</v>
      </c>
    </row>
    <row r="7" spans="1:12" ht="18.75" x14ac:dyDescent="0.3">
      <c r="A7" s="78" t="s">
        <v>15</v>
      </c>
      <c r="B7" s="78">
        <v>25100</v>
      </c>
      <c r="C7" s="78">
        <v>2537</v>
      </c>
      <c r="D7" s="78">
        <v>2560</v>
      </c>
      <c r="E7" s="78">
        <v>13920</v>
      </c>
      <c r="F7" s="78">
        <v>13920</v>
      </c>
      <c r="G7" s="78">
        <v>63674792</v>
      </c>
      <c r="H7" s="78">
        <v>346317350</v>
      </c>
      <c r="I7" s="78">
        <v>443.88</v>
      </c>
      <c r="J7" s="78">
        <v>282642558</v>
      </c>
      <c r="K7" s="78">
        <v>189667360</v>
      </c>
      <c r="L7" s="78">
        <v>473259918</v>
      </c>
    </row>
    <row r="8" spans="1:12" ht="18.75" x14ac:dyDescent="0.3">
      <c r="A8" s="78" t="s">
        <v>27</v>
      </c>
      <c r="B8" s="78">
        <v>9000</v>
      </c>
      <c r="C8" s="78">
        <v>8220</v>
      </c>
      <c r="D8" s="78">
        <v>8293</v>
      </c>
      <c r="E8" s="78">
        <v>27949</v>
      </c>
      <c r="F8" s="78">
        <v>27313</v>
      </c>
      <c r="G8" s="78">
        <v>73976144</v>
      </c>
      <c r="H8" s="78">
        <v>243653810</v>
      </c>
      <c r="I8" s="78">
        <v>229.37</v>
      </c>
      <c r="J8" s="78">
        <v>169677666</v>
      </c>
      <c r="K8" s="78">
        <v>3002441</v>
      </c>
      <c r="L8" s="78">
        <v>176370107</v>
      </c>
    </row>
    <row r="9" spans="1:12" ht="18.75" x14ac:dyDescent="0.3">
      <c r="A9" s="78" t="s">
        <v>77</v>
      </c>
      <c r="B9" s="78">
        <v>3000</v>
      </c>
      <c r="C9" s="78">
        <v>23205</v>
      </c>
      <c r="D9" s="78">
        <v>23410</v>
      </c>
      <c r="E9" s="78">
        <v>41408</v>
      </c>
      <c r="F9" s="78">
        <v>41328</v>
      </c>
      <c r="G9" s="78">
        <v>69614680</v>
      </c>
      <c r="H9" s="78">
        <v>122892941</v>
      </c>
      <c r="I9" s="78">
        <v>76.53</v>
      </c>
      <c r="J9" s="78">
        <v>53278261</v>
      </c>
      <c r="K9" s="78">
        <v>1006639</v>
      </c>
      <c r="L9" s="78">
        <v>54284900</v>
      </c>
    </row>
    <row r="10" spans="1:12" ht="18.75" x14ac:dyDescent="0.3">
      <c r="A10" s="78" t="s">
        <v>231</v>
      </c>
      <c r="B10" s="78">
        <v>400</v>
      </c>
      <c r="C10" s="78">
        <v>269750</v>
      </c>
      <c r="D10" s="78">
        <v>270180</v>
      </c>
      <c r="E10" s="78">
        <v>295001</v>
      </c>
      <c r="F10" s="78">
        <v>293903</v>
      </c>
      <c r="G10" s="78">
        <v>107900024</v>
      </c>
      <c r="H10" s="78">
        <v>117373925</v>
      </c>
      <c r="I10" s="78">
        <v>8.7799999999999994</v>
      </c>
      <c r="J10" s="78">
        <v>9473901</v>
      </c>
      <c r="K10" s="78">
        <v>0</v>
      </c>
      <c r="L10" s="78">
        <v>9473901</v>
      </c>
    </row>
    <row r="11" spans="1:12" ht="18.75" x14ac:dyDescent="0.3">
      <c r="A11" s="78" t="s">
        <v>17</v>
      </c>
      <c r="B11" s="78">
        <v>4000</v>
      </c>
      <c r="C11" s="78">
        <v>2118</v>
      </c>
      <c r="D11" s="78">
        <v>2137</v>
      </c>
      <c r="E11" s="78">
        <v>28180</v>
      </c>
      <c r="F11" s="78">
        <v>27980</v>
      </c>
      <c r="G11" s="78">
        <v>8470021</v>
      </c>
      <c r="H11" s="78">
        <v>110935104</v>
      </c>
      <c r="I11" s="78">
        <v>1209.74</v>
      </c>
      <c r="J11" s="78">
        <v>102465083</v>
      </c>
      <c r="K11" s="78">
        <v>90905312</v>
      </c>
      <c r="L11" s="78">
        <v>193370395</v>
      </c>
    </row>
    <row r="12" spans="1:12" ht="18.75" x14ac:dyDescent="0.3">
      <c r="A12" s="78" t="s">
        <v>16</v>
      </c>
      <c r="B12" s="78">
        <v>5000</v>
      </c>
      <c r="C12" s="78">
        <v>2752</v>
      </c>
      <c r="D12" s="78">
        <v>2777</v>
      </c>
      <c r="E12" s="78">
        <v>19800</v>
      </c>
      <c r="F12" s="78">
        <v>19360</v>
      </c>
      <c r="G12" s="78">
        <v>13760059</v>
      </c>
      <c r="H12" s="78">
        <v>95948160</v>
      </c>
      <c r="I12" s="78">
        <v>597.29</v>
      </c>
      <c r="J12" s="78">
        <v>82188101</v>
      </c>
      <c r="K12" s="78">
        <v>42537480</v>
      </c>
      <c r="L12" s="78">
        <v>124725581</v>
      </c>
    </row>
    <row r="13" spans="1:12" ht="18.75" x14ac:dyDescent="0.3">
      <c r="A13" s="78" t="s">
        <v>22</v>
      </c>
      <c r="B13" s="78">
        <v>3000</v>
      </c>
      <c r="C13" s="78">
        <v>10199</v>
      </c>
      <c r="D13" s="78">
        <v>10289</v>
      </c>
      <c r="E13" s="78">
        <v>26250</v>
      </c>
      <c r="F13" s="78">
        <v>26140</v>
      </c>
      <c r="G13" s="78">
        <v>30598264</v>
      </c>
      <c r="H13" s="78">
        <v>77729904</v>
      </c>
      <c r="I13" s="78">
        <v>154.03</v>
      </c>
      <c r="J13" s="78">
        <v>47131640</v>
      </c>
      <c r="K13" s="78">
        <v>11601253</v>
      </c>
      <c r="L13" s="78">
        <v>60232893</v>
      </c>
    </row>
    <row r="14" spans="1:12" ht="18.75" x14ac:dyDescent="0.3">
      <c r="A14" s="78" t="s">
        <v>29</v>
      </c>
      <c r="B14" s="78">
        <v>1500</v>
      </c>
      <c r="C14" s="78">
        <v>25376</v>
      </c>
      <c r="D14" s="78">
        <v>25600</v>
      </c>
      <c r="E14" s="78">
        <v>41200</v>
      </c>
      <c r="F14" s="78">
        <v>39520</v>
      </c>
      <c r="G14" s="78">
        <v>38063528</v>
      </c>
      <c r="H14" s="78">
        <v>58758336</v>
      </c>
      <c r="I14" s="78">
        <v>54.37</v>
      </c>
      <c r="J14" s="78">
        <v>20694808</v>
      </c>
      <c r="K14" s="78">
        <v>15159361</v>
      </c>
      <c r="L14" s="78">
        <v>35854169</v>
      </c>
    </row>
    <row r="15" spans="1:12" ht="18.75" x14ac:dyDescent="0.3">
      <c r="A15" s="78" t="s">
        <v>18</v>
      </c>
      <c r="B15" s="78">
        <v>100000</v>
      </c>
      <c r="C15" s="78">
        <v>502</v>
      </c>
      <c r="D15" s="78">
        <v>507</v>
      </c>
      <c r="E15" s="78">
        <v>500</v>
      </c>
      <c r="F15" s="78">
        <v>500</v>
      </c>
      <c r="G15" s="78">
        <v>50227000</v>
      </c>
      <c r="H15" s="78">
        <v>49560000</v>
      </c>
      <c r="I15" s="78">
        <v>-1.33</v>
      </c>
      <c r="J15" s="78">
        <v>-667000</v>
      </c>
      <c r="K15" s="78">
        <v>0</v>
      </c>
      <c r="L15" s="78">
        <v>-167000</v>
      </c>
    </row>
    <row r="16" spans="1:12" ht="18.75" x14ac:dyDescent="0.3">
      <c r="A16" s="78" t="s">
        <v>26</v>
      </c>
      <c r="B16" s="78">
        <v>7000</v>
      </c>
      <c r="C16" s="78">
        <v>2103</v>
      </c>
      <c r="D16" s="78">
        <v>2122</v>
      </c>
      <c r="E16" s="78">
        <v>5586</v>
      </c>
      <c r="F16" s="78">
        <v>5590</v>
      </c>
      <c r="G16" s="78">
        <v>14720662</v>
      </c>
      <c r="H16" s="78">
        <v>38785656</v>
      </c>
      <c r="I16" s="78">
        <v>163.47999999999999</v>
      </c>
      <c r="J16" s="78">
        <v>24064994</v>
      </c>
      <c r="K16" s="78">
        <v>94924224</v>
      </c>
      <c r="L16" s="78">
        <v>118989218</v>
      </c>
    </row>
    <row r="17" spans="1:12" ht="18.75" x14ac:dyDescent="0.3">
      <c r="A17" s="78" t="s">
        <v>31</v>
      </c>
      <c r="B17" s="78">
        <v>7000</v>
      </c>
      <c r="C17" s="78">
        <v>2300</v>
      </c>
      <c r="D17" s="78">
        <v>2321</v>
      </c>
      <c r="E17" s="78">
        <v>3902</v>
      </c>
      <c r="F17" s="78">
        <v>3835</v>
      </c>
      <c r="G17" s="78">
        <v>16100578</v>
      </c>
      <c r="H17" s="78">
        <v>26608764</v>
      </c>
      <c r="I17" s="78">
        <v>65.27</v>
      </c>
      <c r="J17" s="78">
        <v>10508186</v>
      </c>
      <c r="K17" s="78">
        <v>3855220</v>
      </c>
      <c r="L17" s="78">
        <v>14363406</v>
      </c>
    </row>
    <row r="18" spans="1:12" ht="18.75" x14ac:dyDescent="0.3">
      <c r="A18" s="78" t="s">
        <v>176</v>
      </c>
      <c r="B18" s="78">
        <v>57</v>
      </c>
      <c r="C18" s="78">
        <v>65415</v>
      </c>
      <c r="D18" s="78">
        <v>65991</v>
      </c>
      <c r="E18" s="78">
        <v>160656</v>
      </c>
      <c r="F18" s="78">
        <v>157029</v>
      </c>
      <c r="G18" s="78">
        <v>3728632</v>
      </c>
      <c r="H18" s="78">
        <v>8871887</v>
      </c>
      <c r="I18" s="78">
        <v>137.94</v>
      </c>
      <c r="J18" s="78">
        <v>5143255</v>
      </c>
      <c r="K18" s="78">
        <v>0</v>
      </c>
      <c r="L18" s="78">
        <v>5641435</v>
      </c>
    </row>
    <row r="19" spans="1:12" ht="18.75" x14ac:dyDescent="0.3">
      <c r="A19" s="78" t="s">
        <v>244</v>
      </c>
      <c r="B19" s="78">
        <v>300</v>
      </c>
      <c r="C19" s="78">
        <v>15823</v>
      </c>
      <c r="D19" s="78">
        <v>15963</v>
      </c>
      <c r="E19" s="78">
        <v>23050</v>
      </c>
      <c r="F19" s="78">
        <v>22510</v>
      </c>
      <c r="G19" s="78">
        <v>4746923</v>
      </c>
      <c r="H19" s="78">
        <v>6693574</v>
      </c>
      <c r="I19" s="78">
        <v>41.01</v>
      </c>
      <c r="J19" s="78">
        <v>1946651</v>
      </c>
      <c r="K19" s="78">
        <v>0</v>
      </c>
      <c r="L19" s="78">
        <v>2177651</v>
      </c>
    </row>
    <row r="20" spans="1:12" ht="18.75" x14ac:dyDescent="0.3">
      <c r="A20" s="78" t="s">
        <v>227</v>
      </c>
      <c r="B20" s="78">
        <v>228</v>
      </c>
      <c r="C20" s="78">
        <v>4119</v>
      </c>
      <c r="D20" s="78">
        <v>4156</v>
      </c>
      <c r="E20" s="78">
        <v>8325</v>
      </c>
      <c r="F20" s="78">
        <v>8126</v>
      </c>
      <c r="G20" s="78">
        <v>939042</v>
      </c>
      <c r="H20" s="78">
        <v>1836424</v>
      </c>
      <c r="I20" s="78">
        <v>95.56</v>
      </c>
      <c r="J20" s="78">
        <v>897382</v>
      </c>
      <c r="K20" s="78">
        <v>0</v>
      </c>
      <c r="L20" s="78">
        <v>897382</v>
      </c>
    </row>
    <row r="21" spans="1:12" ht="18.75" x14ac:dyDescent="0.3">
      <c r="A21" s="78" t="s">
        <v>417</v>
      </c>
      <c r="B21" s="78">
        <v>32</v>
      </c>
      <c r="C21" s="78">
        <v>39897</v>
      </c>
      <c r="D21" s="78">
        <v>40249</v>
      </c>
      <c r="E21" s="78">
        <v>50710</v>
      </c>
      <c r="F21" s="78">
        <v>50710</v>
      </c>
      <c r="G21" s="78">
        <v>1276719</v>
      </c>
      <c r="H21" s="78">
        <v>1608440</v>
      </c>
      <c r="I21" s="78">
        <v>25.98</v>
      </c>
      <c r="J21" s="78">
        <v>331721</v>
      </c>
      <c r="K21" s="78">
        <v>0</v>
      </c>
      <c r="L21" s="78">
        <v>331721</v>
      </c>
    </row>
    <row r="22" spans="1:12" ht="18.75" x14ac:dyDescent="0.3">
      <c r="A22" s="78" t="s">
        <v>418</v>
      </c>
      <c r="B22" s="78">
        <v>50</v>
      </c>
      <c r="C22" s="78">
        <v>24087</v>
      </c>
      <c r="D22" s="78">
        <v>24299</v>
      </c>
      <c r="E22" s="78">
        <v>26577</v>
      </c>
      <c r="F22" s="78">
        <v>25470</v>
      </c>
      <c r="G22" s="78">
        <v>1204339</v>
      </c>
      <c r="H22" s="78">
        <v>1262293</v>
      </c>
      <c r="I22" s="78">
        <v>4.8099999999999996</v>
      </c>
      <c r="J22" s="78">
        <v>57954</v>
      </c>
      <c r="K22" s="78">
        <v>0</v>
      </c>
      <c r="L22" s="78">
        <v>57954</v>
      </c>
    </row>
    <row r="23" spans="1:12" ht="18.75" x14ac:dyDescent="0.3">
      <c r="A23" s="78" t="s">
        <v>400</v>
      </c>
      <c r="B23" s="78">
        <v>48</v>
      </c>
      <c r="C23" s="78">
        <v>15558</v>
      </c>
      <c r="D23" s="78">
        <v>15695</v>
      </c>
      <c r="E23" s="78">
        <v>24100</v>
      </c>
      <c r="F23" s="78">
        <v>24100</v>
      </c>
      <c r="G23" s="78">
        <v>746806</v>
      </c>
      <c r="H23" s="78">
        <v>1146620</v>
      </c>
      <c r="I23" s="78">
        <v>53.54</v>
      </c>
      <c r="J23" s="78">
        <v>399814</v>
      </c>
      <c r="K23" s="78">
        <v>0</v>
      </c>
      <c r="L23" s="78">
        <v>399814</v>
      </c>
    </row>
    <row r="24" spans="1:12" ht="18.75" x14ac:dyDescent="0.3">
      <c r="A24" s="78" t="s">
        <v>166</v>
      </c>
      <c r="B24" s="78">
        <v>13</v>
      </c>
      <c r="C24" s="78">
        <v>40536</v>
      </c>
      <c r="D24" s="78">
        <v>40893</v>
      </c>
      <c r="E24" s="78">
        <v>57656</v>
      </c>
      <c r="F24" s="78">
        <v>55121</v>
      </c>
      <c r="G24" s="78">
        <v>526967</v>
      </c>
      <c r="H24" s="78">
        <v>710267</v>
      </c>
      <c r="I24" s="78">
        <v>34.78</v>
      </c>
      <c r="J24" s="78">
        <v>183300</v>
      </c>
      <c r="K24" s="78">
        <v>0</v>
      </c>
      <c r="L24" s="78">
        <v>202800</v>
      </c>
    </row>
    <row r="25" spans="1:12" ht="18.75" x14ac:dyDescent="0.3">
      <c r="A25" s="78" t="s">
        <v>260</v>
      </c>
      <c r="B25" s="78">
        <v>74</v>
      </c>
      <c r="C25" s="78">
        <v>3215</v>
      </c>
      <c r="D25" s="78">
        <v>3244</v>
      </c>
      <c r="E25" s="78">
        <v>3580</v>
      </c>
      <c r="F25" s="78">
        <v>3430</v>
      </c>
      <c r="G25" s="78">
        <v>237896</v>
      </c>
      <c r="H25" s="78">
        <v>251586</v>
      </c>
      <c r="I25" s="78">
        <v>5.75</v>
      </c>
      <c r="J25" s="78">
        <v>13690</v>
      </c>
      <c r="K25" s="78">
        <v>0</v>
      </c>
      <c r="L25" s="78">
        <v>13690</v>
      </c>
    </row>
    <row r="26" spans="1:12" ht="18.75" x14ac:dyDescent="0.3">
      <c r="A26" s="78" t="s">
        <v>276</v>
      </c>
      <c r="B26" s="78">
        <v>5</v>
      </c>
      <c r="C26" s="78">
        <v>25113</v>
      </c>
      <c r="D26" s="78">
        <v>25334</v>
      </c>
      <c r="E26" s="78">
        <v>27582</v>
      </c>
      <c r="F26" s="78">
        <v>26305</v>
      </c>
      <c r="G26" s="78">
        <v>125567</v>
      </c>
      <c r="H26" s="78">
        <v>130368</v>
      </c>
      <c r="I26" s="78">
        <v>3.82</v>
      </c>
      <c r="J26" s="78">
        <v>4801</v>
      </c>
      <c r="K26" s="78">
        <v>0</v>
      </c>
      <c r="L26" s="78">
        <v>4801</v>
      </c>
    </row>
    <row r="27" spans="1:12" ht="18.75" x14ac:dyDescent="0.3">
      <c r="A27" s="78" t="s">
        <v>404</v>
      </c>
      <c r="B27" s="78">
        <v>52</v>
      </c>
      <c r="C27" s="78">
        <v>0</v>
      </c>
      <c r="D27" s="78">
        <v>0</v>
      </c>
      <c r="E27" s="78" t="s">
        <v>405</v>
      </c>
      <c r="F27" s="78">
        <v>1000</v>
      </c>
      <c r="G27" s="78">
        <v>0</v>
      </c>
      <c r="H27" s="78">
        <v>51542</v>
      </c>
      <c r="I27" s="78">
        <v>0</v>
      </c>
      <c r="J27" s="78">
        <v>0</v>
      </c>
      <c r="K27" s="78">
        <v>0</v>
      </c>
      <c r="L27" s="78">
        <v>0</v>
      </c>
    </row>
    <row r="28" spans="1:12" ht="18.75" x14ac:dyDescent="0.3">
      <c r="A28" s="78" t="s">
        <v>34</v>
      </c>
      <c r="B28" s="78">
        <v>26</v>
      </c>
      <c r="C28" s="78" t="s">
        <v>35</v>
      </c>
      <c r="D28" s="78" t="s">
        <v>430</v>
      </c>
      <c r="E28" s="78" t="s">
        <v>37</v>
      </c>
      <c r="F28" s="78" t="s">
        <v>431</v>
      </c>
      <c r="G28" s="78" t="s">
        <v>39</v>
      </c>
      <c r="H28" s="78">
        <f>SUM(H2:H27)</f>
        <v>3975624116</v>
      </c>
      <c r="I28" s="78" t="s">
        <v>40</v>
      </c>
      <c r="J28" s="78" t="s">
        <v>432</v>
      </c>
      <c r="K28" s="78"/>
      <c r="L28" s="78"/>
    </row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4174215324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198591208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4246766384</v>
      </c>
      <c r="H41" s="11">
        <f>G41-B43</f>
        <v>1758932938</v>
      </c>
      <c r="I41" s="5">
        <f>H41/B43</f>
        <v>0.70701394453397026</v>
      </c>
      <c r="J41" s="13">
        <f>G41+J40</f>
        <v>4246766384</v>
      </c>
      <c r="K41" s="11">
        <f>H41+J40</f>
        <v>1758932938</v>
      </c>
      <c r="L41" s="5">
        <f>K41/B43</f>
        <v>0.70701394453397026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5506766384</v>
      </c>
      <c r="H42" s="12">
        <f>G42-B43</f>
        <v>3018932938</v>
      </c>
      <c r="I42" s="8">
        <f>H42/B43</f>
        <v>1.2134787169349761</v>
      </c>
      <c r="J42" s="13">
        <f>G42+J40</f>
        <v>5506766384</v>
      </c>
      <c r="K42" s="12">
        <f>H42+J40</f>
        <v>3018932938</v>
      </c>
      <c r="L42" s="8">
        <f>K42/B43</f>
        <v>1.2134787169349761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0.15042849883701492</v>
      </c>
      <c r="J43" s="6"/>
      <c r="K43" s="4" t="s">
        <v>50</v>
      </c>
      <c r="L43" s="5">
        <f ca="1">K41/VLOOKUP(MID(CELL("filename",A$1),FIND("]",CELL("filename",A$1))+1,255),Base!A:H,8,FALSE)*30</f>
        <v>0.15042849883701492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0.25818696104999489</v>
      </c>
      <c r="J44" s="6"/>
      <c r="K44" s="7"/>
      <c r="L44" s="8">
        <f ca="1">K42/VLOOKUP(MID(CELL("filename",A$1),FIND("]",CELL("filename",A$1))+1,255),Base!A:H,8,FALSE)*30</f>
        <v>0.25818696104999489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L44"/>
  <sheetViews>
    <sheetView rightToLeft="1" topLeftCell="A4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10</v>
      </c>
      <c r="L1" s="81" t="s">
        <v>11</v>
      </c>
    </row>
    <row r="2" spans="1:12" ht="18.75" x14ac:dyDescent="0.3">
      <c r="A2" s="80" t="s">
        <v>12</v>
      </c>
      <c r="B2" s="80">
        <v>100000</v>
      </c>
      <c r="C2" s="80">
        <v>2252</v>
      </c>
      <c r="D2" s="80">
        <v>2272</v>
      </c>
      <c r="E2" s="80">
        <v>9632</v>
      </c>
      <c r="F2" s="80">
        <v>9598</v>
      </c>
      <c r="G2" s="80">
        <v>225215328</v>
      </c>
      <c r="H2" s="80">
        <v>951353760</v>
      </c>
      <c r="I2" s="80">
        <v>322.42</v>
      </c>
      <c r="J2" s="80">
        <v>726138432</v>
      </c>
      <c r="K2" s="80">
        <v>668193984</v>
      </c>
      <c r="L2" s="80">
        <v>1440932416</v>
      </c>
    </row>
    <row r="3" spans="1:12" ht="18.75" x14ac:dyDescent="0.3">
      <c r="A3" s="80" t="s">
        <v>13</v>
      </c>
      <c r="B3" s="80">
        <v>50000</v>
      </c>
      <c r="C3" s="80">
        <v>1999</v>
      </c>
      <c r="D3" s="80">
        <v>2017</v>
      </c>
      <c r="E3" s="80">
        <v>10719</v>
      </c>
      <c r="F3" s="80">
        <v>10678</v>
      </c>
      <c r="G3" s="80">
        <v>99938792</v>
      </c>
      <c r="H3" s="80">
        <v>529201680</v>
      </c>
      <c r="I3" s="80">
        <v>429.53</v>
      </c>
      <c r="J3" s="80">
        <v>429262888</v>
      </c>
      <c r="K3" s="80">
        <v>440100384</v>
      </c>
      <c r="L3" s="80">
        <v>869363272</v>
      </c>
    </row>
    <row r="4" spans="1:12" ht="18.75" x14ac:dyDescent="0.3">
      <c r="A4" s="80" t="s">
        <v>90</v>
      </c>
      <c r="B4" s="80">
        <v>7000</v>
      </c>
      <c r="C4" s="80">
        <v>12987</v>
      </c>
      <c r="D4" s="80">
        <v>13102</v>
      </c>
      <c r="E4" s="80">
        <v>62670</v>
      </c>
      <c r="F4" s="80">
        <v>62670</v>
      </c>
      <c r="G4" s="80">
        <v>90907328</v>
      </c>
      <c r="H4" s="80">
        <v>434829528</v>
      </c>
      <c r="I4" s="80">
        <v>378.32</v>
      </c>
      <c r="J4" s="80">
        <v>343922200</v>
      </c>
      <c r="K4" s="80">
        <v>28708712</v>
      </c>
      <c r="L4" s="80">
        <v>372630912</v>
      </c>
    </row>
    <row r="5" spans="1:12" ht="18.75" x14ac:dyDescent="0.3">
      <c r="A5" s="80" t="s">
        <v>226</v>
      </c>
      <c r="B5" s="80">
        <v>1600</v>
      </c>
      <c r="C5" s="80">
        <v>243484</v>
      </c>
      <c r="D5" s="80">
        <v>243872</v>
      </c>
      <c r="E5" s="80">
        <v>240000</v>
      </c>
      <c r="F5" s="80">
        <v>239990</v>
      </c>
      <c r="G5" s="80">
        <v>438271168</v>
      </c>
      <c r="H5" s="80">
        <f>F5*B5</f>
        <v>383984000</v>
      </c>
      <c r="I5" s="80">
        <v>-1.59</v>
      </c>
      <c r="J5" s="80">
        <v>-6977315</v>
      </c>
      <c r="K5" s="80">
        <v>0</v>
      </c>
      <c r="L5" s="80">
        <v>-6977315</v>
      </c>
    </row>
    <row r="6" spans="1:12" ht="18.75" x14ac:dyDescent="0.3">
      <c r="A6" s="80" t="s">
        <v>14</v>
      </c>
      <c r="B6" s="80">
        <v>10000</v>
      </c>
      <c r="C6" s="80">
        <v>19535</v>
      </c>
      <c r="D6" s="80">
        <v>19707</v>
      </c>
      <c r="E6" s="80">
        <v>37400</v>
      </c>
      <c r="F6" s="80">
        <v>39673</v>
      </c>
      <c r="G6" s="80">
        <v>195353872</v>
      </c>
      <c r="H6" s="80">
        <v>393238776</v>
      </c>
      <c r="I6" s="80">
        <v>101.3</v>
      </c>
      <c r="J6" s="80">
        <v>197884904</v>
      </c>
      <c r="K6" s="80">
        <v>0</v>
      </c>
      <c r="L6" s="80">
        <v>197884904</v>
      </c>
    </row>
    <row r="7" spans="1:12" ht="18.75" x14ac:dyDescent="0.3">
      <c r="A7" s="80" t="s">
        <v>15</v>
      </c>
      <c r="B7" s="80">
        <v>25000</v>
      </c>
      <c r="C7" s="80">
        <v>2537</v>
      </c>
      <c r="D7" s="80">
        <v>2560</v>
      </c>
      <c r="E7" s="80">
        <v>14070</v>
      </c>
      <c r="F7" s="80">
        <v>14580</v>
      </c>
      <c r="G7" s="80">
        <v>63421108</v>
      </c>
      <c r="H7" s="80">
        <v>361292400</v>
      </c>
      <c r="I7" s="80">
        <v>469.67</v>
      </c>
      <c r="J7" s="80">
        <v>297871292</v>
      </c>
      <c r="K7" s="80">
        <v>190849920</v>
      </c>
      <c r="L7" s="80">
        <v>489671212</v>
      </c>
    </row>
    <row r="8" spans="1:12" ht="18.75" x14ac:dyDescent="0.3">
      <c r="A8" s="80" t="s">
        <v>27</v>
      </c>
      <c r="B8" s="80">
        <v>7000</v>
      </c>
      <c r="C8" s="80">
        <v>8220</v>
      </c>
      <c r="D8" s="80">
        <v>8293</v>
      </c>
      <c r="E8" s="80">
        <v>28678</v>
      </c>
      <c r="F8" s="80">
        <v>28236</v>
      </c>
      <c r="G8" s="80">
        <v>57537000</v>
      </c>
      <c r="H8" s="80">
        <v>195912662</v>
      </c>
      <c r="I8" s="80">
        <v>240.5</v>
      </c>
      <c r="J8" s="80">
        <v>138375662</v>
      </c>
      <c r="K8" s="80">
        <v>43204440</v>
      </c>
      <c r="L8" s="80">
        <v>185270102</v>
      </c>
    </row>
    <row r="9" spans="1:12" ht="18.75" x14ac:dyDescent="0.3">
      <c r="A9" s="80" t="s">
        <v>77</v>
      </c>
      <c r="B9" s="80">
        <v>4000</v>
      </c>
      <c r="C9" s="80">
        <v>28243</v>
      </c>
      <c r="D9" s="80">
        <v>28492</v>
      </c>
      <c r="E9" s="80">
        <v>41810</v>
      </c>
      <c r="F9" s="80">
        <v>43072</v>
      </c>
      <c r="G9" s="80">
        <v>112970888</v>
      </c>
      <c r="H9" s="80">
        <v>170771866</v>
      </c>
      <c r="I9" s="80">
        <v>51.16</v>
      </c>
      <c r="J9" s="80">
        <v>57800978</v>
      </c>
      <c r="K9" s="80">
        <v>1006639</v>
      </c>
      <c r="L9" s="80">
        <v>58807617</v>
      </c>
    </row>
    <row r="10" spans="1:12" ht="18.75" x14ac:dyDescent="0.3">
      <c r="A10" s="80" t="s">
        <v>231</v>
      </c>
      <c r="B10" s="80">
        <v>400</v>
      </c>
      <c r="C10" s="80">
        <v>269750</v>
      </c>
      <c r="D10" s="80">
        <v>270180</v>
      </c>
      <c r="E10" s="80">
        <v>302490</v>
      </c>
      <c r="F10" s="80">
        <v>301187</v>
      </c>
      <c r="G10" s="80">
        <v>107900024</v>
      </c>
      <c r="H10" s="80">
        <v>120282884</v>
      </c>
      <c r="I10" s="80">
        <v>11.48</v>
      </c>
      <c r="J10" s="80">
        <v>12382860</v>
      </c>
      <c r="K10" s="80">
        <v>0</v>
      </c>
      <c r="L10" s="80">
        <v>12382860</v>
      </c>
    </row>
    <row r="11" spans="1:12" ht="18.75" x14ac:dyDescent="0.3">
      <c r="A11" s="80" t="s">
        <v>17</v>
      </c>
      <c r="B11" s="80">
        <v>4000</v>
      </c>
      <c r="C11" s="80">
        <v>2118</v>
      </c>
      <c r="D11" s="80">
        <v>2137</v>
      </c>
      <c r="E11" s="80">
        <v>27440</v>
      </c>
      <c r="F11" s="80">
        <v>28650</v>
      </c>
      <c r="G11" s="80">
        <v>8470021</v>
      </c>
      <c r="H11" s="80">
        <v>113591520</v>
      </c>
      <c r="I11" s="80">
        <v>1241.0999999999999</v>
      </c>
      <c r="J11" s="80">
        <v>105121499</v>
      </c>
      <c r="K11" s="80">
        <v>90905312</v>
      </c>
      <c r="L11" s="80">
        <v>196026811</v>
      </c>
    </row>
    <row r="12" spans="1:12" ht="18.75" x14ac:dyDescent="0.3">
      <c r="A12" s="80" t="s">
        <v>16</v>
      </c>
      <c r="B12" s="80">
        <v>5000</v>
      </c>
      <c r="C12" s="80">
        <v>2752</v>
      </c>
      <c r="D12" s="80">
        <v>2777</v>
      </c>
      <c r="E12" s="80">
        <v>20320</v>
      </c>
      <c r="F12" s="80">
        <v>19860</v>
      </c>
      <c r="G12" s="80">
        <v>13760059</v>
      </c>
      <c r="H12" s="80">
        <v>98426160</v>
      </c>
      <c r="I12" s="80">
        <v>615.29999999999995</v>
      </c>
      <c r="J12" s="80">
        <v>84666101</v>
      </c>
      <c r="K12" s="80">
        <v>42537480</v>
      </c>
      <c r="L12" s="80">
        <v>127203581</v>
      </c>
    </row>
    <row r="13" spans="1:12" ht="18.75" x14ac:dyDescent="0.3">
      <c r="A13" s="80" t="s">
        <v>22</v>
      </c>
      <c r="B13" s="80">
        <v>3000</v>
      </c>
      <c r="C13" s="80">
        <v>10199</v>
      </c>
      <c r="D13" s="80">
        <v>10289</v>
      </c>
      <c r="E13" s="80">
        <v>27447</v>
      </c>
      <c r="F13" s="80">
        <v>27422</v>
      </c>
      <c r="G13" s="80">
        <v>30598264</v>
      </c>
      <c r="H13" s="80">
        <v>81542059</v>
      </c>
      <c r="I13" s="80">
        <v>166.49</v>
      </c>
      <c r="J13" s="80">
        <v>50943795</v>
      </c>
      <c r="K13" s="80">
        <v>11601253</v>
      </c>
      <c r="L13" s="80">
        <v>64045048</v>
      </c>
    </row>
    <row r="14" spans="1:12" ht="18.75" x14ac:dyDescent="0.3">
      <c r="A14" s="80" t="s">
        <v>29</v>
      </c>
      <c r="B14" s="80">
        <v>1500</v>
      </c>
      <c r="C14" s="80">
        <v>25376</v>
      </c>
      <c r="D14" s="80">
        <v>25600</v>
      </c>
      <c r="E14" s="80">
        <v>38800</v>
      </c>
      <c r="F14" s="80">
        <v>39870</v>
      </c>
      <c r="G14" s="80">
        <v>38063528</v>
      </c>
      <c r="H14" s="80">
        <v>59278716</v>
      </c>
      <c r="I14" s="80">
        <v>55.74</v>
      </c>
      <c r="J14" s="80">
        <v>21215188</v>
      </c>
      <c r="K14" s="80">
        <v>15159361</v>
      </c>
      <c r="L14" s="80">
        <v>37424549</v>
      </c>
    </row>
    <row r="15" spans="1:12" ht="18.75" x14ac:dyDescent="0.3">
      <c r="A15" s="80" t="s">
        <v>18</v>
      </c>
      <c r="B15" s="80">
        <v>100000</v>
      </c>
      <c r="C15" s="80">
        <v>502</v>
      </c>
      <c r="D15" s="80">
        <v>507</v>
      </c>
      <c r="E15" s="80">
        <v>500</v>
      </c>
      <c r="F15" s="80">
        <v>500</v>
      </c>
      <c r="G15" s="80">
        <v>50227000</v>
      </c>
      <c r="H15" s="80">
        <v>49560000</v>
      </c>
      <c r="I15" s="80">
        <v>-1.33</v>
      </c>
      <c r="J15" s="80">
        <v>-667000</v>
      </c>
      <c r="K15" s="80">
        <v>0</v>
      </c>
      <c r="L15" s="80">
        <v>-167000</v>
      </c>
    </row>
    <row r="16" spans="1:12" ht="18.75" x14ac:dyDescent="0.3">
      <c r="A16" s="80" t="s">
        <v>26</v>
      </c>
      <c r="B16" s="80">
        <v>7000</v>
      </c>
      <c r="C16" s="80">
        <v>2103</v>
      </c>
      <c r="D16" s="80">
        <v>2122</v>
      </c>
      <c r="E16" s="80">
        <v>5586</v>
      </c>
      <c r="F16" s="80">
        <v>5590</v>
      </c>
      <c r="G16" s="80">
        <v>14720662</v>
      </c>
      <c r="H16" s="80">
        <v>38785656</v>
      </c>
      <c r="I16" s="80">
        <v>163.47999999999999</v>
      </c>
      <c r="J16" s="80">
        <v>24064994</v>
      </c>
      <c r="K16" s="80">
        <v>94924224</v>
      </c>
      <c r="L16" s="80">
        <v>118989218</v>
      </c>
    </row>
    <row r="17" spans="1:12" ht="18.75" x14ac:dyDescent="0.3">
      <c r="A17" s="80" t="s">
        <v>31</v>
      </c>
      <c r="B17" s="80">
        <v>7000</v>
      </c>
      <c r="C17" s="80">
        <v>2300</v>
      </c>
      <c r="D17" s="80">
        <v>2321</v>
      </c>
      <c r="E17" s="80">
        <v>3902</v>
      </c>
      <c r="F17" s="80">
        <v>3835</v>
      </c>
      <c r="G17" s="80">
        <v>16100578</v>
      </c>
      <c r="H17" s="80">
        <v>26608764</v>
      </c>
      <c r="I17" s="80">
        <v>65.27</v>
      </c>
      <c r="J17" s="80">
        <v>10508186</v>
      </c>
      <c r="K17" s="80">
        <v>3855220</v>
      </c>
      <c r="L17" s="80">
        <v>14363406</v>
      </c>
    </row>
    <row r="18" spans="1:12" ht="18.75" x14ac:dyDescent="0.3">
      <c r="A18" s="80" t="s">
        <v>176</v>
      </c>
      <c r="B18" s="80">
        <v>57</v>
      </c>
      <c r="C18" s="80">
        <v>65415</v>
      </c>
      <c r="D18" s="80">
        <v>65991</v>
      </c>
      <c r="E18" s="80">
        <v>164880</v>
      </c>
      <c r="F18" s="80">
        <v>163299</v>
      </c>
      <c r="G18" s="80">
        <v>3728632</v>
      </c>
      <c r="H18" s="80">
        <v>9226132</v>
      </c>
      <c r="I18" s="80">
        <v>147.44</v>
      </c>
      <c r="J18" s="80">
        <v>5497500</v>
      </c>
      <c r="K18" s="80">
        <v>0</v>
      </c>
      <c r="L18" s="80">
        <v>5995680</v>
      </c>
    </row>
    <row r="19" spans="1:12" ht="18.75" x14ac:dyDescent="0.3">
      <c r="A19" s="80" t="s">
        <v>244</v>
      </c>
      <c r="B19" s="80">
        <v>300</v>
      </c>
      <c r="C19" s="80">
        <v>15823</v>
      </c>
      <c r="D19" s="80">
        <v>15963</v>
      </c>
      <c r="E19" s="80">
        <v>23630</v>
      </c>
      <c r="F19" s="80">
        <v>23540</v>
      </c>
      <c r="G19" s="80">
        <v>4746923</v>
      </c>
      <c r="H19" s="80">
        <v>6999854</v>
      </c>
      <c r="I19" s="80">
        <v>47.46</v>
      </c>
      <c r="J19" s="80">
        <v>2252931</v>
      </c>
      <c r="K19" s="80">
        <v>0</v>
      </c>
      <c r="L19" s="80">
        <v>2483931</v>
      </c>
    </row>
    <row r="20" spans="1:12" ht="18.75" x14ac:dyDescent="0.3">
      <c r="A20" s="80" t="s">
        <v>227</v>
      </c>
      <c r="B20" s="80">
        <v>228</v>
      </c>
      <c r="C20" s="80">
        <v>4119</v>
      </c>
      <c r="D20" s="80">
        <v>4156</v>
      </c>
      <c r="E20" s="80">
        <v>8532</v>
      </c>
      <c r="F20" s="80">
        <v>8457</v>
      </c>
      <c r="G20" s="80">
        <v>939042</v>
      </c>
      <c r="H20" s="80">
        <v>1911228</v>
      </c>
      <c r="I20" s="80">
        <v>103.53</v>
      </c>
      <c r="J20" s="80">
        <v>972186</v>
      </c>
      <c r="K20" s="80">
        <v>0</v>
      </c>
      <c r="L20" s="80">
        <v>972186</v>
      </c>
    </row>
    <row r="21" spans="1:12" ht="18.75" x14ac:dyDescent="0.3">
      <c r="A21" s="80" t="s">
        <v>417</v>
      </c>
      <c r="B21" s="80">
        <v>32</v>
      </c>
      <c r="C21" s="80">
        <v>39897</v>
      </c>
      <c r="D21" s="80">
        <v>40249</v>
      </c>
      <c r="E21" s="80">
        <v>53240</v>
      </c>
      <c r="F21" s="80">
        <v>53240</v>
      </c>
      <c r="G21" s="80">
        <v>1276719</v>
      </c>
      <c r="H21" s="80">
        <v>1688688</v>
      </c>
      <c r="I21" s="80">
        <v>32.270000000000003</v>
      </c>
      <c r="J21" s="80">
        <v>411969</v>
      </c>
      <c r="K21" s="80">
        <v>0</v>
      </c>
      <c r="L21" s="80">
        <v>411969</v>
      </c>
    </row>
    <row r="22" spans="1:12" ht="18.75" x14ac:dyDescent="0.3">
      <c r="A22" s="80" t="s">
        <v>166</v>
      </c>
      <c r="B22" s="80">
        <v>13</v>
      </c>
      <c r="C22" s="80">
        <v>40536</v>
      </c>
      <c r="D22" s="80">
        <v>40893</v>
      </c>
      <c r="E22" s="80">
        <v>115754</v>
      </c>
      <c r="F22" s="80">
        <v>112124</v>
      </c>
      <c r="G22" s="80">
        <v>526967</v>
      </c>
      <c r="H22" s="80">
        <v>1444785</v>
      </c>
      <c r="I22" s="80">
        <v>174.17</v>
      </c>
      <c r="J22" s="80">
        <v>917818</v>
      </c>
      <c r="K22" s="80">
        <v>0</v>
      </c>
      <c r="L22" s="80">
        <v>937318</v>
      </c>
    </row>
    <row r="23" spans="1:12" ht="18.75" x14ac:dyDescent="0.3">
      <c r="A23" s="80" t="s">
        <v>418</v>
      </c>
      <c r="B23" s="80">
        <v>50</v>
      </c>
      <c r="C23" s="80">
        <v>24087</v>
      </c>
      <c r="D23" s="80">
        <v>24299</v>
      </c>
      <c r="E23" s="80">
        <v>26743</v>
      </c>
      <c r="F23" s="80">
        <v>25716</v>
      </c>
      <c r="G23" s="80">
        <v>1204339</v>
      </c>
      <c r="H23" s="80">
        <v>1274485</v>
      </c>
      <c r="I23" s="80">
        <v>5.82</v>
      </c>
      <c r="J23" s="80">
        <v>70146</v>
      </c>
      <c r="K23" s="80">
        <v>0</v>
      </c>
      <c r="L23" s="80">
        <v>70146</v>
      </c>
    </row>
    <row r="24" spans="1:12" ht="18.75" x14ac:dyDescent="0.3">
      <c r="A24" s="80" t="s">
        <v>400</v>
      </c>
      <c r="B24" s="80">
        <v>48</v>
      </c>
      <c r="C24" s="80">
        <v>15558</v>
      </c>
      <c r="D24" s="80">
        <v>15695</v>
      </c>
      <c r="E24" s="80">
        <v>24100</v>
      </c>
      <c r="F24" s="80">
        <v>23700</v>
      </c>
      <c r="G24" s="80">
        <v>746806</v>
      </c>
      <c r="H24" s="80">
        <v>1127589</v>
      </c>
      <c r="I24" s="80">
        <v>50.99</v>
      </c>
      <c r="J24" s="80">
        <v>380783</v>
      </c>
      <c r="K24" s="80">
        <v>0</v>
      </c>
      <c r="L24" s="80">
        <v>380783</v>
      </c>
    </row>
    <row r="25" spans="1:12" ht="18.75" x14ac:dyDescent="0.3">
      <c r="A25" s="80" t="s">
        <v>260</v>
      </c>
      <c r="B25" s="80">
        <v>74</v>
      </c>
      <c r="C25" s="80">
        <v>3215</v>
      </c>
      <c r="D25" s="80">
        <v>3244</v>
      </c>
      <c r="E25" s="80">
        <v>3600</v>
      </c>
      <c r="F25" s="80">
        <v>3440</v>
      </c>
      <c r="G25" s="80">
        <v>237896</v>
      </c>
      <c r="H25" s="80">
        <v>252320</v>
      </c>
      <c r="I25" s="80">
        <v>6.06</v>
      </c>
      <c r="J25" s="80">
        <v>14424</v>
      </c>
      <c r="K25" s="80">
        <v>0</v>
      </c>
      <c r="L25" s="80">
        <v>14424</v>
      </c>
    </row>
    <row r="26" spans="1:12" ht="18.75" x14ac:dyDescent="0.3">
      <c r="A26" s="80" t="s">
        <v>276</v>
      </c>
      <c r="B26" s="80">
        <v>5</v>
      </c>
      <c r="C26" s="80">
        <v>25113</v>
      </c>
      <c r="D26" s="80">
        <v>25334</v>
      </c>
      <c r="E26" s="80">
        <v>27620</v>
      </c>
      <c r="F26" s="80">
        <v>26347</v>
      </c>
      <c r="G26" s="80">
        <v>125567</v>
      </c>
      <c r="H26" s="80">
        <v>130576</v>
      </c>
      <c r="I26" s="80">
        <v>3.99</v>
      </c>
      <c r="J26" s="80">
        <v>5009</v>
      </c>
      <c r="K26" s="80">
        <v>0</v>
      </c>
      <c r="L26" s="80">
        <v>5009</v>
      </c>
    </row>
    <row r="27" spans="1:12" ht="18.75" x14ac:dyDescent="0.3">
      <c r="A27" s="80" t="s">
        <v>404</v>
      </c>
      <c r="B27" s="80">
        <v>52</v>
      </c>
      <c r="C27" s="80">
        <v>0</v>
      </c>
      <c r="D27" s="80">
        <v>0</v>
      </c>
      <c r="E27" s="80" t="s">
        <v>405</v>
      </c>
      <c r="F27" s="80">
        <v>1000</v>
      </c>
      <c r="G27" s="80">
        <v>0</v>
      </c>
      <c r="H27" s="80">
        <v>51542</v>
      </c>
      <c r="I27" s="80">
        <v>0</v>
      </c>
      <c r="J27" s="80">
        <v>0</v>
      </c>
      <c r="K27" s="80">
        <v>0</v>
      </c>
      <c r="L27" s="80">
        <v>0</v>
      </c>
    </row>
    <row r="28" spans="1:12" ht="18.75" x14ac:dyDescent="0.3">
      <c r="A28" s="80" t="s">
        <v>34</v>
      </c>
      <c r="B28" s="80">
        <v>26</v>
      </c>
      <c r="C28" s="80" t="s">
        <v>35</v>
      </c>
      <c r="D28" s="80" t="s">
        <v>434</v>
      </c>
      <c r="E28" s="80" t="s">
        <v>37</v>
      </c>
      <c r="F28" s="80" t="s">
        <v>435</v>
      </c>
      <c r="G28" s="80" t="s">
        <v>39</v>
      </c>
      <c r="H28" s="80">
        <f>SUM(H2:H27)</f>
        <v>4032767630</v>
      </c>
      <c r="I28" s="80" t="s">
        <v>40</v>
      </c>
      <c r="J28" s="80" t="s">
        <v>436</v>
      </c>
      <c r="K28" s="80"/>
      <c r="L28" s="80"/>
    </row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4266080019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233312389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4338631079</v>
      </c>
      <c r="H41" s="11">
        <f>G41-B43</f>
        <v>1850797633</v>
      </c>
      <c r="I41" s="5">
        <f>H41/B43</f>
        <v>0.74393952536322638</v>
      </c>
      <c r="J41" s="13">
        <f>G41+J40</f>
        <v>4338631079</v>
      </c>
      <c r="K41" s="11">
        <f>H41+J40</f>
        <v>1850797633</v>
      </c>
      <c r="L41" s="5">
        <f>K41/B43</f>
        <v>0.74393952536322638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5598631079</v>
      </c>
      <c r="H42" s="12">
        <f>G42-B43</f>
        <v>3110797633</v>
      </c>
      <c r="I42" s="8">
        <f>H42/B43</f>
        <v>1.2504042977642322</v>
      </c>
      <c r="J42" s="13">
        <f>G42+J40</f>
        <v>5598631079</v>
      </c>
      <c r="K42" s="12">
        <f>H42+J40</f>
        <v>3110797633</v>
      </c>
      <c r="L42" s="8">
        <f>K42/B43</f>
        <v>1.2504042977642322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0.15391852248894342</v>
      </c>
      <c r="J43" s="6"/>
      <c r="K43" s="4" t="s">
        <v>50</v>
      </c>
      <c r="L43" s="5">
        <f ca="1">K41/VLOOKUP(MID(CELL("filename",A$1),FIND("]",CELL("filename",A$1))+1,255),Base!A:H,8,FALSE)*30</f>
        <v>0.15391852248894342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0.25870433746846183</v>
      </c>
      <c r="J44" s="6"/>
      <c r="K44" s="7"/>
      <c r="L44" s="8">
        <f ca="1">K42/VLOOKUP(MID(CELL("filename",A$1),FIND("]",CELL("filename",A$1))+1,255),Base!A:H,8,FALSE)*30</f>
        <v>0.25870433746846183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L44"/>
  <sheetViews>
    <sheetView rightToLeft="1" topLeftCell="A13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</row>
    <row r="2" spans="1:12" ht="18.75" x14ac:dyDescent="0.3">
      <c r="A2" s="82" t="s">
        <v>12</v>
      </c>
      <c r="B2" s="82">
        <v>100000</v>
      </c>
      <c r="C2" s="82">
        <v>2252</v>
      </c>
      <c r="D2" s="82">
        <v>2272</v>
      </c>
      <c r="E2" s="82">
        <v>10077</v>
      </c>
      <c r="F2" s="82">
        <v>10062</v>
      </c>
      <c r="G2" s="82">
        <v>225215328</v>
      </c>
      <c r="H2" s="82">
        <v>997345440</v>
      </c>
      <c r="I2" s="82">
        <v>342.84</v>
      </c>
      <c r="J2" s="82">
        <v>772130112</v>
      </c>
      <c r="K2" s="82">
        <v>668193984</v>
      </c>
      <c r="L2" s="82">
        <v>1486924096</v>
      </c>
    </row>
    <row r="3" spans="1:12" ht="18.75" x14ac:dyDescent="0.3">
      <c r="A3" s="82" t="s">
        <v>13</v>
      </c>
      <c r="B3" s="82">
        <v>50000</v>
      </c>
      <c r="C3" s="82">
        <v>1999</v>
      </c>
      <c r="D3" s="82">
        <v>2017</v>
      </c>
      <c r="E3" s="82">
        <v>10145</v>
      </c>
      <c r="F3" s="82">
        <v>10145</v>
      </c>
      <c r="G3" s="82">
        <v>99938792</v>
      </c>
      <c r="H3" s="82">
        <v>502786200</v>
      </c>
      <c r="I3" s="82">
        <v>403.09</v>
      </c>
      <c r="J3" s="82">
        <v>402847408</v>
      </c>
      <c r="K3" s="82">
        <v>440100384</v>
      </c>
      <c r="L3" s="82">
        <v>842947792</v>
      </c>
    </row>
    <row r="4" spans="1:12" ht="18.75" x14ac:dyDescent="0.3">
      <c r="A4" s="82" t="s">
        <v>90</v>
      </c>
      <c r="B4" s="82">
        <v>7000</v>
      </c>
      <c r="C4" s="82">
        <v>12987</v>
      </c>
      <c r="D4" s="82">
        <v>13102</v>
      </c>
      <c r="E4" s="82">
        <v>62670</v>
      </c>
      <c r="F4" s="82">
        <v>62670</v>
      </c>
      <c r="G4" s="82">
        <v>90907328</v>
      </c>
      <c r="H4" s="82">
        <v>434829528</v>
      </c>
      <c r="I4" s="82">
        <v>378.32</v>
      </c>
      <c r="J4" s="82">
        <v>343922200</v>
      </c>
      <c r="K4" s="82">
        <v>28708712</v>
      </c>
      <c r="L4" s="82">
        <v>372630912</v>
      </c>
    </row>
    <row r="5" spans="1:12" ht="18.75" x14ac:dyDescent="0.3">
      <c r="A5" s="82" t="s">
        <v>226</v>
      </c>
      <c r="B5" s="82">
        <v>1600</v>
      </c>
      <c r="C5" s="82">
        <v>261361</v>
      </c>
      <c r="D5" s="82">
        <v>261778</v>
      </c>
      <c r="E5" s="82">
        <v>220900</v>
      </c>
      <c r="F5" s="82">
        <v>221520</v>
      </c>
      <c r="G5" s="82">
        <v>418178368</v>
      </c>
      <c r="H5" s="82">
        <v>353867390</v>
      </c>
      <c r="I5" s="82">
        <v>-15.38</v>
      </c>
      <c r="J5" s="82">
        <v>-64310978</v>
      </c>
      <c r="K5" s="82">
        <v>0</v>
      </c>
      <c r="L5" s="82">
        <v>-64310978</v>
      </c>
    </row>
    <row r="6" spans="1:12" ht="18.75" x14ac:dyDescent="0.3">
      <c r="A6" s="82" t="s">
        <v>15</v>
      </c>
      <c r="B6" s="82">
        <v>25000</v>
      </c>
      <c r="C6" s="82">
        <v>2537</v>
      </c>
      <c r="D6" s="82">
        <v>2560</v>
      </c>
      <c r="E6" s="82">
        <v>13860</v>
      </c>
      <c r="F6" s="82">
        <v>13950</v>
      </c>
      <c r="G6" s="82">
        <v>63421108</v>
      </c>
      <c r="H6" s="82">
        <v>345681000</v>
      </c>
      <c r="I6" s="82">
        <v>445.06</v>
      </c>
      <c r="J6" s="82">
        <v>282259892</v>
      </c>
      <c r="K6" s="82">
        <v>190849920</v>
      </c>
      <c r="L6" s="82">
        <v>474059812</v>
      </c>
    </row>
    <row r="7" spans="1:12" ht="18.75" x14ac:dyDescent="0.3">
      <c r="A7" s="82" t="s">
        <v>14</v>
      </c>
      <c r="B7" s="82">
        <v>10000</v>
      </c>
      <c r="C7" s="82">
        <v>19535</v>
      </c>
      <c r="D7" s="82">
        <v>19707</v>
      </c>
      <c r="E7" s="82">
        <v>34202</v>
      </c>
      <c r="F7" s="82">
        <v>34613</v>
      </c>
      <c r="G7" s="82">
        <v>195353872</v>
      </c>
      <c r="H7" s="82">
        <v>343084056</v>
      </c>
      <c r="I7" s="82">
        <v>75.62</v>
      </c>
      <c r="J7" s="82">
        <v>147730184</v>
      </c>
      <c r="K7" s="82">
        <v>0</v>
      </c>
      <c r="L7" s="82">
        <v>147730184</v>
      </c>
    </row>
    <row r="8" spans="1:12" ht="18.75" x14ac:dyDescent="0.3">
      <c r="A8" s="82" t="s">
        <v>27</v>
      </c>
      <c r="B8" s="82">
        <v>7000</v>
      </c>
      <c r="C8" s="82">
        <v>8220</v>
      </c>
      <c r="D8" s="82">
        <v>8293</v>
      </c>
      <c r="E8" s="82">
        <v>26825</v>
      </c>
      <c r="F8" s="82">
        <v>27086</v>
      </c>
      <c r="G8" s="82">
        <v>57537000</v>
      </c>
      <c r="H8" s="82">
        <v>187933502</v>
      </c>
      <c r="I8" s="82">
        <v>226.63</v>
      </c>
      <c r="J8" s="82">
        <v>130396502</v>
      </c>
      <c r="K8" s="82">
        <v>43204440</v>
      </c>
      <c r="L8" s="82">
        <v>177290942</v>
      </c>
    </row>
    <row r="9" spans="1:12" ht="18.75" x14ac:dyDescent="0.3">
      <c r="A9" s="82" t="s">
        <v>77</v>
      </c>
      <c r="B9" s="82">
        <v>4000</v>
      </c>
      <c r="C9" s="82">
        <v>28243</v>
      </c>
      <c r="D9" s="82">
        <v>28492</v>
      </c>
      <c r="E9" s="82">
        <v>40919</v>
      </c>
      <c r="F9" s="82">
        <v>40919</v>
      </c>
      <c r="G9" s="82">
        <v>112970888</v>
      </c>
      <c r="H9" s="82">
        <v>162235651</v>
      </c>
      <c r="I9" s="82">
        <v>43.61</v>
      </c>
      <c r="J9" s="82">
        <v>49264763</v>
      </c>
      <c r="K9" s="82">
        <v>1006639</v>
      </c>
      <c r="L9" s="82">
        <v>50271402</v>
      </c>
    </row>
    <row r="10" spans="1:12" ht="18.75" x14ac:dyDescent="0.3">
      <c r="A10" s="82" t="s">
        <v>231</v>
      </c>
      <c r="B10" s="82">
        <v>400</v>
      </c>
      <c r="C10" s="82">
        <v>269750</v>
      </c>
      <c r="D10" s="82">
        <v>270180</v>
      </c>
      <c r="E10" s="82">
        <v>295002</v>
      </c>
      <c r="F10" s="82">
        <v>297870</v>
      </c>
      <c r="G10" s="82">
        <v>107900024</v>
      </c>
      <c r="H10" s="82">
        <v>118958197</v>
      </c>
      <c r="I10" s="82">
        <v>10.25</v>
      </c>
      <c r="J10" s="82">
        <v>11058173</v>
      </c>
      <c r="K10" s="82">
        <v>0</v>
      </c>
      <c r="L10" s="82">
        <v>11058173</v>
      </c>
    </row>
    <row r="11" spans="1:12" ht="18.75" x14ac:dyDescent="0.3">
      <c r="A11" s="82" t="s">
        <v>17</v>
      </c>
      <c r="B11" s="82">
        <v>4000</v>
      </c>
      <c r="C11" s="82">
        <v>2118</v>
      </c>
      <c r="D11" s="82">
        <v>2137</v>
      </c>
      <c r="E11" s="82">
        <v>27220</v>
      </c>
      <c r="F11" s="82">
        <v>27250</v>
      </c>
      <c r="G11" s="82">
        <v>8470021</v>
      </c>
      <c r="H11" s="82">
        <v>108040800</v>
      </c>
      <c r="I11" s="82">
        <v>1175.57</v>
      </c>
      <c r="J11" s="82">
        <v>99570779</v>
      </c>
      <c r="K11" s="82">
        <v>90905312</v>
      </c>
      <c r="L11" s="82">
        <v>190476091</v>
      </c>
    </row>
    <row r="12" spans="1:12" ht="18.75" x14ac:dyDescent="0.3">
      <c r="A12" s="82" t="s">
        <v>16</v>
      </c>
      <c r="B12" s="82">
        <v>5000</v>
      </c>
      <c r="C12" s="82">
        <v>2752</v>
      </c>
      <c r="D12" s="82">
        <v>2777</v>
      </c>
      <c r="E12" s="82">
        <v>19300</v>
      </c>
      <c r="F12" s="82">
        <v>18710</v>
      </c>
      <c r="G12" s="82">
        <v>13760059</v>
      </c>
      <c r="H12" s="82">
        <v>92726760</v>
      </c>
      <c r="I12" s="82">
        <v>573.88</v>
      </c>
      <c r="J12" s="82">
        <v>78966701</v>
      </c>
      <c r="K12" s="82">
        <v>42537480</v>
      </c>
      <c r="L12" s="82">
        <v>121504181</v>
      </c>
    </row>
    <row r="13" spans="1:12" ht="18.75" x14ac:dyDescent="0.3">
      <c r="A13" s="82" t="s">
        <v>22</v>
      </c>
      <c r="B13" s="82">
        <v>3000</v>
      </c>
      <c r="C13" s="82">
        <v>10199</v>
      </c>
      <c r="D13" s="82">
        <v>10289</v>
      </c>
      <c r="E13" s="82">
        <v>26051</v>
      </c>
      <c r="F13" s="82">
        <v>26504</v>
      </c>
      <c r="G13" s="82">
        <v>30598264</v>
      </c>
      <c r="H13" s="82">
        <v>78812294</v>
      </c>
      <c r="I13" s="82">
        <v>157.57</v>
      </c>
      <c r="J13" s="82">
        <v>48214030</v>
      </c>
      <c r="K13" s="82">
        <v>11601253</v>
      </c>
      <c r="L13" s="82">
        <v>61315283</v>
      </c>
    </row>
    <row r="14" spans="1:12" ht="18.75" x14ac:dyDescent="0.3">
      <c r="A14" s="82" t="s">
        <v>29</v>
      </c>
      <c r="B14" s="82">
        <v>1500</v>
      </c>
      <c r="C14" s="82">
        <v>25376</v>
      </c>
      <c r="D14" s="82">
        <v>25600</v>
      </c>
      <c r="E14" s="82">
        <v>37880</v>
      </c>
      <c r="F14" s="82">
        <v>37990</v>
      </c>
      <c r="G14" s="82">
        <v>38063528</v>
      </c>
      <c r="H14" s="82">
        <v>56483532</v>
      </c>
      <c r="I14" s="82">
        <v>48.39</v>
      </c>
      <c r="J14" s="82">
        <v>18420004</v>
      </c>
      <c r="K14" s="82">
        <v>15159361</v>
      </c>
      <c r="L14" s="82">
        <v>34629365</v>
      </c>
    </row>
    <row r="15" spans="1:12" ht="18.75" x14ac:dyDescent="0.3">
      <c r="A15" s="82" t="s">
        <v>18</v>
      </c>
      <c r="B15" s="82">
        <v>100000</v>
      </c>
      <c r="C15" s="82">
        <v>502</v>
      </c>
      <c r="D15" s="82">
        <v>507</v>
      </c>
      <c r="E15" s="82">
        <v>500</v>
      </c>
      <c r="F15" s="82">
        <v>500</v>
      </c>
      <c r="G15" s="82">
        <v>50227000</v>
      </c>
      <c r="H15" s="82">
        <v>49560000</v>
      </c>
      <c r="I15" s="82">
        <v>-1.33</v>
      </c>
      <c r="J15" s="82">
        <v>-667000</v>
      </c>
      <c r="K15" s="82">
        <v>0</v>
      </c>
      <c r="L15" s="82">
        <v>-167000</v>
      </c>
    </row>
    <row r="16" spans="1:12" ht="18.75" x14ac:dyDescent="0.3">
      <c r="A16" s="82" t="s">
        <v>26</v>
      </c>
      <c r="B16" s="82">
        <v>7000</v>
      </c>
      <c r="C16" s="82">
        <v>2103</v>
      </c>
      <c r="D16" s="82">
        <v>2122</v>
      </c>
      <c r="E16" s="82">
        <v>5586</v>
      </c>
      <c r="F16" s="82">
        <v>5590</v>
      </c>
      <c r="G16" s="82">
        <v>14720662</v>
      </c>
      <c r="H16" s="82">
        <v>38785656</v>
      </c>
      <c r="I16" s="82">
        <v>163.47999999999999</v>
      </c>
      <c r="J16" s="82">
        <v>24064994</v>
      </c>
      <c r="K16" s="82">
        <v>94924224</v>
      </c>
      <c r="L16" s="82">
        <v>118989218</v>
      </c>
    </row>
    <row r="17" spans="1:12" ht="18.75" x14ac:dyDescent="0.3">
      <c r="A17" s="82" t="s">
        <v>31</v>
      </c>
      <c r="B17" s="82">
        <v>7000</v>
      </c>
      <c r="C17" s="82">
        <v>2300</v>
      </c>
      <c r="D17" s="82">
        <v>2321</v>
      </c>
      <c r="E17" s="82">
        <v>3902</v>
      </c>
      <c r="F17" s="82">
        <v>3835</v>
      </c>
      <c r="G17" s="82">
        <v>16100578</v>
      </c>
      <c r="H17" s="82">
        <v>26608764</v>
      </c>
      <c r="I17" s="82">
        <v>65.27</v>
      </c>
      <c r="J17" s="82">
        <v>10508186</v>
      </c>
      <c r="K17" s="82">
        <v>3855220</v>
      </c>
      <c r="L17" s="82">
        <v>14363406</v>
      </c>
    </row>
    <row r="18" spans="1:12" ht="18.75" x14ac:dyDescent="0.3">
      <c r="A18" s="82" t="s">
        <v>176</v>
      </c>
      <c r="B18" s="82">
        <v>57</v>
      </c>
      <c r="C18" s="82">
        <v>65415</v>
      </c>
      <c r="D18" s="82">
        <v>65991</v>
      </c>
      <c r="E18" s="82">
        <v>171463</v>
      </c>
      <c r="F18" s="82">
        <v>170382</v>
      </c>
      <c r="G18" s="82">
        <v>3728632</v>
      </c>
      <c r="H18" s="82">
        <v>9626310</v>
      </c>
      <c r="I18" s="82">
        <v>158.16999999999999</v>
      </c>
      <c r="J18" s="82">
        <v>5897678</v>
      </c>
      <c r="K18" s="82">
        <v>0</v>
      </c>
      <c r="L18" s="82">
        <v>6395858</v>
      </c>
    </row>
    <row r="19" spans="1:12" ht="18.75" x14ac:dyDescent="0.3">
      <c r="A19" s="82" t="s">
        <v>244</v>
      </c>
      <c r="B19" s="82">
        <v>300</v>
      </c>
      <c r="C19" s="82">
        <v>15823</v>
      </c>
      <c r="D19" s="82">
        <v>15963</v>
      </c>
      <c r="E19" s="82">
        <v>24710</v>
      </c>
      <c r="F19" s="82">
        <v>24710</v>
      </c>
      <c r="G19" s="82">
        <v>4746923</v>
      </c>
      <c r="H19" s="82">
        <v>7347766</v>
      </c>
      <c r="I19" s="82">
        <v>54.79</v>
      </c>
      <c r="J19" s="82">
        <v>2600843</v>
      </c>
      <c r="K19" s="82">
        <v>0</v>
      </c>
      <c r="L19" s="82">
        <v>2831843</v>
      </c>
    </row>
    <row r="20" spans="1:12" ht="18.75" x14ac:dyDescent="0.3">
      <c r="A20" s="82" t="s">
        <v>227</v>
      </c>
      <c r="B20" s="82">
        <v>228</v>
      </c>
      <c r="C20" s="82">
        <v>4119</v>
      </c>
      <c r="D20" s="82">
        <v>4156</v>
      </c>
      <c r="E20" s="82">
        <v>14700</v>
      </c>
      <c r="F20" s="82">
        <v>14266</v>
      </c>
      <c r="G20" s="82">
        <v>939042</v>
      </c>
      <c r="H20" s="82">
        <v>3224025</v>
      </c>
      <c r="I20" s="82">
        <v>243.33</v>
      </c>
      <c r="J20" s="82">
        <v>2284983</v>
      </c>
      <c r="K20" s="82">
        <v>0</v>
      </c>
      <c r="L20" s="82">
        <v>2284983</v>
      </c>
    </row>
    <row r="21" spans="1:12" ht="18.75" x14ac:dyDescent="0.3">
      <c r="A21" s="82" t="s">
        <v>417</v>
      </c>
      <c r="B21" s="82">
        <v>32</v>
      </c>
      <c r="C21" s="82">
        <v>39897</v>
      </c>
      <c r="D21" s="82">
        <v>40249</v>
      </c>
      <c r="E21" s="82">
        <v>55900</v>
      </c>
      <c r="F21" s="82">
        <v>55900</v>
      </c>
      <c r="G21" s="82">
        <v>1276719</v>
      </c>
      <c r="H21" s="82">
        <v>1773059</v>
      </c>
      <c r="I21" s="82">
        <v>38.880000000000003</v>
      </c>
      <c r="J21" s="82">
        <v>496340</v>
      </c>
      <c r="K21" s="82">
        <v>0</v>
      </c>
      <c r="L21" s="82">
        <v>496340</v>
      </c>
    </row>
    <row r="22" spans="1:12" ht="18.75" x14ac:dyDescent="0.3">
      <c r="A22" s="82" t="s">
        <v>166</v>
      </c>
      <c r="B22" s="82">
        <v>13</v>
      </c>
      <c r="C22" s="82">
        <v>40536</v>
      </c>
      <c r="D22" s="82">
        <v>40893</v>
      </c>
      <c r="E22" s="82">
        <v>117730</v>
      </c>
      <c r="F22" s="82">
        <v>116941</v>
      </c>
      <c r="G22" s="82">
        <v>526967</v>
      </c>
      <c r="H22" s="82">
        <v>1506855</v>
      </c>
      <c r="I22" s="82">
        <v>185.95</v>
      </c>
      <c r="J22" s="82">
        <v>979888</v>
      </c>
      <c r="K22" s="82">
        <v>0</v>
      </c>
      <c r="L22" s="82">
        <v>999388</v>
      </c>
    </row>
    <row r="23" spans="1:12" ht="18.75" x14ac:dyDescent="0.3">
      <c r="A23" s="82" t="s">
        <v>418</v>
      </c>
      <c r="B23" s="82">
        <v>50</v>
      </c>
      <c r="C23" s="82">
        <v>24087</v>
      </c>
      <c r="D23" s="82">
        <v>24299</v>
      </c>
      <c r="E23" s="82">
        <v>27001</v>
      </c>
      <c r="F23" s="82">
        <v>25954</v>
      </c>
      <c r="G23" s="82">
        <v>1204339</v>
      </c>
      <c r="H23" s="82">
        <v>1286280</v>
      </c>
      <c r="I23" s="82">
        <v>6.8</v>
      </c>
      <c r="J23" s="82">
        <v>81941</v>
      </c>
      <c r="K23" s="82">
        <v>0</v>
      </c>
      <c r="L23" s="82">
        <v>81941</v>
      </c>
    </row>
    <row r="24" spans="1:12" ht="18.75" x14ac:dyDescent="0.3">
      <c r="A24" s="82" t="s">
        <v>400</v>
      </c>
      <c r="B24" s="82">
        <v>48</v>
      </c>
      <c r="C24" s="82">
        <v>15558</v>
      </c>
      <c r="D24" s="82">
        <v>15695</v>
      </c>
      <c r="E24" s="82">
        <v>24100</v>
      </c>
      <c r="F24" s="82">
        <v>23700</v>
      </c>
      <c r="G24" s="82">
        <v>746806</v>
      </c>
      <c r="H24" s="82">
        <v>1127589</v>
      </c>
      <c r="I24" s="82">
        <v>50.99</v>
      </c>
      <c r="J24" s="82">
        <v>380783</v>
      </c>
      <c r="K24" s="82">
        <v>0</v>
      </c>
      <c r="L24" s="82">
        <v>380783</v>
      </c>
    </row>
    <row r="25" spans="1:12" ht="18.75" x14ac:dyDescent="0.3">
      <c r="A25" s="82" t="s">
        <v>260</v>
      </c>
      <c r="B25" s="82">
        <v>74</v>
      </c>
      <c r="C25" s="82">
        <v>3215</v>
      </c>
      <c r="D25" s="82">
        <v>3244</v>
      </c>
      <c r="E25" s="82">
        <v>3610</v>
      </c>
      <c r="F25" s="82">
        <v>3450</v>
      </c>
      <c r="G25" s="82">
        <v>237896</v>
      </c>
      <c r="H25" s="82">
        <v>253053</v>
      </c>
      <c r="I25" s="82">
        <v>6.37</v>
      </c>
      <c r="J25" s="82">
        <v>15157</v>
      </c>
      <c r="K25" s="82">
        <v>0</v>
      </c>
      <c r="L25" s="82">
        <v>15157</v>
      </c>
    </row>
    <row r="26" spans="1:12" ht="18.75" x14ac:dyDescent="0.3">
      <c r="A26" s="82" t="s">
        <v>276</v>
      </c>
      <c r="B26" s="82">
        <v>5</v>
      </c>
      <c r="C26" s="82">
        <v>25113</v>
      </c>
      <c r="D26" s="82">
        <v>25334</v>
      </c>
      <c r="E26" s="82">
        <v>27664</v>
      </c>
      <c r="F26" s="82">
        <v>26387</v>
      </c>
      <c r="G26" s="82">
        <v>125567</v>
      </c>
      <c r="H26" s="82">
        <v>130774</v>
      </c>
      <c r="I26" s="82">
        <v>4.1500000000000004</v>
      </c>
      <c r="J26" s="82">
        <v>5207</v>
      </c>
      <c r="K26" s="82">
        <v>0</v>
      </c>
      <c r="L26" s="82">
        <v>5207</v>
      </c>
    </row>
    <row r="27" spans="1:12" ht="18.75" x14ac:dyDescent="0.3">
      <c r="A27" s="82" t="s">
        <v>404</v>
      </c>
      <c r="B27" s="82">
        <v>52</v>
      </c>
      <c r="C27" s="82">
        <v>0</v>
      </c>
      <c r="D27" s="82">
        <v>0</v>
      </c>
      <c r="E27" s="82" t="s">
        <v>405</v>
      </c>
      <c r="F27" s="82">
        <v>1000</v>
      </c>
      <c r="G27" s="82">
        <v>0</v>
      </c>
      <c r="H27" s="82">
        <v>51542</v>
      </c>
      <c r="I27" s="82">
        <v>0</v>
      </c>
      <c r="J27" s="82">
        <v>0</v>
      </c>
      <c r="K27" s="82">
        <v>0</v>
      </c>
      <c r="L27" s="82">
        <v>0</v>
      </c>
    </row>
    <row r="28" spans="1:12" ht="18.75" x14ac:dyDescent="0.3">
      <c r="A28" s="82" t="s">
        <v>34</v>
      </c>
      <c r="B28" s="82">
        <v>26</v>
      </c>
      <c r="C28" s="82" t="s">
        <v>35</v>
      </c>
      <c r="D28" s="82" t="s">
        <v>51</v>
      </c>
      <c r="E28" s="82" t="s">
        <v>37</v>
      </c>
      <c r="F28" s="82" t="s">
        <v>440</v>
      </c>
      <c r="G28" s="82" t="s">
        <v>39</v>
      </c>
      <c r="H28" s="82">
        <f>SUM(H2:H27)</f>
        <v>3924066023</v>
      </c>
      <c r="I28" s="82" t="s">
        <v>40</v>
      </c>
      <c r="J28" s="82" t="s">
        <v>441</v>
      </c>
      <c r="K28" s="82"/>
      <c r="L28" s="82"/>
    </row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4157377723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233311700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4229928783</v>
      </c>
      <c r="H41" s="11">
        <f>G41-B43</f>
        <v>1742095337</v>
      </c>
      <c r="I41" s="5">
        <f>H41/B43</f>
        <v>0.70024596694806229</v>
      </c>
      <c r="J41" s="13">
        <f>G41+J40</f>
        <v>4229928783</v>
      </c>
      <c r="K41" s="11">
        <f>H41+J40</f>
        <v>1742095337</v>
      </c>
      <c r="L41" s="5">
        <f>K41/B43</f>
        <v>0.70024596694806229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5489928783</v>
      </c>
      <c r="H42" s="12">
        <f>G42-B43</f>
        <v>3002095337</v>
      </c>
      <c r="I42" s="8">
        <f>H42/B43</f>
        <v>1.2067107393490681</v>
      </c>
      <c r="J42" s="13">
        <f>G42+J40</f>
        <v>5489928783</v>
      </c>
      <c r="K42" s="12">
        <f>H42+J40</f>
        <v>3002095337</v>
      </c>
      <c r="L42" s="8">
        <f>K42/B43</f>
        <v>1.2067107393490681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0.1438861575920676</v>
      </c>
      <c r="J43" s="6"/>
      <c r="K43" s="4" t="s">
        <v>50</v>
      </c>
      <c r="L43" s="5">
        <f ca="1">K41/VLOOKUP(MID(CELL("filename",A$1),FIND("]",CELL("filename",A$1))+1,255),Base!A:H,8,FALSE)*30</f>
        <v>0.1438861575920676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0.24795426151008251</v>
      </c>
      <c r="J44" s="6"/>
      <c r="K44" s="7"/>
      <c r="L44" s="8">
        <f ca="1">K42/VLOOKUP(MID(CELL("filename",A$1),FIND("]",CELL("filename",A$1))+1,255),Base!A:H,8,FALSE)*30</f>
        <v>0.24795426151008251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L44"/>
  <sheetViews>
    <sheetView rightToLeft="1" topLeftCell="A8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</row>
    <row r="2" spans="1:12" ht="18.75" x14ac:dyDescent="0.3">
      <c r="A2" s="84" t="s">
        <v>12</v>
      </c>
      <c r="B2" s="84">
        <v>100000</v>
      </c>
      <c r="C2" s="84">
        <v>2252</v>
      </c>
      <c r="D2" s="84">
        <v>2272</v>
      </c>
      <c r="E2" s="84">
        <v>10565</v>
      </c>
      <c r="F2" s="84">
        <v>10143</v>
      </c>
      <c r="G2" s="84">
        <v>225215328</v>
      </c>
      <c r="H2" s="84">
        <v>1005374160</v>
      </c>
      <c r="I2" s="84">
        <v>346.41</v>
      </c>
      <c r="J2" s="84">
        <v>780158832</v>
      </c>
      <c r="K2" s="84">
        <v>668193984</v>
      </c>
      <c r="L2" s="84">
        <v>1494952816</v>
      </c>
    </row>
    <row r="3" spans="1:12" ht="18.75" x14ac:dyDescent="0.3">
      <c r="A3" s="84" t="s">
        <v>13</v>
      </c>
      <c r="B3" s="84">
        <v>50000</v>
      </c>
      <c r="C3" s="84">
        <v>1999</v>
      </c>
      <c r="D3" s="84">
        <v>2017</v>
      </c>
      <c r="E3" s="84">
        <v>9638</v>
      </c>
      <c r="F3" s="84">
        <v>9638</v>
      </c>
      <c r="G3" s="84">
        <v>99938792</v>
      </c>
      <c r="H3" s="84">
        <v>477659280</v>
      </c>
      <c r="I3" s="84">
        <v>377.95</v>
      </c>
      <c r="J3" s="84">
        <v>377720488</v>
      </c>
      <c r="K3" s="84">
        <v>440100384</v>
      </c>
      <c r="L3" s="84">
        <v>817820872</v>
      </c>
    </row>
    <row r="4" spans="1:12" ht="18.75" x14ac:dyDescent="0.3">
      <c r="A4" s="84" t="s">
        <v>90</v>
      </c>
      <c r="B4" s="84">
        <v>7000</v>
      </c>
      <c r="C4" s="84">
        <v>12987</v>
      </c>
      <c r="D4" s="84">
        <v>13102</v>
      </c>
      <c r="E4" s="84">
        <v>61700</v>
      </c>
      <c r="F4" s="84">
        <v>61870</v>
      </c>
      <c r="G4" s="84">
        <v>90907328</v>
      </c>
      <c r="H4" s="84">
        <v>429278808</v>
      </c>
      <c r="I4" s="84">
        <v>372.22</v>
      </c>
      <c r="J4" s="84">
        <v>338371480</v>
      </c>
      <c r="K4" s="84">
        <v>28708712</v>
      </c>
      <c r="L4" s="84">
        <v>367080192</v>
      </c>
    </row>
    <row r="5" spans="1:12" ht="18.75" x14ac:dyDescent="0.3">
      <c r="A5" s="84" t="s">
        <v>14</v>
      </c>
      <c r="B5" s="84">
        <v>10000</v>
      </c>
      <c r="C5" s="84">
        <v>19535</v>
      </c>
      <c r="D5" s="84">
        <v>19707</v>
      </c>
      <c r="E5" s="84">
        <v>33921</v>
      </c>
      <c r="F5" s="84">
        <v>33921</v>
      </c>
      <c r="G5" s="84">
        <v>195353872</v>
      </c>
      <c r="H5" s="84">
        <v>336224952</v>
      </c>
      <c r="I5" s="84">
        <v>72.11</v>
      </c>
      <c r="J5" s="84">
        <v>140871080</v>
      </c>
      <c r="K5" s="84">
        <v>0</v>
      </c>
      <c r="L5" s="84">
        <v>140871080</v>
      </c>
    </row>
    <row r="6" spans="1:12" ht="18.75" x14ac:dyDescent="0.3">
      <c r="A6" s="84" t="s">
        <v>226</v>
      </c>
      <c r="B6" s="84">
        <v>1600</v>
      </c>
      <c r="C6" s="84">
        <v>261361</v>
      </c>
      <c r="D6" s="84">
        <v>261778</v>
      </c>
      <c r="E6" s="84">
        <v>213670</v>
      </c>
      <c r="F6" s="84">
        <v>209990</v>
      </c>
      <c r="G6" s="84">
        <v>418178368</v>
      </c>
      <c r="H6" s="84">
        <v>335448777</v>
      </c>
      <c r="I6" s="84">
        <v>-19.78</v>
      </c>
      <c r="J6" s="84">
        <v>-82729591</v>
      </c>
      <c r="K6" s="84">
        <v>0</v>
      </c>
      <c r="L6" s="84">
        <v>-82729591</v>
      </c>
    </row>
    <row r="7" spans="1:12" ht="18.75" x14ac:dyDescent="0.3">
      <c r="A7" s="84" t="s">
        <v>15</v>
      </c>
      <c r="B7" s="84">
        <v>25000</v>
      </c>
      <c r="C7" s="84">
        <v>2537</v>
      </c>
      <c r="D7" s="84">
        <v>2560</v>
      </c>
      <c r="E7" s="84">
        <v>13270</v>
      </c>
      <c r="F7" s="84">
        <v>13280</v>
      </c>
      <c r="G7" s="84">
        <v>63421108</v>
      </c>
      <c r="H7" s="84">
        <v>329078400</v>
      </c>
      <c r="I7" s="84">
        <v>418.88</v>
      </c>
      <c r="J7" s="84">
        <v>265657292</v>
      </c>
      <c r="K7" s="84">
        <v>190849920</v>
      </c>
      <c r="L7" s="84">
        <v>457457212</v>
      </c>
    </row>
    <row r="8" spans="1:12" ht="18.75" x14ac:dyDescent="0.3">
      <c r="A8" s="84" t="s">
        <v>77</v>
      </c>
      <c r="B8" s="84">
        <v>5000</v>
      </c>
      <c r="C8" s="84">
        <v>30397</v>
      </c>
      <c r="D8" s="84">
        <v>30665</v>
      </c>
      <c r="E8" s="84">
        <v>38874</v>
      </c>
      <c r="F8" s="84">
        <v>38874</v>
      </c>
      <c r="G8" s="84">
        <v>151985456</v>
      </c>
      <c r="H8" s="84">
        <v>192659544</v>
      </c>
      <c r="I8" s="84">
        <v>26.76</v>
      </c>
      <c r="J8" s="84">
        <v>40674088</v>
      </c>
      <c r="K8" s="84">
        <v>1006639</v>
      </c>
      <c r="L8" s="84">
        <v>41680727</v>
      </c>
    </row>
    <row r="9" spans="1:12" ht="18.75" x14ac:dyDescent="0.3">
      <c r="A9" s="84" t="s">
        <v>27</v>
      </c>
      <c r="B9" s="84">
        <v>7000</v>
      </c>
      <c r="C9" s="84">
        <v>8220</v>
      </c>
      <c r="D9" s="84">
        <v>8293</v>
      </c>
      <c r="E9" s="84">
        <v>25732</v>
      </c>
      <c r="F9" s="84">
        <v>25732</v>
      </c>
      <c r="G9" s="84">
        <v>57537000</v>
      </c>
      <c r="H9" s="84">
        <v>178538909</v>
      </c>
      <c r="I9" s="84">
        <v>210.3</v>
      </c>
      <c r="J9" s="84">
        <v>121001909</v>
      </c>
      <c r="K9" s="84">
        <v>43204440</v>
      </c>
      <c r="L9" s="84">
        <v>167896349</v>
      </c>
    </row>
    <row r="10" spans="1:12" ht="18.75" x14ac:dyDescent="0.3">
      <c r="A10" s="84" t="s">
        <v>231</v>
      </c>
      <c r="B10" s="84">
        <v>600</v>
      </c>
      <c r="C10" s="84">
        <v>277302</v>
      </c>
      <c r="D10" s="84">
        <v>277744</v>
      </c>
      <c r="E10" s="84">
        <v>293240</v>
      </c>
      <c r="F10" s="84">
        <v>293229</v>
      </c>
      <c r="G10" s="84">
        <v>166381104</v>
      </c>
      <c r="H10" s="84">
        <v>175657132</v>
      </c>
      <c r="I10" s="84">
        <v>5.58</v>
      </c>
      <c r="J10" s="84">
        <v>9276028</v>
      </c>
      <c r="K10" s="84">
        <v>0</v>
      </c>
      <c r="L10" s="84">
        <v>9276028</v>
      </c>
    </row>
    <row r="11" spans="1:12" ht="18.75" x14ac:dyDescent="0.3">
      <c r="A11" s="84" t="s">
        <v>17</v>
      </c>
      <c r="B11" s="84">
        <v>4000</v>
      </c>
      <c r="C11" s="84">
        <v>2118</v>
      </c>
      <c r="D11" s="84">
        <v>2137</v>
      </c>
      <c r="E11" s="84">
        <v>25890</v>
      </c>
      <c r="F11" s="84">
        <v>26430</v>
      </c>
      <c r="G11" s="84">
        <v>8470021</v>
      </c>
      <c r="H11" s="84">
        <v>104789664</v>
      </c>
      <c r="I11" s="84">
        <v>1137.18</v>
      </c>
      <c r="J11" s="84">
        <v>96319643</v>
      </c>
      <c r="K11" s="84">
        <v>90905312</v>
      </c>
      <c r="L11" s="84">
        <v>187224955</v>
      </c>
    </row>
    <row r="12" spans="1:12" ht="18.75" x14ac:dyDescent="0.3">
      <c r="A12" s="84" t="s">
        <v>16</v>
      </c>
      <c r="B12" s="84">
        <v>5000</v>
      </c>
      <c r="C12" s="84">
        <v>2752</v>
      </c>
      <c r="D12" s="84">
        <v>2777</v>
      </c>
      <c r="E12" s="84">
        <v>17780</v>
      </c>
      <c r="F12" s="84">
        <v>17780</v>
      </c>
      <c r="G12" s="84">
        <v>13760059</v>
      </c>
      <c r="H12" s="84">
        <v>88117680</v>
      </c>
      <c r="I12" s="84">
        <v>540.39</v>
      </c>
      <c r="J12" s="84">
        <v>74357621</v>
      </c>
      <c r="K12" s="84">
        <v>42537480</v>
      </c>
      <c r="L12" s="84">
        <v>116895101</v>
      </c>
    </row>
    <row r="13" spans="1:12" ht="18.75" x14ac:dyDescent="0.3">
      <c r="A13" s="84" t="s">
        <v>22</v>
      </c>
      <c r="B13" s="84">
        <v>3000</v>
      </c>
      <c r="C13" s="84">
        <v>10199</v>
      </c>
      <c r="D13" s="84">
        <v>10289</v>
      </c>
      <c r="E13" s="84">
        <v>25179</v>
      </c>
      <c r="F13" s="84">
        <v>25179</v>
      </c>
      <c r="G13" s="84">
        <v>30598264</v>
      </c>
      <c r="H13" s="84">
        <v>74872274</v>
      </c>
      <c r="I13" s="84">
        <v>144.69</v>
      </c>
      <c r="J13" s="84">
        <v>44274010</v>
      </c>
      <c r="K13" s="84">
        <v>11601253</v>
      </c>
      <c r="L13" s="84">
        <v>57375263</v>
      </c>
    </row>
    <row r="14" spans="1:12" ht="18.75" x14ac:dyDescent="0.3">
      <c r="A14" s="84" t="s">
        <v>29</v>
      </c>
      <c r="B14" s="84">
        <v>1500</v>
      </c>
      <c r="C14" s="84">
        <v>25376</v>
      </c>
      <c r="D14" s="84">
        <v>25600</v>
      </c>
      <c r="E14" s="84">
        <v>37520</v>
      </c>
      <c r="F14" s="84">
        <v>36760</v>
      </c>
      <c r="G14" s="84">
        <v>38063528</v>
      </c>
      <c r="H14" s="84">
        <v>54654768</v>
      </c>
      <c r="I14" s="84">
        <v>43.59</v>
      </c>
      <c r="J14" s="84">
        <v>16591240</v>
      </c>
      <c r="K14" s="84">
        <v>15159361</v>
      </c>
      <c r="L14" s="84">
        <v>32800601</v>
      </c>
    </row>
    <row r="15" spans="1:12" ht="18.75" x14ac:dyDescent="0.3">
      <c r="A15" s="84" t="s">
        <v>18</v>
      </c>
      <c r="B15" s="84">
        <v>100000</v>
      </c>
      <c r="C15" s="84">
        <v>502</v>
      </c>
      <c r="D15" s="84">
        <v>507</v>
      </c>
      <c r="E15" s="84">
        <v>500</v>
      </c>
      <c r="F15" s="84">
        <v>500</v>
      </c>
      <c r="G15" s="84">
        <v>50227000</v>
      </c>
      <c r="H15" s="84">
        <v>49560000</v>
      </c>
      <c r="I15" s="84">
        <v>-1.33</v>
      </c>
      <c r="J15" s="84">
        <v>-667000</v>
      </c>
      <c r="K15" s="84">
        <v>0</v>
      </c>
      <c r="L15" s="84">
        <v>-167000</v>
      </c>
    </row>
    <row r="16" spans="1:12" ht="18.75" x14ac:dyDescent="0.3">
      <c r="A16" s="84" t="s">
        <v>26</v>
      </c>
      <c r="B16" s="84">
        <v>7000</v>
      </c>
      <c r="C16" s="84">
        <v>2103</v>
      </c>
      <c r="D16" s="84">
        <v>2122</v>
      </c>
      <c r="E16" s="84">
        <v>5586</v>
      </c>
      <c r="F16" s="84">
        <v>5590</v>
      </c>
      <c r="G16" s="84">
        <v>14720662</v>
      </c>
      <c r="H16" s="84">
        <v>38785656</v>
      </c>
      <c r="I16" s="84">
        <v>163.47999999999999</v>
      </c>
      <c r="J16" s="84">
        <v>24064994</v>
      </c>
      <c r="K16" s="84">
        <v>94924224</v>
      </c>
      <c r="L16" s="84">
        <v>118989218</v>
      </c>
    </row>
    <row r="17" spans="1:12" ht="18.75" x14ac:dyDescent="0.3">
      <c r="A17" s="84" t="s">
        <v>31</v>
      </c>
      <c r="B17" s="84">
        <v>7000</v>
      </c>
      <c r="C17" s="84">
        <v>2300</v>
      </c>
      <c r="D17" s="84">
        <v>2321</v>
      </c>
      <c r="E17" s="84">
        <v>3911</v>
      </c>
      <c r="F17" s="84">
        <v>3835</v>
      </c>
      <c r="G17" s="84">
        <v>16100578</v>
      </c>
      <c r="H17" s="84">
        <v>26608764</v>
      </c>
      <c r="I17" s="84">
        <v>65.27</v>
      </c>
      <c r="J17" s="84">
        <v>10508186</v>
      </c>
      <c r="K17" s="84">
        <v>3855220</v>
      </c>
      <c r="L17" s="84">
        <v>14363406</v>
      </c>
    </row>
    <row r="18" spans="1:12" ht="18.75" x14ac:dyDescent="0.3">
      <c r="A18" s="84" t="s">
        <v>176</v>
      </c>
      <c r="B18" s="84">
        <v>57</v>
      </c>
      <c r="C18" s="84">
        <v>65415</v>
      </c>
      <c r="D18" s="84">
        <v>65991</v>
      </c>
      <c r="E18" s="84">
        <v>171463</v>
      </c>
      <c r="F18" s="84">
        <v>170382</v>
      </c>
      <c r="G18" s="84">
        <v>3728632</v>
      </c>
      <c r="H18" s="84">
        <v>9626310</v>
      </c>
      <c r="I18" s="84">
        <v>158.16999999999999</v>
      </c>
      <c r="J18" s="84">
        <v>5897678</v>
      </c>
      <c r="K18" s="84">
        <v>0</v>
      </c>
      <c r="L18" s="84">
        <v>6395858</v>
      </c>
    </row>
    <row r="19" spans="1:12" ht="18.75" x14ac:dyDescent="0.3">
      <c r="A19" s="84" t="s">
        <v>244</v>
      </c>
      <c r="B19" s="84">
        <v>300</v>
      </c>
      <c r="C19" s="84">
        <v>15823</v>
      </c>
      <c r="D19" s="84">
        <v>15963</v>
      </c>
      <c r="E19" s="84">
        <v>25940</v>
      </c>
      <c r="F19" s="84">
        <v>25940</v>
      </c>
      <c r="G19" s="84">
        <v>4746923</v>
      </c>
      <c r="H19" s="84">
        <v>7713518</v>
      </c>
      <c r="I19" s="84">
        <v>62.5</v>
      </c>
      <c r="J19" s="84">
        <v>2966595</v>
      </c>
      <c r="K19" s="84">
        <v>0</v>
      </c>
      <c r="L19" s="84">
        <v>3197595</v>
      </c>
    </row>
    <row r="20" spans="1:12" ht="18.75" x14ac:dyDescent="0.3">
      <c r="A20" s="84" t="s">
        <v>227</v>
      </c>
      <c r="B20" s="84">
        <v>228</v>
      </c>
      <c r="C20" s="84">
        <v>4119</v>
      </c>
      <c r="D20" s="84">
        <v>4156</v>
      </c>
      <c r="E20" s="84">
        <v>14979</v>
      </c>
      <c r="F20" s="84">
        <v>14979</v>
      </c>
      <c r="G20" s="84">
        <v>939042</v>
      </c>
      <c r="H20" s="84">
        <v>3385158</v>
      </c>
      <c r="I20" s="84">
        <v>260.49</v>
      </c>
      <c r="J20" s="84">
        <v>2446116</v>
      </c>
      <c r="K20" s="84">
        <v>0</v>
      </c>
      <c r="L20" s="84">
        <v>2446116</v>
      </c>
    </row>
    <row r="21" spans="1:12" ht="18.75" x14ac:dyDescent="0.3">
      <c r="A21" s="84" t="s">
        <v>417</v>
      </c>
      <c r="B21" s="84">
        <v>32</v>
      </c>
      <c r="C21" s="84">
        <v>39897</v>
      </c>
      <c r="D21" s="84">
        <v>40249</v>
      </c>
      <c r="E21" s="84">
        <v>58690</v>
      </c>
      <c r="F21" s="84">
        <v>58170</v>
      </c>
      <c r="G21" s="84">
        <v>1276719</v>
      </c>
      <c r="H21" s="84">
        <v>1845059</v>
      </c>
      <c r="I21" s="84">
        <v>44.52</v>
      </c>
      <c r="J21" s="84">
        <v>568340</v>
      </c>
      <c r="K21" s="84">
        <v>0</v>
      </c>
      <c r="L21" s="84">
        <v>568340</v>
      </c>
    </row>
    <row r="22" spans="1:12" ht="18.75" x14ac:dyDescent="0.3">
      <c r="A22" s="84" t="s">
        <v>166</v>
      </c>
      <c r="B22" s="84">
        <v>13</v>
      </c>
      <c r="C22" s="84">
        <v>40536</v>
      </c>
      <c r="D22" s="84">
        <v>40893</v>
      </c>
      <c r="E22" s="84">
        <v>122788</v>
      </c>
      <c r="F22" s="84">
        <v>122788</v>
      </c>
      <c r="G22" s="84">
        <v>526967</v>
      </c>
      <c r="H22" s="84">
        <v>1582197</v>
      </c>
      <c r="I22" s="84">
        <v>200.25</v>
      </c>
      <c r="J22" s="84">
        <v>1055230</v>
      </c>
      <c r="K22" s="84">
        <v>0</v>
      </c>
      <c r="L22" s="84">
        <v>1074730</v>
      </c>
    </row>
    <row r="23" spans="1:12" ht="18.75" x14ac:dyDescent="0.3">
      <c r="A23" s="84" t="s">
        <v>418</v>
      </c>
      <c r="B23" s="84">
        <v>50</v>
      </c>
      <c r="C23" s="84">
        <v>24087</v>
      </c>
      <c r="D23" s="84">
        <v>24299</v>
      </c>
      <c r="E23" s="84">
        <v>27251</v>
      </c>
      <c r="F23" s="84">
        <v>26165</v>
      </c>
      <c r="G23" s="84">
        <v>1204339</v>
      </c>
      <c r="H23" s="84">
        <v>1296737</v>
      </c>
      <c r="I23" s="84">
        <v>7.67</v>
      </c>
      <c r="J23" s="84">
        <v>92398</v>
      </c>
      <c r="K23" s="84">
        <v>0</v>
      </c>
      <c r="L23" s="84">
        <v>92398</v>
      </c>
    </row>
    <row r="24" spans="1:12" ht="18.75" x14ac:dyDescent="0.3">
      <c r="A24" s="84" t="s">
        <v>400</v>
      </c>
      <c r="B24" s="84">
        <v>48</v>
      </c>
      <c r="C24" s="84">
        <v>15558</v>
      </c>
      <c r="D24" s="84">
        <v>15695</v>
      </c>
      <c r="E24" s="84">
        <v>24880</v>
      </c>
      <c r="F24" s="84">
        <v>23860</v>
      </c>
      <c r="G24" s="84">
        <v>746806</v>
      </c>
      <c r="H24" s="84">
        <v>1135202</v>
      </c>
      <c r="I24" s="84">
        <v>52.01</v>
      </c>
      <c r="J24" s="84">
        <v>388396</v>
      </c>
      <c r="K24" s="84">
        <v>0</v>
      </c>
      <c r="L24" s="84">
        <v>388396</v>
      </c>
    </row>
    <row r="25" spans="1:12" ht="18.75" x14ac:dyDescent="0.3">
      <c r="A25" s="84" t="s">
        <v>260</v>
      </c>
      <c r="B25" s="84">
        <v>74</v>
      </c>
      <c r="C25" s="84">
        <v>3215</v>
      </c>
      <c r="D25" s="84">
        <v>3244</v>
      </c>
      <c r="E25" s="84">
        <v>3620</v>
      </c>
      <c r="F25" s="84">
        <v>3460</v>
      </c>
      <c r="G25" s="84">
        <v>237896</v>
      </c>
      <c r="H25" s="84">
        <v>253787</v>
      </c>
      <c r="I25" s="84">
        <v>6.68</v>
      </c>
      <c r="J25" s="84">
        <v>15891</v>
      </c>
      <c r="K25" s="84">
        <v>0</v>
      </c>
      <c r="L25" s="84">
        <v>15891</v>
      </c>
    </row>
    <row r="26" spans="1:12" ht="18.75" x14ac:dyDescent="0.3">
      <c r="A26" s="84" t="s">
        <v>276</v>
      </c>
      <c r="B26" s="84">
        <v>5</v>
      </c>
      <c r="C26" s="84">
        <v>25113</v>
      </c>
      <c r="D26" s="84">
        <v>25334</v>
      </c>
      <c r="E26" s="84">
        <v>27706</v>
      </c>
      <c r="F26" s="84">
        <v>26419</v>
      </c>
      <c r="G26" s="84">
        <v>125567</v>
      </c>
      <c r="H26" s="84">
        <v>130933</v>
      </c>
      <c r="I26" s="84">
        <v>4.2699999999999996</v>
      </c>
      <c r="J26" s="84">
        <v>5366</v>
      </c>
      <c r="K26" s="84">
        <v>0</v>
      </c>
      <c r="L26" s="84">
        <v>5366</v>
      </c>
    </row>
    <row r="27" spans="1:12" ht="18.75" x14ac:dyDescent="0.3">
      <c r="A27" s="84" t="s">
        <v>404</v>
      </c>
      <c r="B27" s="84">
        <v>52</v>
      </c>
      <c r="C27" s="84">
        <v>0</v>
      </c>
      <c r="D27" s="84">
        <v>0</v>
      </c>
      <c r="E27" s="84" t="s">
        <v>405</v>
      </c>
      <c r="F27" s="84">
        <v>1000</v>
      </c>
      <c r="G27" s="84">
        <v>0</v>
      </c>
      <c r="H27" s="84">
        <v>51542</v>
      </c>
      <c r="I27" s="84">
        <v>0</v>
      </c>
      <c r="J27" s="84">
        <v>0</v>
      </c>
      <c r="K27" s="84">
        <v>0</v>
      </c>
      <c r="L27" s="84">
        <v>0</v>
      </c>
    </row>
    <row r="28" spans="1:12" ht="18.75" x14ac:dyDescent="0.3">
      <c r="A28" s="84" t="s">
        <v>34</v>
      </c>
      <c r="B28" s="84">
        <v>26</v>
      </c>
      <c r="C28" s="84" t="s">
        <v>35</v>
      </c>
      <c r="D28" s="84" t="s">
        <v>442</v>
      </c>
      <c r="E28" s="84" t="s">
        <v>37</v>
      </c>
      <c r="F28" s="84" t="s">
        <v>443</v>
      </c>
      <c r="G28" s="84" t="s">
        <v>39</v>
      </c>
      <c r="H28" s="84">
        <f>SUM(H2:H27)</f>
        <v>3924329211</v>
      </c>
      <c r="I28" s="84" t="s">
        <v>40</v>
      </c>
      <c r="J28" s="84" t="s">
        <v>444</v>
      </c>
      <c r="K28" s="84"/>
      <c r="L28" s="84"/>
    </row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4060145263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135816052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4132696323</v>
      </c>
      <c r="H41" s="11">
        <f>G41-B43</f>
        <v>1644862877</v>
      </c>
      <c r="I41" s="5">
        <f>H41/B43</f>
        <v>0.66116277986561001</v>
      </c>
      <c r="J41" s="13">
        <f>G41+J40</f>
        <v>4132696323</v>
      </c>
      <c r="K41" s="11">
        <f>H41+J40</f>
        <v>1644862877</v>
      </c>
      <c r="L41" s="5">
        <f>K41/B43</f>
        <v>0.66116277986561001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5392696323</v>
      </c>
      <c r="H42" s="12">
        <f>G42-B43</f>
        <v>2904862877</v>
      </c>
      <c r="I42" s="8">
        <f>H42/B43</f>
        <v>1.1676275522666157</v>
      </c>
      <c r="J42" s="13">
        <f>G42+J40</f>
        <v>5392696323</v>
      </c>
      <c r="K42" s="12">
        <f>H42+J40</f>
        <v>2904862877</v>
      </c>
      <c r="L42" s="8">
        <f>K42/B43</f>
        <v>1.1676275522666157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0.1349311795644102</v>
      </c>
      <c r="J43" s="6"/>
      <c r="K43" s="4" t="s">
        <v>50</v>
      </c>
      <c r="L43" s="5">
        <f ca="1">K41/VLOOKUP(MID(CELL("filename",A$1),FIND("]",CELL("filename",A$1))+1,255),Base!A:H,8,FALSE)*30</f>
        <v>0.1349311795644102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0.23829133719726855</v>
      </c>
      <c r="J44" s="6"/>
      <c r="K44" s="7"/>
      <c r="L44" s="8">
        <f ca="1">K42/VLOOKUP(MID(CELL("filename",A$1),FIND("]",CELL("filename",A$1))+1,255),Base!A:H,8,FALSE)*30</f>
        <v>0.23829133719726855</v>
      </c>
    </row>
  </sheetData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44"/>
  <sheetViews>
    <sheetView rightToLeft="1" topLeftCell="A5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7" t="s">
        <v>10</v>
      </c>
      <c r="L1" s="87" t="s">
        <v>11</v>
      </c>
    </row>
    <row r="2" spans="1:12" ht="18.75" x14ac:dyDescent="0.3">
      <c r="A2" s="86" t="s">
        <v>12</v>
      </c>
      <c r="B2" s="86">
        <v>100000</v>
      </c>
      <c r="C2" s="86">
        <v>2252</v>
      </c>
      <c r="D2" s="86">
        <v>2272</v>
      </c>
      <c r="E2" s="86">
        <v>10650</v>
      </c>
      <c r="F2" s="86">
        <v>10650</v>
      </c>
      <c r="G2" s="86">
        <v>225215328</v>
      </c>
      <c r="H2" s="86">
        <v>1055628000</v>
      </c>
      <c r="I2" s="86">
        <v>368.72</v>
      </c>
      <c r="J2" s="86">
        <v>830412672</v>
      </c>
      <c r="K2" s="86">
        <v>668193984</v>
      </c>
      <c r="L2" s="86">
        <v>1545206656</v>
      </c>
    </row>
    <row r="3" spans="1:12" ht="18.75" x14ac:dyDescent="0.3">
      <c r="A3" s="86" t="s">
        <v>13</v>
      </c>
      <c r="B3" s="86">
        <v>50000</v>
      </c>
      <c r="C3" s="86">
        <v>1999</v>
      </c>
      <c r="D3" s="86">
        <v>2017</v>
      </c>
      <c r="E3" s="86">
        <v>9157</v>
      </c>
      <c r="F3" s="86">
        <v>9396</v>
      </c>
      <c r="G3" s="86">
        <v>99938792</v>
      </c>
      <c r="H3" s="86">
        <v>465665760</v>
      </c>
      <c r="I3" s="86">
        <v>365.95</v>
      </c>
      <c r="J3" s="86">
        <v>365726968</v>
      </c>
      <c r="K3" s="86">
        <v>440100384</v>
      </c>
      <c r="L3" s="86">
        <v>805827352</v>
      </c>
    </row>
    <row r="4" spans="1:12" ht="18.75" x14ac:dyDescent="0.3">
      <c r="A4" s="86" t="s">
        <v>90</v>
      </c>
      <c r="B4" s="86">
        <v>7000</v>
      </c>
      <c r="C4" s="86">
        <v>12987</v>
      </c>
      <c r="D4" s="86">
        <v>13102</v>
      </c>
      <c r="E4" s="86">
        <v>58780</v>
      </c>
      <c r="F4" s="86">
        <v>58780</v>
      </c>
      <c r="G4" s="86">
        <v>90907328</v>
      </c>
      <c r="H4" s="86">
        <v>407839152</v>
      </c>
      <c r="I4" s="86">
        <v>348.63</v>
      </c>
      <c r="J4" s="86">
        <v>316931824</v>
      </c>
      <c r="K4" s="86">
        <v>28708712</v>
      </c>
      <c r="L4" s="86">
        <v>345640536</v>
      </c>
    </row>
    <row r="5" spans="1:12" ht="18.75" x14ac:dyDescent="0.3">
      <c r="A5" s="86" t="s">
        <v>14</v>
      </c>
      <c r="B5" s="86">
        <v>10000</v>
      </c>
      <c r="C5" s="86">
        <v>19535</v>
      </c>
      <c r="D5" s="86">
        <v>19707</v>
      </c>
      <c r="E5" s="86">
        <v>33243</v>
      </c>
      <c r="F5" s="86">
        <v>33243</v>
      </c>
      <c r="G5" s="86">
        <v>195353872</v>
      </c>
      <c r="H5" s="86">
        <v>329504616</v>
      </c>
      <c r="I5" s="86">
        <v>68.67</v>
      </c>
      <c r="J5" s="86">
        <v>134150744</v>
      </c>
      <c r="K5" s="86">
        <v>0</v>
      </c>
      <c r="L5" s="86">
        <v>134150744</v>
      </c>
    </row>
    <row r="6" spans="1:12" ht="18.75" x14ac:dyDescent="0.3">
      <c r="A6" s="86" t="s">
        <v>15</v>
      </c>
      <c r="B6" s="86">
        <v>25000</v>
      </c>
      <c r="C6" s="86">
        <v>2537</v>
      </c>
      <c r="D6" s="86">
        <v>2560</v>
      </c>
      <c r="E6" s="86">
        <v>12950</v>
      </c>
      <c r="F6" s="86">
        <v>12960</v>
      </c>
      <c r="G6" s="86">
        <v>63421108</v>
      </c>
      <c r="H6" s="86">
        <v>321148800</v>
      </c>
      <c r="I6" s="86">
        <v>406.38</v>
      </c>
      <c r="J6" s="86">
        <v>257727692</v>
      </c>
      <c r="K6" s="86">
        <v>190849920</v>
      </c>
      <c r="L6" s="86">
        <v>449527612</v>
      </c>
    </row>
    <row r="7" spans="1:12" ht="18.75" x14ac:dyDescent="0.3">
      <c r="A7" s="86" t="s">
        <v>226</v>
      </c>
      <c r="B7" s="86">
        <v>1600</v>
      </c>
      <c r="C7" s="86">
        <v>261361</v>
      </c>
      <c r="D7" s="86">
        <v>261778</v>
      </c>
      <c r="E7" s="86">
        <v>199900</v>
      </c>
      <c r="F7" s="86">
        <v>199850</v>
      </c>
      <c r="G7" s="86">
        <v>418178368</v>
      </c>
      <c r="H7" s="86">
        <v>319250622</v>
      </c>
      <c r="I7" s="86">
        <v>-23.66</v>
      </c>
      <c r="J7" s="86">
        <v>-98927746</v>
      </c>
      <c r="K7" s="86">
        <v>0</v>
      </c>
      <c r="L7" s="86">
        <v>-98927746</v>
      </c>
    </row>
    <row r="8" spans="1:12" ht="18.75" x14ac:dyDescent="0.3">
      <c r="A8" s="86" t="s">
        <v>77</v>
      </c>
      <c r="B8" s="86">
        <v>5000</v>
      </c>
      <c r="C8" s="86">
        <v>30397</v>
      </c>
      <c r="D8" s="86">
        <v>30665</v>
      </c>
      <c r="E8" s="86">
        <v>36931</v>
      </c>
      <c r="F8" s="86">
        <v>37740</v>
      </c>
      <c r="G8" s="86">
        <v>151985456</v>
      </c>
      <c r="H8" s="86">
        <v>187039440</v>
      </c>
      <c r="I8" s="86">
        <v>23.06</v>
      </c>
      <c r="J8" s="86">
        <v>35053984</v>
      </c>
      <c r="K8" s="86">
        <v>1006639</v>
      </c>
      <c r="L8" s="86">
        <v>36060623</v>
      </c>
    </row>
    <row r="9" spans="1:12" ht="18.75" x14ac:dyDescent="0.3">
      <c r="A9" s="86" t="s">
        <v>231</v>
      </c>
      <c r="B9" s="86">
        <v>600</v>
      </c>
      <c r="C9" s="86">
        <v>277302</v>
      </c>
      <c r="D9" s="86">
        <v>277744</v>
      </c>
      <c r="E9" s="86">
        <v>299200</v>
      </c>
      <c r="F9" s="86">
        <v>305298</v>
      </c>
      <c r="G9" s="86">
        <v>166381104</v>
      </c>
      <c r="H9" s="86">
        <v>182886996</v>
      </c>
      <c r="I9" s="86">
        <v>9.92</v>
      </c>
      <c r="J9" s="86">
        <v>16505892</v>
      </c>
      <c r="K9" s="86">
        <v>0</v>
      </c>
      <c r="L9" s="86">
        <v>16505892</v>
      </c>
    </row>
    <row r="10" spans="1:12" ht="18.75" x14ac:dyDescent="0.3">
      <c r="A10" s="86" t="s">
        <v>27</v>
      </c>
      <c r="B10" s="86">
        <v>7000</v>
      </c>
      <c r="C10" s="86">
        <v>8220</v>
      </c>
      <c r="D10" s="86">
        <v>8293</v>
      </c>
      <c r="E10" s="86">
        <v>24446</v>
      </c>
      <c r="F10" s="86">
        <v>25393</v>
      </c>
      <c r="G10" s="86">
        <v>57537000</v>
      </c>
      <c r="H10" s="86">
        <v>176186791</v>
      </c>
      <c r="I10" s="86">
        <v>206.21</v>
      </c>
      <c r="J10" s="86">
        <v>118649791</v>
      </c>
      <c r="K10" s="86">
        <v>43204440</v>
      </c>
      <c r="L10" s="86">
        <v>165544231</v>
      </c>
    </row>
    <row r="11" spans="1:12" ht="18.75" x14ac:dyDescent="0.3">
      <c r="A11" s="86" t="s">
        <v>17</v>
      </c>
      <c r="B11" s="86">
        <v>4000</v>
      </c>
      <c r="C11" s="86">
        <v>2118</v>
      </c>
      <c r="D11" s="86">
        <v>2137</v>
      </c>
      <c r="E11" s="86">
        <v>25110</v>
      </c>
      <c r="F11" s="86">
        <v>25890</v>
      </c>
      <c r="G11" s="86">
        <v>8470021</v>
      </c>
      <c r="H11" s="86">
        <v>102648672</v>
      </c>
      <c r="I11" s="86">
        <v>1111.9100000000001</v>
      </c>
      <c r="J11" s="86">
        <v>94178651</v>
      </c>
      <c r="K11" s="86">
        <v>90905312</v>
      </c>
      <c r="L11" s="86">
        <v>185083963</v>
      </c>
    </row>
    <row r="12" spans="1:12" ht="18.75" x14ac:dyDescent="0.3">
      <c r="A12" s="86" t="s">
        <v>16</v>
      </c>
      <c r="B12" s="86">
        <v>5000</v>
      </c>
      <c r="C12" s="86">
        <v>2752</v>
      </c>
      <c r="D12" s="86">
        <v>2777</v>
      </c>
      <c r="E12" s="86">
        <v>16900</v>
      </c>
      <c r="F12" s="86">
        <v>17700</v>
      </c>
      <c r="G12" s="86">
        <v>13760059</v>
      </c>
      <c r="H12" s="86">
        <v>87721200</v>
      </c>
      <c r="I12" s="86">
        <v>537.51</v>
      </c>
      <c r="J12" s="86">
        <v>73961141</v>
      </c>
      <c r="K12" s="86">
        <v>42537480</v>
      </c>
      <c r="L12" s="86">
        <v>116498621</v>
      </c>
    </row>
    <row r="13" spans="1:12" ht="18.75" x14ac:dyDescent="0.3">
      <c r="A13" s="86" t="s">
        <v>22</v>
      </c>
      <c r="B13" s="86">
        <v>3000</v>
      </c>
      <c r="C13" s="86">
        <v>10199</v>
      </c>
      <c r="D13" s="86">
        <v>10289</v>
      </c>
      <c r="E13" s="86">
        <v>23921</v>
      </c>
      <c r="F13" s="86">
        <v>24152</v>
      </c>
      <c r="G13" s="86">
        <v>30598264</v>
      </c>
      <c r="H13" s="86">
        <v>71818387</v>
      </c>
      <c r="I13" s="86">
        <v>134.71</v>
      </c>
      <c r="J13" s="86">
        <v>41220123</v>
      </c>
      <c r="K13" s="86">
        <v>11601253</v>
      </c>
      <c r="L13" s="86">
        <v>54321376</v>
      </c>
    </row>
    <row r="14" spans="1:12" ht="18.75" x14ac:dyDescent="0.3">
      <c r="A14" s="86" t="s">
        <v>29</v>
      </c>
      <c r="B14" s="86">
        <v>1500</v>
      </c>
      <c r="C14" s="86">
        <v>25376</v>
      </c>
      <c r="D14" s="86">
        <v>25600</v>
      </c>
      <c r="E14" s="86">
        <v>35470</v>
      </c>
      <c r="F14" s="86">
        <v>36780</v>
      </c>
      <c r="G14" s="86">
        <v>38063528</v>
      </c>
      <c r="H14" s="86">
        <v>54684504</v>
      </c>
      <c r="I14" s="86">
        <v>43.67</v>
      </c>
      <c r="J14" s="86">
        <v>16620976</v>
      </c>
      <c r="K14" s="86">
        <v>15159361</v>
      </c>
      <c r="L14" s="86">
        <v>32830337</v>
      </c>
    </row>
    <row r="15" spans="1:12" ht="18.75" x14ac:dyDescent="0.3">
      <c r="A15" s="86" t="s">
        <v>18</v>
      </c>
      <c r="B15" s="86">
        <v>100000</v>
      </c>
      <c r="C15" s="86">
        <v>502</v>
      </c>
      <c r="D15" s="86">
        <v>507</v>
      </c>
      <c r="E15" s="86">
        <v>500</v>
      </c>
      <c r="F15" s="86">
        <v>500</v>
      </c>
      <c r="G15" s="86">
        <v>50227000</v>
      </c>
      <c r="H15" s="86">
        <v>49560000</v>
      </c>
      <c r="I15" s="86">
        <v>-1.33</v>
      </c>
      <c r="J15" s="86">
        <v>-667000</v>
      </c>
      <c r="K15" s="86">
        <v>0</v>
      </c>
      <c r="L15" s="86">
        <v>-167000</v>
      </c>
    </row>
    <row r="16" spans="1:12" ht="18.75" x14ac:dyDescent="0.3">
      <c r="A16" s="86" t="s">
        <v>26</v>
      </c>
      <c r="B16" s="86">
        <v>7000</v>
      </c>
      <c r="C16" s="86">
        <v>2103</v>
      </c>
      <c r="D16" s="86">
        <v>2122</v>
      </c>
      <c r="E16" s="86">
        <v>5586</v>
      </c>
      <c r="F16" s="86">
        <v>5590</v>
      </c>
      <c r="G16" s="86">
        <v>14720662</v>
      </c>
      <c r="H16" s="86">
        <v>38785656</v>
      </c>
      <c r="I16" s="86">
        <v>163.47999999999999</v>
      </c>
      <c r="J16" s="86">
        <v>24064994</v>
      </c>
      <c r="K16" s="86">
        <v>94924224</v>
      </c>
      <c r="L16" s="86">
        <v>118989218</v>
      </c>
    </row>
    <row r="17" spans="1:12" ht="18.75" x14ac:dyDescent="0.3">
      <c r="A17" s="86" t="s">
        <v>31</v>
      </c>
      <c r="B17" s="86">
        <v>7000</v>
      </c>
      <c r="C17" s="86">
        <v>2300</v>
      </c>
      <c r="D17" s="86">
        <v>2321</v>
      </c>
      <c r="E17" s="86">
        <v>3911</v>
      </c>
      <c r="F17" s="86">
        <v>3879</v>
      </c>
      <c r="G17" s="86">
        <v>16100578</v>
      </c>
      <c r="H17" s="86">
        <v>26914054</v>
      </c>
      <c r="I17" s="86">
        <v>67.16</v>
      </c>
      <c r="J17" s="86">
        <v>10813476</v>
      </c>
      <c r="K17" s="86">
        <v>3855220</v>
      </c>
      <c r="L17" s="86">
        <v>14668696</v>
      </c>
    </row>
    <row r="18" spans="1:12" ht="18.75" x14ac:dyDescent="0.3">
      <c r="A18" s="86" t="s">
        <v>176</v>
      </c>
      <c r="B18" s="86">
        <v>57</v>
      </c>
      <c r="C18" s="86">
        <v>65415</v>
      </c>
      <c r="D18" s="86">
        <v>65991</v>
      </c>
      <c r="E18" s="86">
        <v>178901</v>
      </c>
      <c r="F18" s="86">
        <v>178901</v>
      </c>
      <c r="G18" s="86">
        <v>3728632</v>
      </c>
      <c r="H18" s="86">
        <v>10107620</v>
      </c>
      <c r="I18" s="86">
        <v>171.08</v>
      </c>
      <c r="J18" s="86">
        <v>6378988</v>
      </c>
      <c r="K18" s="86">
        <v>0</v>
      </c>
      <c r="L18" s="86">
        <v>6877168</v>
      </c>
    </row>
    <row r="19" spans="1:12" ht="18.75" x14ac:dyDescent="0.3">
      <c r="A19" s="86" t="s">
        <v>244</v>
      </c>
      <c r="B19" s="86">
        <v>300</v>
      </c>
      <c r="C19" s="86">
        <v>15823</v>
      </c>
      <c r="D19" s="86">
        <v>15963</v>
      </c>
      <c r="E19" s="86">
        <v>27230</v>
      </c>
      <c r="F19" s="86">
        <v>27230</v>
      </c>
      <c r="G19" s="86">
        <v>4746923</v>
      </c>
      <c r="H19" s="86">
        <v>8097113</v>
      </c>
      <c r="I19" s="86">
        <v>70.58</v>
      </c>
      <c r="J19" s="86">
        <v>3350190</v>
      </c>
      <c r="K19" s="86">
        <v>0</v>
      </c>
      <c r="L19" s="86">
        <v>3581190</v>
      </c>
    </row>
    <row r="20" spans="1:12" ht="18.75" x14ac:dyDescent="0.3">
      <c r="A20" s="86" t="s">
        <v>227</v>
      </c>
      <c r="B20" s="86">
        <v>228</v>
      </c>
      <c r="C20" s="86">
        <v>4119</v>
      </c>
      <c r="D20" s="86">
        <v>4156</v>
      </c>
      <c r="E20" s="86">
        <v>15727</v>
      </c>
      <c r="F20" s="86">
        <v>15727</v>
      </c>
      <c r="G20" s="86">
        <v>939042</v>
      </c>
      <c r="H20" s="86">
        <v>3554201</v>
      </c>
      <c r="I20" s="86">
        <v>278.49</v>
      </c>
      <c r="J20" s="86">
        <v>2615159</v>
      </c>
      <c r="K20" s="86">
        <v>0</v>
      </c>
      <c r="L20" s="86">
        <v>2615159</v>
      </c>
    </row>
    <row r="21" spans="1:12" ht="18.75" x14ac:dyDescent="0.3">
      <c r="A21" s="86" t="s">
        <v>417</v>
      </c>
      <c r="B21" s="86">
        <v>32</v>
      </c>
      <c r="C21" s="86">
        <v>39897</v>
      </c>
      <c r="D21" s="86">
        <v>40249</v>
      </c>
      <c r="E21" s="86">
        <v>61620</v>
      </c>
      <c r="F21" s="86">
        <v>61620</v>
      </c>
      <c r="G21" s="86">
        <v>1276719</v>
      </c>
      <c r="H21" s="86">
        <v>1954488</v>
      </c>
      <c r="I21" s="86">
        <v>53.09</v>
      </c>
      <c r="J21" s="86">
        <v>677769</v>
      </c>
      <c r="K21" s="86">
        <v>0</v>
      </c>
      <c r="L21" s="86">
        <v>677769</v>
      </c>
    </row>
    <row r="22" spans="1:12" ht="18.75" x14ac:dyDescent="0.3">
      <c r="A22" s="86" t="s">
        <v>166</v>
      </c>
      <c r="B22" s="86">
        <v>13</v>
      </c>
      <c r="C22" s="86">
        <v>40536</v>
      </c>
      <c r="D22" s="86">
        <v>40893</v>
      </c>
      <c r="E22" s="86">
        <v>128927</v>
      </c>
      <c r="F22" s="86">
        <v>127284</v>
      </c>
      <c r="G22" s="86">
        <v>526967</v>
      </c>
      <c r="H22" s="86">
        <v>1640131</v>
      </c>
      <c r="I22" s="86">
        <v>211.24</v>
      </c>
      <c r="J22" s="86">
        <v>1113164</v>
      </c>
      <c r="K22" s="86">
        <v>0</v>
      </c>
      <c r="L22" s="86">
        <v>1132664</v>
      </c>
    </row>
    <row r="23" spans="1:12" ht="18.75" x14ac:dyDescent="0.3">
      <c r="A23" s="86" t="s">
        <v>418</v>
      </c>
      <c r="B23" s="86">
        <v>50</v>
      </c>
      <c r="C23" s="86">
        <v>24087</v>
      </c>
      <c r="D23" s="86">
        <v>24299</v>
      </c>
      <c r="E23" s="86">
        <v>27473</v>
      </c>
      <c r="F23" s="86">
        <v>26314</v>
      </c>
      <c r="G23" s="86">
        <v>1204339</v>
      </c>
      <c r="H23" s="86">
        <v>1304122</v>
      </c>
      <c r="I23" s="86">
        <v>8.2899999999999991</v>
      </c>
      <c r="J23" s="86">
        <v>99783</v>
      </c>
      <c r="K23" s="86">
        <v>0</v>
      </c>
      <c r="L23" s="86">
        <v>99783</v>
      </c>
    </row>
    <row r="24" spans="1:12" ht="18.75" x14ac:dyDescent="0.3">
      <c r="A24" s="86" t="s">
        <v>400</v>
      </c>
      <c r="B24" s="86">
        <v>48</v>
      </c>
      <c r="C24" s="86">
        <v>15558</v>
      </c>
      <c r="D24" s="86">
        <v>15695</v>
      </c>
      <c r="E24" s="86">
        <v>25050</v>
      </c>
      <c r="F24" s="86">
        <v>25050</v>
      </c>
      <c r="G24" s="86">
        <v>746806</v>
      </c>
      <c r="H24" s="86">
        <v>1191819</v>
      </c>
      <c r="I24" s="86">
        <v>59.59</v>
      </c>
      <c r="J24" s="86">
        <v>445013</v>
      </c>
      <c r="K24" s="86">
        <v>0</v>
      </c>
      <c r="L24" s="86">
        <v>445013</v>
      </c>
    </row>
    <row r="25" spans="1:12" ht="18.75" x14ac:dyDescent="0.3">
      <c r="A25" s="86" t="s">
        <v>260</v>
      </c>
      <c r="B25" s="86">
        <v>74</v>
      </c>
      <c r="C25" s="86">
        <v>3215</v>
      </c>
      <c r="D25" s="86">
        <v>3244</v>
      </c>
      <c r="E25" s="86">
        <v>3630</v>
      </c>
      <c r="F25" s="86">
        <v>3470</v>
      </c>
      <c r="G25" s="86">
        <v>237896</v>
      </c>
      <c r="H25" s="86">
        <v>254520</v>
      </c>
      <c r="I25" s="86">
        <v>6.99</v>
      </c>
      <c r="J25" s="86">
        <v>16624</v>
      </c>
      <c r="K25" s="86">
        <v>0</v>
      </c>
      <c r="L25" s="86">
        <v>16624</v>
      </c>
    </row>
    <row r="26" spans="1:12" ht="18.75" x14ac:dyDescent="0.3">
      <c r="A26" s="86" t="s">
        <v>276</v>
      </c>
      <c r="B26" s="86">
        <v>5</v>
      </c>
      <c r="C26" s="86">
        <v>25113</v>
      </c>
      <c r="D26" s="86">
        <v>25334</v>
      </c>
      <c r="E26" s="86">
        <v>27739</v>
      </c>
      <c r="F26" s="86">
        <v>26441</v>
      </c>
      <c r="G26" s="86">
        <v>125567</v>
      </c>
      <c r="H26" s="86">
        <v>131042</v>
      </c>
      <c r="I26" s="86">
        <v>4.3600000000000003</v>
      </c>
      <c r="J26" s="86">
        <v>5475</v>
      </c>
      <c r="K26" s="86">
        <v>0</v>
      </c>
      <c r="L26" s="86">
        <v>5475</v>
      </c>
    </row>
    <row r="27" spans="1:12" ht="18.75" x14ac:dyDescent="0.3">
      <c r="A27" s="86" t="s">
        <v>404</v>
      </c>
      <c r="B27" s="86">
        <v>52</v>
      </c>
      <c r="C27" s="86">
        <v>0</v>
      </c>
      <c r="D27" s="86">
        <v>0</v>
      </c>
      <c r="E27" s="86" t="s">
        <v>405</v>
      </c>
      <c r="F27" s="86">
        <v>1000</v>
      </c>
      <c r="G27" s="86">
        <v>0</v>
      </c>
      <c r="H27" s="86">
        <v>51542</v>
      </c>
      <c r="I27" s="86">
        <v>0</v>
      </c>
      <c r="J27" s="86">
        <v>0</v>
      </c>
      <c r="K27" s="86">
        <v>0</v>
      </c>
      <c r="L27" s="86">
        <v>0</v>
      </c>
    </row>
    <row r="28" spans="1:12" ht="18.75" x14ac:dyDescent="0.3">
      <c r="A28" s="86" t="s">
        <v>34</v>
      </c>
      <c r="B28" s="86">
        <v>26</v>
      </c>
      <c r="C28" s="86" t="s">
        <v>35</v>
      </c>
      <c r="D28" s="86" t="s">
        <v>445</v>
      </c>
      <c r="E28" s="86" t="s">
        <v>37</v>
      </c>
      <c r="F28" s="86" t="s">
        <v>446</v>
      </c>
      <c r="G28" s="86" t="s">
        <v>39</v>
      </c>
      <c r="H28" s="86">
        <f>SUM(H2:H27)</f>
        <v>3905569248</v>
      </c>
      <c r="I28" s="86" t="s">
        <v>40</v>
      </c>
      <c r="J28" s="86" t="s">
        <v>447</v>
      </c>
      <c r="K28" s="86"/>
      <c r="L28" s="86"/>
    </row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4041397819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135828571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4113948879</v>
      </c>
      <c r="H41" s="11">
        <f>G41-B43</f>
        <v>1626115433</v>
      </c>
      <c r="I41" s="5">
        <f>H41/B43</f>
        <v>0.65362712910484766</v>
      </c>
      <c r="J41" s="13">
        <f>G41+J40</f>
        <v>4113948879</v>
      </c>
      <c r="K41" s="11">
        <f>H41+J40</f>
        <v>1626115433</v>
      </c>
      <c r="L41" s="5">
        <f>K41/B43</f>
        <v>0.65362712910484766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5373948879</v>
      </c>
      <c r="H42" s="12">
        <f>G42-B43</f>
        <v>2886115433</v>
      </c>
      <c r="I42" s="8">
        <f>H42/B43</f>
        <v>1.1600919015058535</v>
      </c>
      <c r="J42" s="13">
        <f>G42+J40</f>
        <v>5373948879</v>
      </c>
      <c r="K42" s="12">
        <f>H42+J40</f>
        <v>2886115433</v>
      </c>
      <c r="L42" s="8">
        <f>K42/B43</f>
        <v>1.1600919015058535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0.13249198562936099</v>
      </c>
      <c r="J43" s="6"/>
      <c r="K43" s="4" t="s">
        <v>50</v>
      </c>
      <c r="L43" s="5">
        <f ca="1">K41/VLOOKUP(MID(CELL("filename",A$1),FIND("]",CELL("filename",A$1))+1,255),Base!A:H,8,FALSE)*30</f>
        <v>0.13249198562936099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0.23515376381875408</v>
      </c>
      <c r="J44" s="6"/>
      <c r="K44" s="7"/>
      <c r="L44" s="8">
        <f ca="1">K42/VLOOKUP(MID(CELL("filename",A$1),FIND("]",CELL("filename",A$1))+1,255),Base!A:H,8,FALSE)*30</f>
        <v>0.23515376381875408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L44"/>
  <sheetViews>
    <sheetView rightToLeft="1" topLeftCell="A4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</v>
      </c>
      <c r="H1" s="89" t="s">
        <v>7</v>
      </c>
      <c r="I1" s="89" t="s">
        <v>8</v>
      </c>
      <c r="J1" s="89" t="s">
        <v>9</v>
      </c>
      <c r="K1" s="89" t="s">
        <v>10</v>
      </c>
      <c r="L1" s="89" t="s">
        <v>11</v>
      </c>
    </row>
    <row r="2" spans="1:12" ht="18.75" x14ac:dyDescent="0.3">
      <c r="A2" s="88" t="s">
        <v>12</v>
      </c>
      <c r="B2" s="88">
        <v>100000</v>
      </c>
      <c r="C2" s="88">
        <v>2252</v>
      </c>
      <c r="D2" s="88">
        <v>2272</v>
      </c>
      <c r="E2" s="88">
        <v>11182</v>
      </c>
      <c r="F2" s="88">
        <v>11000</v>
      </c>
      <c r="G2" s="88">
        <v>225215328</v>
      </c>
      <c r="H2" s="88">
        <v>1090320000</v>
      </c>
      <c r="I2" s="88">
        <v>384.12</v>
      </c>
      <c r="J2" s="88">
        <v>865104672</v>
      </c>
      <c r="K2" s="88">
        <v>668193984</v>
      </c>
      <c r="L2" s="88">
        <v>1579898656</v>
      </c>
    </row>
    <row r="3" spans="1:12" ht="18.75" x14ac:dyDescent="0.3">
      <c r="A3" s="88" t="s">
        <v>13</v>
      </c>
      <c r="B3" s="88">
        <v>50000</v>
      </c>
      <c r="C3" s="88">
        <v>1999</v>
      </c>
      <c r="D3" s="88">
        <v>2017</v>
      </c>
      <c r="E3" s="88">
        <v>8927</v>
      </c>
      <c r="F3" s="88">
        <v>8931</v>
      </c>
      <c r="G3" s="88">
        <v>99938792</v>
      </c>
      <c r="H3" s="88">
        <v>442620360</v>
      </c>
      <c r="I3" s="88">
        <v>342.89</v>
      </c>
      <c r="J3" s="88">
        <v>342681568</v>
      </c>
      <c r="K3" s="88">
        <v>440100384</v>
      </c>
      <c r="L3" s="88">
        <v>782781952</v>
      </c>
    </row>
    <row r="4" spans="1:12" ht="18.75" x14ac:dyDescent="0.3">
      <c r="A4" s="88" t="s">
        <v>90</v>
      </c>
      <c r="B4" s="88">
        <v>7000</v>
      </c>
      <c r="C4" s="88">
        <v>12987</v>
      </c>
      <c r="D4" s="88">
        <v>13102</v>
      </c>
      <c r="E4" s="88">
        <v>58780</v>
      </c>
      <c r="F4" s="88">
        <v>58780</v>
      </c>
      <c r="G4" s="88">
        <v>90907328</v>
      </c>
      <c r="H4" s="88">
        <v>407839152</v>
      </c>
      <c r="I4" s="88">
        <v>348.63</v>
      </c>
      <c r="J4" s="88">
        <v>316931824</v>
      </c>
      <c r="K4" s="88">
        <v>28708712</v>
      </c>
      <c r="L4" s="88">
        <v>345640536</v>
      </c>
    </row>
    <row r="5" spans="1:12" ht="18.75" x14ac:dyDescent="0.3">
      <c r="A5" s="88" t="s">
        <v>226</v>
      </c>
      <c r="B5" s="88">
        <v>1800</v>
      </c>
      <c r="C5" s="88">
        <v>253162</v>
      </c>
      <c r="D5" s="88">
        <v>253566</v>
      </c>
      <c r="E5" s="88">
        <v>187570</v>
      </c>
      <c r="F5" s="88">
        <v>187200</v>
      </c>
      <c r="G5" s="88">
        <v>455692256</v>
      </c>
      <c r="H5" s="88">
        <v>336423223</v>
      </c>
      <c r="I5" s="88">
        <v>-26.17</v>
      </c>
      <c r="J5" s="88">
        <v>-119269033</v>
      </c>
      <c r="K5" s="88">
        <v>0</v>
      </c>
      <c r="L5" s="88">
        <v>-119269033</v>
      </c>
    </row>
    <row r="6" spans="1:12" ht="18.75" x14ac:dyDescent="0.3">
      <c r="A6" s="88" t="s">
        <v>14</v>
      </c>
      <c r="B6" s="88">
        <v>10000</v>
      </c>
      <c r="C6" s="88">
        <v>19535</v>
      </c>
      <c r="D6" s="88">
        <v>19707</v>
      </c>
      <c r="E6" s="88">
        <v>33907</v>
      </c>
      <c r="F6" s="88">
        <v>33426</v>
      </c>
      <c r="G6" s="88">
        <v>195353872</v>
      </c>
      <c r="H6" s="88">
        <v>331318512</v>
      </c>
      <c r="I6" s="88">
        <v>69.599999999999994</v>
      </c>
      <c r="J6" s="88">
        <v>135964640</v>
      </c>
      <c r="K6" s="88">
        <v>0</v>
      </c>
      <c r="L6" s="88">
        <v>135964640</v>
      </c>
    </row>
    <row r="7" spans="1:12" ht="18.75" x14ac:dyDescent="0.3">
      <c r="A7" s="88" t="s">
        <v>15</v>
      </c>
      <c r="B7" s="88">
        <v>25000</v>
      </c>
      <c r="C7" s="88">
        <v>2537</v>
      </c>
      <c r="D7" s="88">
        <v>2560</v>
      </c>
      <c r="E7" s="88">
        <v>12320</v>
      </c>
      <c r="F7" s="88">
        <v>12440</v>
      </c>
      <c r="G7" s="88">
        <v>63421108</v>
      </c>
      <c r="H7" s="88">
        <v>308263200</v>
      </c>
      <c r="I7" s="88">
        <v>386.06</v>
      </c>
      <c r="J7" s="88">
        <v>244842092</v>
      </c>
      <c r="K7" s="88">
        <v>190849920</v>
      </c>
      <c r="L7" s="88">
        <v>436642012</v>
      </c>
    </row>
    <row r="8" spans="1:12" ht="18.75" x14ac:dyDescent="0.3">
      <c r="A8" s="88" t="s">
        <v>77</v>
      </c>
      <c r="B8" s="88">
        <v>6000</v>
      </c>
      <c r="C8" s="88">
        <v>31328</v>
      </c>
      <c r="D8" s="88">
        <v>31604</v>
      </c>
      <c r="E8" s="88">
        <v>35853</v>
      </c>
      <c r="F8" s="88">
        <v>35853</v>
      </c>
      <c r="G8" s="88">
        <v>187968096</v>
      </c>
      <c r="H8" s="88">
        <v>213224962</v>
      </c>
      <c r="I8" s="88">
        <v>13.44</v>
      </c>
      <c r="J8" s="88">
        <v>25256866</v>
      </c>
      <c r="K8" s="88">
        <v>1006639</v>
      </c>
      <c r="L8" s="88">
        <v>26263505</v>
      </c>
    </row>
    <row r="9" spans="1:12" ht="18.75" x14ac:dyDescent="0.3">
      <c r="A9" s="88" t="s">
        <v>231</v>
      </c>
      <c r="B9" s="88">
        <v>700</v>
      </c>
      <c r="C9" s="88">
        <v>280033</v>
      </c>
      <c r="D9" s="88">
        <v>280480</v>
      </c>
      <c r="E9" s="88">
        <v>296000</v>
      </c>
      <c r="F9" s="88">
        <v>296194</v>
      </c>
      <c r="G9" s="88">
        <v>196023104</v>
      </c>
      <c r="H9" s="88">
        <v>207005514</v>
      </c>
      <c r="I9" s="88">
        <v>5.6</v>
      </c>
      <c r="J9" s="88">
        <v>10982410</v>
      </c>
      <c r="K9" s="88">
        <v>0</v>
      </c>
      <c r="L9" s="88">
        <v>10982410</v>
      </c>
    </row>
    <row r="10" spans="1:12" ht="18.75" x14ac:dyDescent="0.3">
      <c r="A10" s="88" t="s">
        <v>27</v>
      </c>
      <c r="B10" s="88">
        <v>7000</v>
      </c>
      <c r="C10" s="88">
        <v>8220</v>
      </c>
      <c r="D10" s="88">
        <v>8293</v>
      </c>
      <c r="E10" s="88">
        <v>24124</v>
      </c>
      <c r="F10" s="88">
        <v>24124</v>
      </c>
      <c r="G10" s="88">
        <v>57537000</v>
      </c>
      <c r="H10" s="88">
        <v>167381962</v>
      </c>
      <c r="I10" s="88">
        <v>190.91</v>
      </c>
      <c r="J10" s="88">
        <v>109844962</v>
      </c>
      <c r="K10" s="88">
        <v>43204440</v>
      </c>
      <c r="L10" s="88">
        <v>156739402</v>
      </c>
    </row>
    <row r="11" spans="1:12" ht="18.75" x14ac:dyDescent="0.3">
      <c r="A11" s="88" t="s">
        <v>17</v>
      </c>
      <c r="B11" s="88">
        <v>4000</v>
      </c>
      <c r="C11" s="88">
        <v>2118</v>
      </c>
      <c r="D11" s="88">
        <v>2137</v>
      </c>
      <c r="E11" s="88">
        <v>24600</v>
      </c>
      <c r="F11" s="88">
        <v>24600</v>
      </c>
      <c r="G11" s="88">
        <v>8470021</v>
      </c>
      <c r="H11" s="88">
        <v>97534080</v>
      </c>
      <c r="I11" s="88">
        <v>1051.52</v>
      </c>
      <c r="J11" s="88">
        <v>89064059</v>
      </c>
      <c r="K11" s="88">
        <v>90905312</v>
      </c>
      <c r="L11" s="88">
        <v>179969371</v>
      </c>
    </row>
    <row r="12" spans="1:12" ht="18.75" x14ac:dyDescent="0.3">
      <c r="A12" s="88" t="s">
        <v>16</v>
      </c>
      <c r="B12" s="88">
        <v>5000</v>
      </c>
      <c r="C12" s="88">
        <v>2752</v>
      </c>
      <c r="D12" s="88">
        <v>2777</v>
      </c>
      <c r="E12" s="88">
        <v>16820</v>
      </c>
      <c r="F12" s="88">
        <v>16820</v>
      </c>
      <c r="G12" s="88">
        <v>13760059</v>
      </c>
      <c r="H12" s="88">
        <v>83359920</v>
      </c>
      <c r="I12" s="88">
        <v>505.81</v>
      </c>
      <c r="J12" s="88">
        <v>69599861</v>
      </c>
      <c r="K12" s="88">
        <v>42537480</v>
      </c>
      <c r="L12" s="88">
        <v>112137341</v>
      </c>
    </row>
    <row r="13" spans="1:12" ht="18.75" x14ac:dyDescent="0.3">
      <c r="A13" s="88" t="s">
        <v>22</v>
      </c>
      <c r="B13" s="88">
        <v>3000</v>
      </c>
      <c r="C13" s="88">
        <v>10199</v>
      </c>
      <c r="D13" s="88">
        <v>10289</v>
      </c>
      <c r="E13" s="88">
        <v>22945</v>
      </c>
      <c r="F13" s="88">
        <v>23002</v>
      </c>
      <c r="G13" s="88">
        <v>30598264</v>
      </c>
      <c r="H13" s="88">
        <v>68398747</v>
      </c>
      <c r="I13" s="88">
        <v>123.54</v>
      </c>
      <c r="J13" s="88">
        <v>37800483</v>
      </c>
      <c r="K13" s="88">
        <v>11601253</v>
      </c>
      <c r="L13" s="88">
        <v>50901736</v>
      </c>
    </row>
    <row r="14" spans="1:12" ht="18.75" x14ac:dyDescent="0.3">
      <c r="A14" s="88" t="s">
        <v>29</v>
      </c>
      <c r="B14" s="88">
        <v>1500</v>
      </c>
      <c r="C14" s="88">
        <v>25376</v>
      </c>
      <c r="D14" s="88">
        <v>25600</v>
      </c>
      <c r="E14" s="88">
        <v>34970</v>
      </c>
      <c r="F14" s="88">
        <v>35080</v>
      </c>
      <c r="G14" s="88">
        <v>38063528</v>
      </c>
      <c r="H14" s="88">
        <v>52156944</v>
      </c>
      <c r="I14" s="88">
        <v>37.03</v>
      </c>
      <c r="J14" s="88">
        <v>14093416</v>
      </c>
      <c r="K14" s="88">
        <v>15159361</v>
      </c>
      <c r="L14" s="88">
        <v>30302777</v>
      </c>
    </row>
    <row r="15" spans="1:12" ht="18.75" x14ac:dyDescent="0.3">
      <c r="A15" s="88" t="s">
        <v>18</v>
      </c>
      <c r="B15" s="88">
        <v>100000</v>
      </c>
      <c r="C15" s="88">
        <v>502</v>
      </c>
      <c r="D15" s="88">
        <v>507</v>
      </c>
      <c r="E15" s="88">
        <v>500</v>
      </c>
      <c r="F15" s="88">
        <v>500</v>
      </c>
      <c r="G15" s="88">
        <v>50227000</v>
      </c>
      <c r="H15" s="88">
        <v>49560000</v>
      </c>
      <c r="I15" s="88">
        <v>-1.33</v>
      </c>
      <c r="J15" s="88">
        <v>-667000</v>
      </c>
      <c r="K15" s="88">
        <v>0</v>
      </c>
      <c r="L15" s="88">
        <v>-167000</v>
      </c>
    </row>
    <row r="16" spans="1:12" ht="18.75" x14ac:dyDescent="0.3">
      <c r="A16" s="88" t="s">
        <v>26</v>
      </c>
      <c r="B16" s="88">
        <v>7000</v>
      </c>
      <c r="C16" s="88">
        <v>2103</v>
      </c>
      <c r="D16" s="88">
        <v>2122</v>
      </c>
      <c r="E16" s="88">
        <v>5586</v>
      </c>
      <c r="F16" s="88">
        <v>5590</v>
      </c>
      <c r="G16" s="88">
        <v>14720662</v>
      </c>
      <c r="H16" s="88">
        <v>38785656</v>
      </c>
      <c r="I16" s="88">
        <v>163.47999999999999</v>
      </c>
      <c r="J16" s="88">
        <v>24064994</v>
      </c>
      <c r="K16" s="88">
        <v>94924224</v>
      </c>
      <c r="L16" s="88">
        <v>118989218</v>
      </c>
    </row>
    <row r="17" spans="1:12" ht="18.75" x14ac:dyDescent="0.3">
      <c r="A17" s="88" t="s">
        <v>31</v>
      </c>
      <c r="B17" s="88">
        <v>7000</v>
      </c>
      <c r="C17" s="88">
        <v>2300</v>
      </c>
      <c r="D17" s="88">
        <v>2321</v>
      </c>
      <c r="E17" s="88">
        <v>3956</v>
      </c>
      <c r="F17" s="88">
        <v>3897</v>
      </c>
      <c r="G17" s="88">
        <v>16100578</v>
      </c>
      <c r="H17" s="88">
        <v>27038945</v>
      </c>
      <c r="I17" s="88">
        <v>67.94</v>
      </c>
      <c r="J17" s="88">
        <v>10938367</v>
      </c>
      <c r="K17" s="88">
        <v>3855220</v>
      </c>
      <c r="L17" s="88">
        <v>14793587</v>
      </c>
    </row>
    <row r="18" spans="1:12" ht="18.75" x14ac:dyDescent="0.3">
      <c r="A18" s="88" t="s">
        <v>176</v>
      </c>
      <c r="B18" s="88">
        <v>57</v>
      </c>
      <c r="C18" s="88">
        <v>65415</v>
      </c>
      <c r="D18" s="88">
        <v>65991</v>
      </c>
      <c r="E18" s="88">
        <v>187846</v>
      </c>
      <c r="F18" s="88">
        <v>187846</v>
      </c>
      <c r="G18" s="88">
        <v>3728632</v>
      </c>
      <c r="H18" s="88">
        <v>10612998</v>
      </c>
      <c r="I18" s="88">
        <v>184.64</v>
      </c>
      <c r="J18" s="88">
        <v>6884366</v>
      </c>
      <c r="K18" s="88">
        <v>0</v>
      </c>
      <c r="L18" s="88">
        <v>7382546</v>
      </c>
    </row>
    <row r="19" spans="1:12" ht="18.75" x14ac:dyDescent="0.3">
      <c r="A19" s="88" t="s">
        <v>244</v>
      </c>
      <c r="B19" s="88">
        <v>300</v>
      </c>
      <c r="C19" s="88">
        <v>15823</v>
      </c>
      <c r="D19" s="88">
        <v>15963</v>
      </c>
      <c r="E19" s="88">
        <v>28590</v>
      </c>
      <c r="F19" s="88">
        <v>28580</v>
      </c>
      <c r="G19" s="88">
        <v>4746923</v>
      </c>
      <c r="H19" s="88">
        <v>8498549</v>
      </c>
      <c r="I19" s="88">
        <v>79.03</v>
      </c>
      <c r="J19" s="88">
        <v>3751626</v>
      </c>
      <c r="K19" s="88">
        <v>0</v>
      </c>
      <c r="L19" s="88">
        <v>3982626</v>
      </c>
    </row>
    <row r="20" spans="1:12" ht="18.75" x14ac:dyDescent="0.3">
      <c r="A20" s="88" t="s">
        <v>227</v>
      </c>
      <c r="B20" s="88">
        <v>228</v>
      </c>
      <c r="C20" s="88">
        <v>4119</v>
      </c>
      <c r="D20" s="88">
        <v>4156</v>
      </c>
      <c r="E20" s="88">
        <v>16513</v>
      </c>
      <c r="F20" s="88">
        <v>16513</v>
      </c>
      <c r="G20" s="88">
        <v>939042</v>
      </c>
      <c r="H20" s="88">
        <v>3731832</v>
      </c>
      <c r="I20" s="88">
        <v>297.41000000000003</v>
      </c>
      <c r="J20" s="88">
        <v>2792790</v>
      </c>
      <c r="K20" s="88">
        <v>0</v>
      </c>
      <c r="L20" s="88">
        <v>2792790</v>
      </c>
    </row>
    <row r="21" spans="1:12" ht="18.75" x14ac:dyDescent="0.3">
      <c r="A21" s="88" t="s">
        <v>417</v>
      </c>
      <c r="B21" s="88">
        <v>32</v>
      </c>
      <c r="C21" s="88">
        <v>39897</v>
      </c>
      <c r="D21" s="88">
        <v>40249</v>
      </c>
      <c r="E21" s="88">
        <v>64700</v>
      </c>
      <c r="F21" s="88">
        <v>64700</v>
      </c>
      <c r="G21" s="88">
        <v>1276719</v>
      </c>
      <c r="H21" s="88">
        <v>2052180</v>
      </c>
      <c r="I21" s="88">
        <v>60.74</v>
      </c>
      <c r="J21" s="88">
        <v>775461</v>
      </c>
      <c r="K21" s="88">
        <v>0</v>
      </c>
      <c r="L21" s="88">
        <v>775461</v>
      </c>
    </row>
    <row r="22" spans="1:12" ht="18.75" x14ac:dyDescent="0.3">
      <c r="A22" s="88" t="s">
        <v>166</v>
      </c>
      <c r="B22" s="88">
        <v>13</v>
      </c>
      <c r="C22" s="88">
        <v>40536</v>
      </c>
      <c r="D22" s="88">
        <v>40893</v>
      </c>
      <c r="E22" s="88">
        <v>133648</v>
      </c>
      <c r="F22" s="88">
        <v>133576</v>
      </c>
      <c r="G22" s="88">
        <v>526967</v>
      </c>
      <c r="H22" s="88">
        <v>1721207</v>
      </c>
      <c r="I22" s="88">
        <v>226.63</v>
      </c>
      <c r="J22" s="88">
        <v>1194240</v>
      </c>
      <c r="K22" s="88">
        <v>0</v>
      </c>
      <c r="L22" s="88">
        <v>1213740</v>
      </c>
    </row>
    <row r="23" spans="1:12" ht="18.75" x14ac:dyDescent="0.3">
      <c r="A23" s="88" t="s">
        <v>418</v>
      </c>
      <c r="B23" s="88">
        <v>50</v>
      </c>
      <c r="C23" s="88">
        <v>24087</v>
      </c>
      <c r="D23" s="88">
        <v>24299</v>
      </c>
      <c r="E23" s="88">
        <v>27629</v>
      </c>
      <c r="F23" s="88">
        <v>26531</v>
      </c>
      <c r="G23" s="88">
        <v>1204339</v>
      </c>
      <c r="H23" s="88">
        <v>1314876</v>
      </c>
      <c r="I23" s="88">
        <v>9.18</v>
      </c>
      <c r="J23" s="88">
        <v>110537</v>
      </c>
      <c r="K23" s="88">
        <v>0</v>
      </c>
      <c r="L23" s="88">
        <v>110537</v>
      </c>
    </row>
    <row r="24" spans="1:12" ht="18.75" x14ac:dyDescent="0.3">
      <c r="A24" s="88" t="s">
        <v>400</v>
      </c>
      <c r="B24" s="88">
        <v>48</v>
      </c>
      <c r="C24" s="88">
        <v>15558</v>
      </c>
      <c r="D24" s="88">
        <v>15695</v>
      </c>
      <c r="E24" s="88">
        <v>26300</v>
      </c>
      <c r="F24" s="88">
        <v>26300</v>
      </c>
      <c r="G24" s="88">
        <v>746806</v>
      </c>
      <c r="H24" s="88">
        <v>1251291</v>
      </c>
      <c r="I24" s="88">
        <v>67.55</v>
      </c>
      <c r="J24" s="88">
        <v>504485</v>
      </c>
      <c r="K24" s="88">
        <v>0</v>
      </c>
      <c r="L24" s="88">
        <v>504485</v>
      </c>
    </row>
    <row r="25" spans="1:12" ht="18.75" x14ac:dyDescent="0.3">
      <c r="A25" s="88" t="s">
        <v>260</v>
      </c>
      <c r="B25" s="88">
        <v>74</v>
      </c>
      <c r="C25" s="88">
        <v>3215</v>
      </c>
      <c r="D25" s="88">
        <v>3244</v>
      </c>
      <c r="E25" s="88">
        <v>3640</v>
      </c>
      <c r="F25" s="88">
        <v>3480</v>
      </c>
      <c r="G25" s="88">
        <v>237896</v>
      </c>
      <c r="H25" s="88">
        <v>255254</v>
      </c>
      <c r="I25" s="88">
        <v>7.3</v>
      </c>
      <c r="J25" s="88">
        <v>17358</v>
      </c>
      <c r="K25" s="88">
        <v>0</v>
      </c>
      <c r="L25" s="88">
        <v>17358</v>
      </c>
    </row>
    <row r="26" spans="1:12" ht="18.75" x14ac:dyDescent="0.3">
      <c r="A26" s="88" t="s">
        <v>276</v>
      </c>
      <c r="B26" s="88">
        <v>5</v>
      </c>
      <c r="C26" s="88">
        <v>25113</v>
      </c>
      <c r="D26" s="88">
        <v>25334</v>
      </c>
      <c r="E26" s="88">
        <v>27763</v>
      </c>
      <c r="F26" s="88">
        <v>26466</v>
      </c>
      <c r="G26" s="88">
        <v>125567</v>
      </c>
      <c r="H26" s="88">
        <v>131165</v>
      </c>
      <c r="I26" s="88">
        <v>4.46</v>
      </c>
      <c r="J26" s="88">
        <v>5598</v>
      </c>
      <c r="K26" s="88">
        <v>0</v>
      </c>
      <c r="L26" s="88">
        <v>5598</v>
      </c>
    </row>
    <row r="27" spans="1:12" ht="18.75" x14ac:dyDescent="0.3">
      <c r="A27" s="88" t="s">
        <v>404</v>
      </c>
      <c r="B27" s="88">
        <v>52</v>
      </c>
      <c r="C27" s="88">
        <v>0</v>
      </c>
      <c r="D27" s="88">
        <v>0</v>
      </c>
      <c r="E27" s="88" t="s">
        <v>405</v>
      </c>
      <c r="F27" s="88">
        <v>1000</v>
      </c>
      <c r="G27" s="88">
        <v>0</v>
      </c>
      <c r="H27" s="88">
        <v>51542</v>
      </c>
      <c r="I27" s="88">
        <v>0</v>
      </c>
      <c r="J27" s="88">
        <v>0</v>
      </c>
      <c r="K27" s="88">
        <v>0</v>
      </c>
      <c r="L27" s="88">
        <v>0</v>
      </c>
    </row>
    <row r="28" spans="1:12" ht="18.75" x14ac:dyDescent="0.3">
      <c r="A28" s="88" t="s">
        <v>34</v>
      </c>
      <c r="B28" s="88">
        <v>26</v>
      </c>
      <c r="C28" s="88" t="s">
        <v>35</v>
      </c>
      <c r="D28" s="88" t="s">
        <v>51</v>
      </c>
      <c r="E28" s="88" t="s">
        <v>37</v>
      </c>
      <c r="F28" s="88" t="s">
        <v>449</v>
      </c>
      <c r="G28" s="88" t="s">
        <v>39</v>
      </c>
      <c r="H28" s="88">
        <f>SUM(H2:H27)</f>
        <v>3950852071</v>
      </c>
      <c r="I28" s="88" t="s">
        <v>40</v>
      </c>
      <c r="J28" s="88" t="s">
        <v>450</v>
      </c>
      <c r="K28" s="88"/>
      <c r="L28" s="88"/>
    </row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3983542127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32690056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4056093187</v>
      </c>
      <c r="H41" s="11">
        <f>G41-B43</f>
        <v>1568259741</v>
      </c>
      <c r="I41" s="5">
        <f>H41/B43</f>
        <v>0.63037167681843276</v>
      </c>
      <c r="J41" s="13">
        <f>G41+J40</f>
        <v>4056093187</v>
      </c>
      <c r="K41" s="11">
        <f>H41+J40</f>
        <v>1568259741</v>
      </c>
      <c r="L41" s="5">
        <f>K41/B43</f>
        <v>0.63037167681843276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5316093187</v>
      </c>
      <c r="H42" s="12">
        <f>G42-B43</f>
        <v>2828259741</v>
      </c>
      <c r="I42" s="8">
        <f>H42/B43</f>
        <v>1.1368364492194387</v>
      </c>
      <c r="J42" s="13">
        <f>G42+J40</f>
        <v>5316093187</v>
      </c>
      <c r="K42" s="12">
        <f>H42+J40</f>
        <v>2828259741</v>
      </c>
      <c r="L42" s="8">
        <f>K42/B43</f>
        <v>1.1368364492194387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0.12523940599041711</v>
      </c>
      <c r="J43" s="6"/>
      <c r="K43" s="4" t="s">
        <v>50</v>
      </c>
      <c r="L43" s="5">
        <f ca="1">K41/VLOOKUP(MID(CELL("filename",A$1),FIND("]",CELL("filename",A$1))+1,255),Base!A:H,8,FALSE)*30</f>
        <v>0.12523940599041711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0.22586154620253748</v>
      </c>
      <c r="J44" s="6"/>
      <c r="K44" s="7"/>
      <c r="L44" s="8">
        <f ca="1">K42/VLOOKUP(MID(CELL("filename",A$1),FIND("]",CELL("filename",A$1))+1,255),Base!A:H,8,FALSE)*30</f>
        <v>0.22586154620253748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L44"/>
  <sheetViews>
    <sheetView rightToLeft="1" topLeftCell="A10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1" t="s">
        <v>10</v>
      </c>
      <c r="L1" s="91" t="s">
        <v>11</v>
      </c>
    </row>
    <row r="2" spans="1:12" ht="18.75" x14ac:dyDescent="0.3">
      <c r="A2" s="90" t="s">
        <v>12</v>
      </c>
      <c r="B2" s="90">
        <v>100000</v>
      </c>
      <c r="C2" s="90">
        <v>2252</v>
      </c>
      <c r="D2" s="90">
        <v>2272</v>
      </c>
      <c r="E2" s="90">
        <v>11550</v>
      </c>
      <c r="F2" s="90">
        <v>11508</v>
      </c>
      <c r="G2" s="90">
        <v>225215328</v>
      </c>
      <c r="H2" s="90">
        <v>1140672960</v>
      </c>
      <c r="I2" s="90">
        <v>406.48</v>
      </c>
      <c r="J2" s="90">
        <v>915457632</v>
      </c>
      <c r="K2" s="90">
        <v>668193984</v>
      </c>
      <c r="L2" s="90">
        <v>1630251616</v>
      </c>
    </row>
    <row r="3" spans="1:12" ht="18.75" x14ac:dyDescent="0.3">
      <c r="A3" s="90" t="s">
        <v>13</v>
      </c>
      <c r="B3" s="90">
        <v>50000</v>
      </c>
      <c r="C3" s="90">
        <v>1999</v>
      </c>
      <c r="D3" s="90">
        <v>2017</v>
      </c>
      <c r="E3" s="90">
        <v>8485</v>
      </c>
      <c r="F3" s="90">
        <v>8486</v>
      </c>
      <c r="G3" s="90">
        <v>99938792</v>
      </c>
      <c r="H3" s="90">
        <v>420566160</v>
      </c>
      <c r="I3" s="90">
        <v>320.82</v>
      </c>
      <c r="J3" s="90">
        <v>320627368</v>
      </c>
      <c r="K3" s="90">
        <v>440100384</v>
      </c>
      <c r="L3" s="90">
        <v>760727752</v>
      </c>
    </row>
    <row r="4" spans="1:12" ht="18.75" x14ac:dyDescent="0.3">
      <c r="A4" s="90" t="s">
        <v>14</v>
      </c>
      <c r="B4" s="90">
        <v>10000</v>
      </c>
      <c r="C4" s="90">
        <v>19535</v>
      </c>
      <c r="D4" s="90">
        <v>19707</v>
      </c>
      <c r="E4" s="90">
        <v>34094</v>
      </c>
      <c r="F4" s="90">
        <v>34094</v>
      </c>
      <c r="G4" s="90">
        <v>195353872</v>
      </c>
      <c r="H4" s="90">
        <v>337939728</v>
      </c>
      <c r="I4" s="90">
        <v>72.989999999999995</v>
      </c>
      <c r="J4" s="90">
        <v>142585856</v>
      </c>
      <c r="K4" s="90">
        <v>0</v>
      </c>
      <c r="L4" s="90">
        <v>142585856</v>
      </c>
    </row>
    <row r="5" spans="1:12" ht="18.75" x14ac:dyDescent="0.3">
      <c r="A5" s="90" t="s">
        <v>90</v>
      </c>
      <c r="B5" s="90">
        <v>7000</v>
      </c>
      <c r="C5" s="90">
        <v>12987</v>
      </c>
      <c r="D5" s="90">
        <v>13102</v>
      </c>
      <c r="E5" s="90">
        <v>47470</v>
      </c>
      <c r="F5" s="90">
        <v>48480</v>
      </c>
      <c r="G5" s="90">
        <v>90907328</v>
      </c>
      <c r="H5" s="90">
        <v>336373632</v>
      </c>
      <c r="I5" s="90">
        <v>270.02</v>
      </c>
      <c r="J5" s="90">
        <v>245466304</v>
      </c>
      <c r="K5" s="90">
        <v>28708712</v>
      </c>
      <c r="L5" s="90">
        <v>274175016</v>
      </c>
    </row>
    <row r="6" spans="1:12" ht="18.75" x14ac:dyDescent="0.3">
      <c r="A6" s="90" t="s">
        <v>226</v>
      </c>
      <c r="B6" s="90">
        <v>1800</v>
      </c>
      <c r="C6" s="90">
        <v>253162</v>
      </c>
      <c r="D6" s="90">
        <v>253566</v>
      </c>
      <c r="E6" s="90">
        <v>179140</v>
      </c>
      <c r="F6" s="90">
        <v>179810</v>
      </c>
      <c r="G6" s="90">
        <v>455692256</v>
      </c>
      <c r="H6" s="90">
        <v>323142413</v>
      </c>
      <c r="I6" s="90">
        <v>-29.09</v>
      </c>
      <c r="J6" s="90">
        <v>-132549843</v>
      </c>
      <c r="K6" s="90">
        <v>0</v>
      </c>
      <c r="L6" s="90">
        <v>-132549843</v>
      </c>
    </row>
    <row r="7" spans="1:12" ht="18.75" x14ac:dyDescent="0.3">
      <c r="A7" s="90" t="s">
        <v>15</v>
      </c>
      <c r="B7" s="90">
        <v>25000</v>
      </c>
      <c r="C7" s="90">
        <v>2537</v>
      </c>
      <c r="D7" s="90">
        <v>2560</v>
      </c>
      <c r="E7" s="90">
        <v>11820</v>
      </c>
      <c r="F7" s="90">
        <v>11840</v>
      </c>
      <c r="G7" s="90">
        <v>63421108</v>
      </c>
      <c r="H7" s="90">
        <v>293395200</v>
      </c>
      <c r="I7" s="90">
        <v>362.61</v>
      </c>
      <c r="J7" s="90">
        <v>229974092</v>
      </c>
      <c r="K7" s="90">
        <v>190849920</v>
      </c>
      <c r="L7" s="90">
        <v>421774012</v>
      </c>
    </row>
    <row r="8" spans="1:12" ht="18.75" x14ac:dyDescent="0.3">
      <c r="A8" s="90" t="s">
        <v>77</v>
      </c>
      <c r="B8" s="90">
        <v>6000</v>
      </c>
      <c r="C8" s="90">
        <v>31328</v>
      </c>
      <c r="D8" s="90">
        <v>31604</v>
      </c>
      <c r="E8" s="90">
        <v>34061</v>
      </c>
      <c r="F8" s="90">
        <v>34695</v>
      </c>
      <c r="G8" s="90">
        <v>187968096</v>
      </c>
      <c r="H8" s="90">
        <v>206338104</v>
      </c>
      <c r="I8" s="90">
        <v>9.77</v>
      </c>
      <c r="J8" s="90">
        <v>18370008</v>
      </c>
      <c r="K8" s="90">
        <v>1006639</v>
      </c>
      <c r="L8" s="90">
        <v>19376647</v>
      </c>
    </row>
    <row r="9" spans="1:12" ht="18.75" x14ac:dyDescent="0.3">
      <c r="A9" s="90" t="s">
        <v>231</v>
      </c>
      <c r="B9" s="90">
        <v>700</v>
      </c>
      <c r="C9" s="90">
        <v>280033</v>
      </c>
      <c r="D9" s="90">
        <v>280480</v>
      </c>
      <c r="E9" s="90">
        <v>291010</v>
      </c>
      <c r="F9" s="90">
        <v>291538</v>
      </c>
      <c r="G9" s="90">
        <v>196023104</v>
      </c>
      <c r="H9" s="90">
        <v>203751506</v>
      </c>
      <c r="I9" s="90">
        <v>3.94</v>
      </c>
      <c r="J9" s="90">
        <v>7728402</v>
      </c>
      <c r="K9" s="90">
        <v>0</v>
      </c>
      <c r="L9" s="90">
        <v>7728402</v>
      </c>
    </row>
    <row r="10" spans="1:12" ht="18.75" x14ac:dyDescent="0.3">
      <c r="A10" s="90" t="s">
        <v>27</v>
      </c>
      <c r="B10" s="90">
        <v>7000</v>
      </c>
      <c r="C10" s="90">
        <v>8220</v>
      </c>
      <c r="D10" s="90">
        <v>8293</v>
      </c>
      <c r="E10" s="90">
        <v>22918</v>
      </c>
      <c r="F10" s="90">
        <v>22918</v>
      </c>
      <c r="G10" s="90">
        <v>57537000</v>
      </c>
      <c r="H10" s="90">
        <v>159014251</v>
      </c>
      <c r="I10" s="90">
        <v>176.37</v>
      </c>
      <c r="J10" s="90">
        <v>101477251</v>
      </c>
      <c r="K10" s="90">
        <v>43204440</v>
      </c>
      <c r="L10" s="90">
        <v>148371691</v>
      </c>
    </row>
    <row r="11" spans="1:12" ht="18.75" x14ac:dyDescent="0.3">
      <c r="A11" s="90" t="s">
        <v>17</v>
      </c>
      <c r="B11" s="90">
        <v>4000</v>
      </c>
      <c r="C11" s="90">
        <v>2118</v>
      </c>
      <c r="D11" s="90">
        <v>2137</v>
      </c>
      <c r="E11" s="90">
        <v>23370</v>
      </c>
      <c r="F11" s="90">
        <v>23760</v>
      </c>
      <c r="G11" s="90">
        <v>8470021</v>
      </c>
      <c r="H11" s="90">
        <v>94203648</v>
      </c>
      <c r="I11" s="90">
        <v>1012.2</v>
      </c>
      <c r="J11" s="90">
        <v>85733627</v>
      </c>
      <c r="K11" s="90">
        <v>90905312</v>
      </c>
      <c r="L11" s="90">
        <v>176638939</v>
      </c>
    </row>
    <row r="12" spans="1:12" ht="18.75" x14ac:dyDescent="0.3">
      <c r="A12" s="90" t="s">
        <v>16</v>
      </c>
      <c r="B12" s="90">
        <v>5000</v>
      </c>
      <c r="C12" s="90">
        <v>2752</v>
      </c>
      <c r="D12" s="90">
        <v>2777</v>
      </c>
      <c r="E12" s="90">
        <v>15980</v>
      </c>
      <c r="F12" s="90">
        <v>15980</v>
      </c>
      <c r="G12" s="90">
        <v>13760059</v>
      </c>
      <c r="H12" s="90">
        <v>79196880</v>
      </c>
      <c r="I12" s="90">
        <v>475.56</v>
      </c>
      <c r="J12" s="90">
        <v>65436821</v>
      </c>
      <c r="K12" s="90">
        <v>42537480</v>
      </c>
      <c r="L12" s="90">
        <v>107974301</v>
      </c>
    </row>
    <row r="13" spans="1:12" ht="18.75" x14ac:dyDescent="0.3">
      <c r="A13" s="90" t="s">
        <v>22</v>
      </c>
      <c r="B13" s="90">
        <v>3000</v>
      </c>
      <c r="C13" s="90">
        <v>10199</v>
      </c>
      <c r="D13" s="90">
        <v>10289</v>
      </c>
      <c r="E13" s="90">
        <v>21852</v>
      </c>
      <c r="F13" s="90">
        <v>22505</v>
      </c>
      <c r="G13" s="90">
        <v>30598264</v>
      </c>
      <c r="H13" s="90">
        <v>66920868</v>
      </c>
      <c r="I13" s="90">
        <v>118.71</v>
      </c>
      <c r="J13" s="90">
        <v>36322604</v>
      </c>
      <c r="K13" s="90">
        <v>11601253</v>
      </c>
      <c r="L13" s="90">
        <v>49423857</v>
      </c>
    </row>
    <row r="14" spans="1:12" ht="18.75" x14ac:dyDescent="0.3">
      <c r="A14" s="90" t="s">
        <v>29</v>
      </c>
      <c r="B14" s="90">
        <v>1500</v>
      </c>
      <c r="C14" s="90">
        <v>25376</v>
      </c>
      <c r="D14" s="90">
        <v>25600</v>
      </c>
      <c r="E14" s="90">
        <v>33330</v>
      </c>
      <c r="F14" s="90">
        <v>33780</v>
      </c>
      <c r="G14" s="90">
        <v>38063528</v>
      </c>
      <c r="H14" s="90">
        <v>50224104</v>
      </c>
      <c r="I14" s="90">
        <v>31.95</v>
      </c>
      <c r="J14" s="90">
        <v>12160576</v>
      </c>
      <c r="K14" s="90">
        <v>15159361</v>
      </c>
      <c r="L14" s="90">
        <v>28369937</v>
      </c>
    </row>
    <row r="15" spans="1:12" ht="18.75" x14ac:dyDescent="0.3">
      <c r="A15" s="90" t="s">
        <v>18</v>
      </c>
      <c r="B15" s="90">
        <v>100000</v>
      </c>
      <c r="C15" s="90">
        <v>502</v>
      </c>
      <c r="D15" s="90">
        <v>507</v>
      </c>
      <c r="E15" s="90">
        <v>500</v>
      </c>
      <c r="F15" s="90">
        <v>500</v>
      </c>
      <c r="G15" s="90">
        <v>50227000</v>
      </c>
      <c r="H15" s="90">
        <v>49560000</v>
      </c>
      <c r="I15" s="90">
        <v>-1.33</v>
      </c>
      <c r="J15" s="90">
        <v>-667000</v>
      </c>
      <c r="K15" s="90">
        <v>0</v>
      </c>
      <c r="L15" s="90">
        <v>-167000</v>
      </c>
    </row>
    <row r="16" spans="1:12" ht="18.75" x14ac:dyDescent="0.3">
      <c r="A16" s="90" t="s">
        <v>26</v>
      </c>
      <c r="B16" s="90">
        <v>7000</v>
      </c>
      <c r="C16" s="90">
        <v>2103</v>
      </c>
      <c r="D16" s="90">
        <v>2122</v>
      </c>
      <c r="E16" s="90">
        <v>5586</v>
      </c>
      <c r="F16" s="90">
        <v>5590</v>
      </c>
      <c r="G16" s="90">
        <v>14720662</v>
      </c>
      <c r="H16" s="90">
        <v>38785656</v>
      </c>
      <c r="I16" s="90">
        <v>163.47999999999999</v>
      </c>
      <c r="J16" s="90">
        <v>24064994</v>
      </c>
      <c r="K16" s="90">
        <v>94924224</v>
      </c>
      <c r="L16" s="90">
        <v>118989218</v>
      </c>
    </row>
    <row r="17" spans="1:12" ht="18.75" x14ac:dyDescent="0.3">
      <c r="A17" s="90" t="s">
        <v>31</v>
      </c>
      <c r="B17" s="90">
        <v>7000</v>
      </c>
      <c r="C17" s="90">
        <v>2300</v>
      </c>
      <c r="D17" s="90">
        <v>2321</v>
      </c>
      <c r="E17" s="90">
        <v>3974</v>
      </c>
      <c r="F17" s="90">
        <v>3900</v>
      </c>
      <c r="G17" s="90">
        <v>16100578</v>
      </c>
      <c r="H17" s="90">
        <v>27059760</v>
      </c>
      <c r="I17" s="90">
        <v>68.069999999999993</v>
      </c>
      <c r="J17" s="90">
        <v>10959182</v>
      </c>
      <c r="K17" s="90">
        <v>3855220</v>
      </c>
      <c r="L17" s="90">
        <v>14814402</v>
      </c>
    </row>
    <row r="18" spans="1:12" ht="18.75" x14ac:dyDescent="0.3">
      <c r="A18" s="90" t="s">
        <v>176</v>
      </c>
      <c r="B18" s="90">
        <v>57</v>
      </c>
      <c r="C18" s="90">
        <v>65415</v>
      </c>
      <c r="D18" s="90">
        <v>65991</v>
      </c>
      <c r="E18" s="90">
        <v>197237</v>
      </c>
      <c r="F18" s="90">
        <v>197140</v>
      </c>
      <c r="G18" s="90">
        <v>3728632</v>
      </c>
      <c r="H18" s="90">
        <v>11138095</v>
      </c>
      <c r="I18" s="90">
        <v>198.72</v>
      </c>
      <c r="J18" s="90">
        <v>7409463</v>
      </c>
      <c r="K18" s="90">
        <v>0</v>
      </c>
      <c r="L18" s="90">
        <v>7907643</v>
      </c>
    </row>
    <row r="19" spans="1:12" ht="18.75" x14ac:dyDescent="0.3">
      <c r="A19" s="90" t="s">
        <v>244</v>
      </c>
      <c r="B19" s="90">
        <v>300</v>
      </c>
      <c r="C19" s="90">
        <v>15823</v>
      </c>
      <c r="D19" s="90">
        <v>15963</v>
      </c>
      <c r="E19" s="90">
        <v>30000</v>
      </c>
      <c r="F19" s="90">
        <v>30000</v>
      </c>
      <c r="G19" s="90">
        <v>4746923</v>
      </c>
      <c r="H19" s="90">
        <v>8920800</v>
      </c>
      <c r="I19" s="90">
        <v>87.93</v>
      </c>
      <c r="J19" s="90">
        <v>4173877</v>
      </c>
      <c r="K19" s="90">
        <v>0</v>
      </c>
      <c r="L19" s="90">
        <v>4404877</v>
      </c>
    </row>
    <row r="20" spans="1:12" ht="18.75" x14ac:dyDescent="0.3">
      <c r="A20" s="90" t="s">
        <v>227</v>
      </c>
      <c r="B20" s="90">
        <v>228</v>
      </c>
      <c r="C20" s="90">
        <v>4119</v>
      </c>
      <c r="D20" s="90">
        <v>4156</v>
      </c>
      <c r="E20" s="90">
        <v>17338</v>
      </c>
      <c r="F20" s="90">
        <v>17130</v>
      </c>
      <c r="G20" s="90">
        <v>939042</v>
      </c>
      <c r="H20" s="90">
        <v>3871270</v>
      </c>
      <c r="I20" s="90">
        <v>312.26</v>
      </c>
      <c r="J20" s="90">
        <v>2932228</v>
      </c>
      <c r="K20" s="90">
        <v>0</v>
      </c>
      <c r="L20" s="90">
        <v>2932228</v>
      </c>
    </row>
    <row r="21" spans="1:12" ht="18.75" x14ac:dyDescent="0.3">
      <c r="A21" s="90" t="s">
        <v>417</v>
      </c>
      <c r="B21" s="90">
        <v>32</v>
      </c>
      <c r="C21" s="90">
        <v>39897</v>
      </c>
      <c r="D21" s="90">
        <v>40249</v>
      </c>
      <c r="E21" s="90">
        <v>67930</v>
      </c>
      <c r="F21" s="90">
        <v>67930</v>
      </c>
      <c r="G21" s="90">
        <v>1276719</v>
      </c>
      <c r="H21" s="90">
        <v>2154631</v>
      </c>
      <c r="I21" s="90">
        <v>68.760000000000005</v>
      </c>
      <c r="J21" s="90">
        <v>877912</v>
      </c>
      <c r="K21" s="90">
        <v>0</v>
      </c>
      <c r="L21" s="90">
        <v>877912</v>
      </c>
    </row>
    <row r="22" spans="1:12" ht="18.75" x14ac:dyDescent="0.3">
      <c r="A22" s="90" t="s">
        <v>166</v>
      </c>
      <c r="B22" s="90">
        <v>13</v>
      </c>
      <c r="C22" s="90">
        <v>40536</v>
      </c>
      <c r="D22" s="90">
        <v>40893</v>
      </c>
      <c r="E22" s="90">
        <v>140254</v>
      </c>
      <c r="F22" s="90">
        <v>137535</v>
      </c>
      <c r="G22" s="90">
        <v>526967</v>
      </c>
      <c r="H22" s="90">
        <v>1772221</v>
      </c>
      <c r="I22" s="90">
        <v>236.31</v>
      </c>
      <c r="J22" s="90">
        <v>1245254</v>
      </c>
      <c r="K22" s="90">
        <v>0</v>
      </c>
      <c r="L22" s="90">
        <v>1264754</v>
      </c>
    </row>
    <row r="23" spans="1:12" ht="18.75" x14ac:dyDescent="0.3">
      <c r="A23" s="90" t="s">
        <v>418</v>
      </c>
      <c r="B23" s="90">
        <v>50</v>
      </c>
      <c r="C23" s="90">
        <v>24087</v>
      </c>
      <c r="D23" s="90">
        <v>24299</v>
      </c>
      <c r="E23" s="90">
        <v>27857</v>
      </c>
      <c r="F23" s="90">
        <v>26705</v>
      </c>
      <c r="G23" s="90">
        <v>1204339</v>
      </c>
      <c r="H23" s="90">
        <v>1323500</v>
      </c>
      <c r="I23" s="90">
        <v>9.89</v>
      </c>
      <c r="J23" s="90">
        <v>119161</v>
      </c>
      <c r="K23" s="90">
        <v>0</v>
      </c>
      <c r="L23" s="90">
        <v>119161</v>
      </c>
    </row>
    <row r="24" spans="1:12" ht="18.75" x14ac:dyDescent="0.3">
      <c r="A24" s="90" t="s">
        <v>400</v>
      </c>
      <c r="B24" s="90">
        <v>48</v>
      </c>
      <c r="C24" s="90">
        <v>15558</v>
      </c>
      <c r="D24" s="90">
        <v>15695</v>
      </c>
      <c r="E24" s="90">
        <v>27380</v>
      </c>
      <c r="F24" s="90">
        <v>27380</v>
      </c>
      <c r="G24" s="90">
        <v>746806</v>
      </c>
      <c r="H24" s="90">
        <v>1302675</v>
      </c>
      <c r="I24" s="90">
        <v>74.430000000000007</v>
      </c>
      <c r="J24" s="90">
        <v>555869</v>
      </c>
      <c r="K24" s="90">
        <v>0</v>
      </c>
      <c r="L24" s="90">
        <v>555869</v>
      </c>
    </row>
    <row r="25" spans="1:12" ht="18.75" x14ac:dyDescent="0.3">
      <c r="A25" s="90" t="s">
        <v>260</v>
      </c>
      <c r="B25" s="90">
        <v>74</v>
      </c>
      <c r="C25" s="90">
        <v>3215</v>
      </c>
      <c r="D25" s="90">
        <v>3244</v>
      </c>
      <c r="E25" s="90">
        <v>3650</v>
      </c>
      <c r="F25" s="90">
        <v>3490</v>
      </c>
      <c r="G25" s="90">
        <v>237896</v>
      </c>
      <c r="H25" s="90">
        <v>255987</v>
      </c>
      <c r="I25" s="90">
        <v>7.6</v>
      </c>
      <c r="J25" s="90">
        <v>18091</v>
      </c>
      <c r="K25" s="90">
        <v>0</v>
      </c>
      <c r="L25" s="90">
        <v>18091</v>
      </c>
    </row>
    <row r="26" spans="1:12" ht="18.75" x14ac:dyDescent="0.3">
      <c r="A26" s="90" t="s">
        <v>276</v>
      </c>
      <c r="B26" s="90">
        <v>5</v>
      </c>
      <c r="C26" s="90">
        <v>25113</v>
      </c>
      <c r="D26" s="90">
        <v>25334</v>
      </c>
      <c r="E26" s="90">
        <v>27789</v>
      </c>
      <c r="F26" s="90">
        <v>26489</v>
      </c>
      <c r="G26" s="90">
        <v>125567</v>
      </c>
      <c r="H26" s="90">
        <v>131279</v>
      </c>
      <c r="I26" s="90">
        <v>4.55</v>
      </c>
      <c r="J26" s="90">
        <v>5712</v>
      </c>
      <c r="K26" s="90">
        <v>0</v>
      </c>
      <c r="L26" s="90">
        <v>5712</v>
      </c>
    </row>
    <row r="27" spans="1:12" ht="18.75" x14ac:dyDescent="0.3">
      <c r="A27" s="90" t="s">
        <v>404</v>
      </c>
      <c r="B27" s="90">
        <v>52</v>
      </c>
      <c r="C27" s="90">
        <v>0</v>
      </c>
      <c r="D27" s="90">
        <v>0</v>
      </c>
      <c r="E27" s="90" t="s">
        <v>405</v>
      </c>
      <c r="F27" s="90">
        <v>1000</v>
      </c>
      <c r="G27" s="90">
        <v>0</v>
      </c>
      <c r="H27" s="90">
        <v>51542</v>
      </c>
      <c r="I27" s="90">
        <v>0</v>
      </c>
      <c r="J27" s="90">
        <v>0</v>
      </c>
      <c r="K27" s="90">
        <v>0</v>
      </c>
      <c r="L27" s="90">
        <v>0</v>
      </c>
    </row>
    <row r="28" spans="1:12" ht="18.75" x14ac:dyDescent="0.3">
      <c r="A28" s="90" t="s">
        <v>34</v>
      </c>
      <c r="B28" s="90">
        <v>26</v>
      </c>
      <c r="C28" s="90" t="s">
        <v>35</v>
      </c>
      <c r="D28" s="90" t="s">
        <v>51</v>
      </c>
      <c r="E28" s="90" t="s">
        <v>37</v>
      </c>
      <c r="F28" s="90" t="s">
        <v>451</v>
      </c>
      <c r="G28" s="90" t="s">
        <v>39</v>
      </c>
      <c r="H28" s="90">
        <f>SUM(H2:H27)</f>
        <v>3858066870</v>
      </c>
      <c r="I28" s="90" t="s">
        <v>40</v>
      </c>
      <c r="J28" s="90" t="s">
        <v>452</v>
      </c>
      <c r="K28" s="90"/>
      <c r="L28" s="90"/>
    </row>
    <row r="29" spans="1:12" ht="15" hidden="1" customHeight="1" x14ac:dyDescent="0.25"/>
    <row r="30" spans="1:12" ht="15" hidden="1" customHeight="1" x14ac:dyDescent="0.25"/>
    <row r="31" spans="1:12" ht="15" hidden="1" customHeight="1" x14ac:dyDescent="0.25"/>
    <row r="32" spans="1:12" ht="15" hidden="1" customHeight="1" x14ac:dyDescent="0.25"/>
    <row r="33" spans="1:12" ht="15" hidden="1" customHeight="1" x14ac:dyDescent="0.25"/>
    <row r="34" spans="1:12" ht="15" hidden="1" customHeight="1" x14ac:dyDescent="0.25"/>
    <row r="35" spans="1:12" ht="15" hidden="1" customHeight="1" x14ac:dyDescent="0.25"/>
    <row r="36" spans="1:12" ht="15" hidden="1" customHeight="1" x14ac:dyDescent="0.25"/>
    <row r="37" spans="1:12" ht="15" hidden="1" customHeight="1" x14ac:dyDescent="0.25"/>
    <row r="38" spans="1:12" ht="15" hidden="1" customHeight="1" x14ac:dyDescent="0.25"/>
    <row r="39" spans="1:12" ht="15" hidden="1" customHeight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3890756926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32690056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3963307986</v>
      </c>
      <c r="H41" s="11">
        <f>G41-B43</f>
        <v>1475474540</v>
      </c>
      <c r="I41" s="5">
        <f>H41/B43</f>
        <v>0.59307609292426888</v>
      </c>
      <c r="J41" s="13">
        <f>G41+J40</f>
        <v>3963307986</v>
      </c>
      <c r="K41" s="11">
        <f>H41+J40</f>
        <v>1475474540</v>
      </c>
      <c r="L41" s="5">
        <f>K41/B43</f>
        <v>0.59307609292426888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5223307986</v>
      </c>
      <c r="H42" s="12">
        <f>G42-B43</f>
        <v>2735474540</v>
      </c>
      <c r="I42" s="8">
        <f>H42/B43</f>
        <v>1.0995408653252747</v>
      </c>
      <c r="J42" s="13">
        <f>G42+J40</f>
        <v>5223307986</v>
      </c>
      <c r="K42" s="12">
        <f>H42+J40</f>
        <v>2735474540</v>
      </c>
      <c r="L42" s="8">
        <f>K42/B43</f>
        <v>1.0995408653252747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0.11705449202452675</v>
      </c>
      <c r="J43" s="6"/>
      <c r="K43" s="4" t="s">
        <v>50</v>
      </c>
      <c r="L43" s="5">
        <f ca="1">K41/VLOOKUP(MID(CELL("filename",A$1),FIND("]",CELL("filename",A$1))+1,255),Base!A:H,8,FALSE)*30</f>
        <v>0.11705449202452675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0.2170146444720937</v>
      </c>
      <c r="J44" s="6"/>
      <c r="K44" s="7"/>
      <c r="L44" s="8">
        <f ca="1">K42/VLOOKUP(MID(CELL("filename",A$1),FIND("]",CELL("filename",A$1))+1,255),Base!A:H,8,FALSE)*30</f>
        <v>0.2170146444720937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44"/>
  <sheetViews>
    <sheetView rightToLeft="1" topLeftCell="A13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9.85546875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</row>
    <row r="2" spans="1:12" ht="18.75" x14ac:dyDescent="0.3">
      <c r="A2" s="92" t="s">
        <v>12</v>
      </c>
      <c r="B2" s="92">
        <v>100000</v>
      </c>
      <c r="C2" s="92">
        <v>2252</v>
      </c>
      <c r="D2" s="92">
        <v>2272</v>
      </c>
      <c r="E2" s="92">
        <v>12083</v>
      </c>
      <c r="F2" s="92">
        <v>12026</v>
      </c>
      <c r="G2" s="92">
        <v>225215328</v>
      </c>
      <c r="H2" s="92">
        <v>1192017120</v>
      </c>
      <c r="I2" s="92">
        <v>429.28</v>
      </c>
      <c r="J2" s="92">
        <v>966801792</v>
      </c>
      <c r="K2" s="92">
        <v>668193984</v>
      </c>
      <c r="L2" s="92">
        <v>1681595776</v>
      </c>
    </row>
    <row r="3" spans="1:12" ht="18.75" x14ac:dyDescent="0.3">
      <c r="A3" s="92" t="s">
        <v>13</v>
      </c>
      <c r="B3" s="92">
        <v>50000</v>
      </c>
      <c r="C3" s="92">
        <v>1999</v>
      </c>
      <c r="D3" s="92">
        <v>2017</v>
      </c>
      <c r="E3" s="92">
        <v>8350</v>
      </c>
      <c r="F3" s="92">
        <v>8136</v>
      </c>
      <c r="G3" s="92">
        <v>99938792</v>
      </c>
      <c r="H3" s="92">
        <v>403220160</v>
      </c>
      <c r="I3" s="92">
        <v>303.47000000000003</v>
      </c>
      <c r="J3" s="92">
        <v>303281368</v>
      </c>
      <c r="K3" s="92">
        <v>440100384</v>
      </c>
      <c r="L3" s="92">
        <v>743381752</v>
      </c>
    </row>
    <row r="4" spans="1:12" ht="18.75" x14ac:dyDescent="0.3">
      <c r="A4" s="92" t="s">
        <v>90</v>
      </c>
      <c r="B4" s="92">
        <v>7000</v>
      </c>
      <c r="C4" s="92">
        <v>12987</v>
      </c>
      <c r="D4" s="92">
        <v>13102</v>
      </c>
      <c r="E4" s="92">
        <v>50900</v>
      </c>
      <c r="F4" s="92">
        <v>50900</v>
      </c>
      <c r="G4" s="92">
        <v>90907328</v>
      </c>
      <c r="H4" s="92">
        <v>353164560</v>
      </c>
      <c r="I4" s="92">
        <v>288.49</v>
      </c>
      <c r="J4" s="92">
        <v>262257232</v>
      </c>
      <c r="K4" s="92">
        <v>28708712</v>
      </c>
      <c r="L4" s="92">
        <v>290965944</v>
      </c>
    </row>
    <row r="5" spans="1:12" ht="18.75" x14ac:dyDescent="0.3">
      <c r="A5" s="92" t="s">
        <v>226</v>
      </c>
      <c r="B5" s="92">
        <v>1800</v>
      </c>
      <c r="C5" s="92">
        <v>253162</v>
      </c>
      <c r="D5" s="92">
        <v>253566</v>
      </c>
      <c r="E5" s="92">
        <v>197790</v>
      </c>
      <c r="F5" s="92">
        <v>194380</v>
      </c>
      <c r="G5" s="92">
        <v>455692256</v>
      </c>
      <c r="H5" s="92">
        <v>349326635</v>
      </c>
      <c r="I5" s="92">
        <v>-23.34</v>
      </c>
      <c r="J5" s="92">
        <v>-106365621</v>
      </c>
      <c r="K5" s="92">
        <v>0</v>
      </c>
      <c r="L5" s="92">
        <v>-106365621</v>
      </c>
    </row>
    <row r="6" spans="1:12" ht="18.75" x14ac:dyDescent="0.3">
      <c r="A6" s="92" t="s">
        <v>14</v>
      </c>
      <c r="B6" s="92">
        <v>10000</v>
      </c>
      <c r="C6" s="92">
        <v>19535</v>
      </c>
      <c r="D6" s="92">
        <v>19707</v>
      </c>
      <c r="E6" s="92">
        <v>34775</v>
      </c>
      <c r="F6" s="92">
        <v>34775</v>
      </c>
      <c r="G6" s="92">
        <v>195353872</v>
      </c>
      <c r="H6" s="92">
        <v>344689800</v>
      </c>
      <c r="I6" s="92">
        <v>76.44</v>
      </c>
      <c r="J6" s="92">
        <v>149335928</v>
      </c>
      <c r="K6" s="92">
        <v>0</v>
      </c>
      <c r="L6" s="92">
        <v>149335928</v>
      </c>
    </row>
    <row r="7" spans="1:12" ht="18.75" x14ac:dyDescent="0.3">
      <c r="A7" s="92" t="s">
        <v>15</v>
      </c>
      <c r="B7" s="92">
        <v>25000</v>
      </c>
      <c r="C7" s="92">
        <v>2537</v>
      </c>
      <c r="D7" s="92">
        <v>2560</v>
      </c>
      <c r="E7" s="92">
        <v>11980</v>
      </c>
      <c r="F7" s="92">
        <v>11550</v>
      </c>
      <c r="G7" s="92">
        <v>63421108</v>
      </c>
      <c r="H7" s="92">
        <v>286209000</v>
      </c>
      <c r="I7" s="92">
        <v>351.28</v>
      </c>
      <c r="J7" s="92">
        <v>222787892</v>
      </c>
      <c r="K7" s="92">
        <v>190849920</v>
      </c>
      <c r="L7" s="92">
        <v>414587812</v>
      </c>
    </row>
    <row r="8" spans="1:12" ht="18.75" x14ac:dyDescent="0.3">
      <c r="A8" s="92" t="s">
        <v>231</v>
      </c>
      <c r="B8" s="92">
        <v>700</v>
      </c>
      <c r="C8" s="92">
        <v>280033</v>
      </c>
      <c r="D8" s="92">
        <v>280480</v>
      </c>
      <c r="E8" s="92">
        <v>304130</v>
      </c>
      <c r="F8" s="92">
        <v>300235</v>
      </c>
      <c r="G8" s="92">
        <v>196023104</v>
      </c>
      <c r="H8" s="92">
        <v>209829708</v>
      </c>
      <c r="I8" s="92">
        <v>7.04</v>
      </c>
      <c r="J8" s="92">
        <v>13806604</v>
      </c>
      <c r="K8" s="92">
        <v>0</v>
      </c>
      <c r="L8" s="92">
        <v>13806604</v>
      </c>
    </row>
    <row r="9" spans="1:12" ht="18.75" x14ac:dyDescent="0.3">
      <c r="A9" s="92" t="s">
        <v>77</v>
      </c>
      <c r="B9" s="92">
        <v>6000</v>
      </c>
      <c r="C9" s="92">
        <v>31328</v>
      </c>
      <c r="D9" s="92">
        <v>31604</v>
      </c>
      <c r="E9" s="92">
        <v>35360</v>
      </c>
      <c r="F9" s="92">
        <v>34606</v>
      </c>
      <c r="G9" s="92">
        <v>187968096</v>
      </c>
      <c r="H9" s="92">
        <v>205808803</v>
      </c>
      <c r="I9" s="92">
        <v>9.49</v>
      </c>
      <c r="J9" s="92">
        <v>17840707</v>
      </c>
      <c r="K9" s="92">
        <v>1006639</v>
      </c>
      <c r="L9" s="92">
        <v>18847346</v>
      </c>
    </row>
    <row r="10" spans="1:12" ht="18.75" x14ac:dyDescent="0.3">
      <c r="A10" s="92" t="s">
        <v>27</v>
      </c>
      <c r="B10" s="92">
        <v>7000</v>
      </c>
      <c r="C10" s="92">
        <v>8220</v>
      </c>
      <c r="D10" s="92">
        <v>8293</v>
      </c>
      <c r="E10" s="92">
        <v>21773</v>
      </c>
      <c r="F10" s="92">
        <v>21773</v>
      </c>
      <c r="G10" s="92">
        <v>57537000</v>
      </c>
      <c r="H10" s="92">
        <v>151069783</v>
      </c>
      <c r="I10" s="92">
        <v>162.56</v>
      </c>
      <c r="J10" s="92">
        <v>93532783</v>
      </c>
      <c r="K10" s="92">
        <v>43204440</v>
      </c>
      <c r="L10" s="92">
        <v>140427223</v>
      </c>
    </row>
    <row r="11" spans="1:12" ht="18.75" x14ac:dyDescent="0.3">
      <c r="A11" s="92" t="s">
        <v>17</v>
      </c>
      <c r="B11" s="92">
        <v>4000</v>
      </c>
      <c r="C11" s="92">
        <v>2118</v>
      </c>
      <c r="D11" s="92">
        <v>2137</v>
      </c>
      <c r="E11" s="92">
        <v>23370</v>
      </c>
      <c r="F11" s="92">
        <v>23760</v>
      </c>
      <c r="G11" s="92">
        <v>8470021</v>
      </c>
      <c r="H11" s="92">
        <v>94203648</v>
      </c>
      <c r="I11" s="92">
        <v>1012.2</v>
      </c>
      <c r="J11" s="92">
        <v>85733627</v>
      </c>
      <c r="K11" s="92">
        <v>90905312</v>
      </c>
      <c r="L11" s="92">
        <v>176638939</v>
      </c>
    </row>
    <row r="12" spans="1:12" ht="18.75" x14ac:dyDescent="0.3">
      <c r="A12" s="92" t="s">
        <v>16</v>
      </c>
      <c r="B12" s="92">
        <v>5000</v>
      </c>
      <c r="C12" s="92">
        <v>2752</v>
      </c>
      <c r="D12" s="92">
        <v>2777</v>
      </c>
      <c r="E12" s="92">
        <v>15190</v>
      </c>
      <c r="F12" s="92">
        <v>15390</v>
      </c>
      <c r="G12" s="92">
        <v>13760059</v>
      </c>
      <c r="H12" s="92">
        <v>76272840</v>
      </c>
      <c r="I12" s="92">
        <v>454.31</v>
      </c>
      <c r="J12" s="92">
        <v>62512781</v>
      </c>
      <c r="K12" s="92">
        <v>42537480</v>
      </c>
      <c r="L12" s="92">
        <v>105050261</v>
      </c>
    </row>
    <row r="13" spans="1:12" ht="18.75" x14ac:dyDescent="0.3">
      <c r="A13" s="92" t="s">
        <v>22</v>
      </c>
      <c r="B13" s="92">
        <v>3000</v>
      </c>
      <c r="C13" s="92">
        <v>10199</v>
      </c>
      <c r="D13" s="92">
        <v>10289</v>
      </c>
      <c r="E13" s="92">
        <v>21380</v>
      </c>
      <c r="F13" s="92">
        <v>21387</v>
      </c>
      <c r="G13" s="92">
        <v>30598264</v>
      </c>
      <c r="H13" s="92">
        <v>63596383</v>
      </c>
      <c r="I13" s="92">
        <v>107.84</v>
      </c>
      <c r="J13" s="92">
        <v>32998119</v>
      </c>
      <c r="K13" s="92">
        <v>11601253</v>
      </c>
      <c r="L13" s="92">
        <v>46099372</v>
      </c>
    </row>
    <row r="14" spans="1:12" ht="18.75" x14ac:dyDescent="0.3">
      <c r="A14" s="92" t="s">
        <v>18</v>
      </c>
      <c r="B14" s="92">
        <v>100000</v>
      </c>
      <c r="C14" s="92">
        <v>502</v>
      </c>
      <c r="D14" s="92">
        <v>507</v>
      </c>
      <c r="E14" s="92">
        <v>500</v>
      </c>
      <c r="F14" s="92">
        <v>500</v>
      </c>
      <c r="G14" s="92">
        <v>50227000</v>
      </c>
      <c r="H14" s="92">
        <v>49560000</v>
      </c>
      <c r="I14" s="92">
        <v>-1.33</v>
      </c>
      <c r="J14" s="92">
        <v>-667000</v>
      </c>
      <c r="K14" s="92">
        <v>0</v>
      </c>
      <c r="L14" s="92">
        <v>-167000</v>
      </c>
    </row>
    <row r="15" spans="1:12" ht="18.75" x14ac:dyDescent="0.3">
      <c r="A15" s="92" t="s">
        <v>29</v>
      </c>
      <c r="B15" s="92">
        <v>1500</v>
      </c>
      <c r="C15" s="92">
        <v>25376</v>
      </c>
      <c r="D15" s="92">
        <v>25600</v>
      </c>
      <c r="E15" s="92">
        <v>32100</v>
      </c>
      <c r="F15" s="92">
        <v>32270</v>
      </c>
      <c r="G15" s="92">
        <v>38063528</v>
      </c>
      <c r="H15" s="92">
        <v>47979036</v>
      </c>
      <c r="I15" s="92">
        <v>26.05</v>
      </c>
      <c r="J15" s="92">
        <v>9915508</v>
      </c>
      <c r="K15" s="92">
        <v>15159361</v>
      </c>
      <c r="L15" s="92">
        <v>26124869</v>
      </c>
    </row>
    <row r="16" spans="1:12" ht="18.75" x14ac:dyDescent="0.3">
      <c r="A16" s="92" t="s">
        <v>26</v>
      </c>
      <c r="B16" s="92">
        <v>7000</v>
      </c>
      <c r="C16" s="92">
        <v>2103</v>
      </c>
      <c r="D16" s="92">
        <v>2122</v>
      </c>
      <c r="E16" s="92">
        <v>5586</v>
      </c>
      <c r="F16" s="92">
        <v>5590</v>
      </c>
      <c r="G16" s="92">
        <v>14720662</v>
      </c>
      <c r="H16" s="92">
        <v>38785656</v>
      </c>
      <c r="I16" s="92">
        <v>163.47999999999999</v>
      </c>
      <c r="J16" s="92">
        <v>24064994</v>
      </c>
      <c r="K16" s="92">
        <v>94924224</v>
      </c>
      <c r="L16" s="92">
        <v>118989218</v>
      </c>
    </row>
    <row r="17" spans="1:12" ht="18.75" x14ac:dyDescent="0.3">
      <c r="A17" s="92" t="s">
        <v>31</v>
      </c>
      <c r="B17" s="92">
        <v>7000</v>
      </c>
      <c r="C17" s="92">
        <v>2300</v>
      </c>
      <c r="D17" s="92">
        <v>2321</v>
      </c>
      <c r="E17" s="92">
        <v>4056</v>
      </c>
      <c r="F17" s="92">
        <v>3903</v>
      </c>
      <c r="G17" s="92">
        <v>16100578</v>
      </c>
      <c r="H17" s="92">
        <v>27080575</v>
      </c>
      <c r="I17" s="92">
        <v>68.2</v>
      </c>
      <c r="J17" s="92">
        <v>10979997</v>
      </c>
      <c r="K17" s="92">
        <v>3855220</v>
      </c>
      <c r="L17" s="92">
        <v>14835217</v>
      </c>
    </row>
    <row r="18" spans="1:12" ht="18.75" x14ac:dyDescent="0.3">
      <c r="A18" s="92" t="s">
        <v>176</v>
      </c>
      <c r="B18" s="92">
        <v>57</v>
      </c>
      <c r="C18" s="92">
        <v>65415</v>
      </c>
      <c r="D18" s="92">
        <v>65991</v>
      </c>
      <c r="E18" s="92">
        <v>187283</v>
      </c>
      <c r="F18" s="92">
        <v>193861</v>
      </c>
      <c r="G18" s="92">
        <v>3728632</v>
      </c>
      <c r="H18" s="92">
        <v>10952836</v>
      </c>
      <c r="I18" s="92">
        <v>193.75</v>
      </c>
      <c r="J18" s="92">
        <v>7224204</v>
      </c>
      <c r="K18" s="92">
        <v>0</v>
      </c>
      <c r="L18" s="92">
        <v>7722384</v>
      </c>
    </row>
    <row r="19" spans="1:12" ht="18.75" x14ac:dyDescent="0.3">
      <c r="A19" s="92" t="s">
        <v>244</v>
      </c>
      <c r="B19" s="92">
        <v>300</v>
      </c>
      <c r="C19" s="92">
        <v>15823</v>
      </c>
      <c r="D19" s="92">
        <v>15963</v>
      </c>
      <c r="E19" s="92">
        <v>31500</v>
      </c>
      <c r="F19" s="92">
        <v>31500</v>
      </c>
      <c r="G19" s="92">
        <v>4746923</v>
      </c>
      <c r="H19" s="92">
        <v>9366840</v>
      </c>
      <c r="I19" s="92">
        <v>97.32</v>
      </c>
      <c r="J19" s="92">
        <v>4619917</v>
      </c>
      <c r="K19" s="92">
        <v>0</v>
      </c>
      <c r="L19" s="92">
        <v>4850917</v>
      </c>
    </row>
    <row r="20" spans="1:12" ht="18.75" x14ac:dyDescent="0.3">
      <c r="A20" s="92" t="s">
        <v>227</v>
      </c>
      <c r="B20" s="92">
        <v>228</v>
      </c>
      <c r="C20" s="92">
        <v>4119</v>
      </c>
      <c r="D20" s="92">
        <v>4156</v>
      </c>
      <c r="E20" s="92">
        <v>16274</v>
      </c>
      <c r="F20" s="92">
        <v>17495</v>
      </c>
      <c r="G20" s="92">
        <v>939042</v>
      </c>
      <c r="H20" s="92">
        <v>3953758</v>
      </c>
      <c r="I20" s="92">
        <v>321.04000000000002</v>
      </c>
      <c r="J20" s="92">
        <v>3014716</v>
      </c>
      <c r="K20" s="92">
        <v>0</v>
      </c>
      <c r="L20" s="92">
        <v>3014716</v>
      </c>
    </row>
    <row r="21" spans="1:12" ht="18.75" x14ac:dyDescent="0.3">
      <c r="A21" s="92" t="s">
        <v>417</v>
      </c>
      <c r="B21" s="92">
        <v>32</v>
      </c>
      <c r="C21" s="92">
        <v>39897</v>
      </c>
      <c r="D21" s="92">
        <v>40249</v>
      </c>
      <c r="E21" s="92">
        <v>71320</v>
      </c>
      <c r="F21" s="92">
        <v>71320</v>
      </c>
      <c r="G21" s="92">
        <v>1276719</v>
      </c>
      <c r="H21" s="92">
        <v>2262156</v>
      </c>
      <c r="I21" s="92">
        <v>77.19</v>
      </c>
      <c r="J21" s="92">
        <v>985437</v>
      </c>
      <c r="K21" s="92">
        <v>0</v>
      </c>
      <c r="L21" s="92">
        <v>985437</v>
      </c>
    </row>
    <row r="22" spans="1:12" ht="18.75" x14ac:dyDescent="0.3">
      <c r="A22" s="92" t="s">
        <v>166</v>
      </c>
      <c r="B22" s="92">
        <v>13</v>
      </c>
      <c r="C22" s="92">
        <v>40536</v>
      </c>
      <c r="D22" s="92">
        <v>40893</v>
      </c>
      <c r="E22" s="92">
        <v>130659</v>
      </c>
      <c r="F22" s="92">
        <v>138590</v>
      </c>
      <c r="G22" s="92">
        <v>526967</v>
      </c>
      <c r="H22" s="92">
        <v>1785815</v>
      </c>
      <c r="I22" s="92">
        <v>238.89</v>
      </c>
      <c r="J22" s="92">
        <v>1258848</v>
      </c>
      <c r="K22" s="92">
        <v>0</v>
      </c>
      <c r="L22" s="92">
        <v>1278348</v>
      </c>
    </row>
    <row r="23" spans="1:12" ht="18.75" x14ac:dyDescent="0.3">
      <c r="A23" s="92" t="s">
        <v>400</v>
      </c>
      <c r="B23" s="92">
        <v>48</v>
      </c>
      <c r="C23" s="92">
        <v>15558</v>
      </c>
      <c r="D23" s="92">
        <v>15695</v>
      </c>
      <c r="E23" s="92">
        <v>28740</v>
      </c>
      <c r="F23" s="92">
        <v>28740</v>
      </c>
      <c r="G23" s="92">
        <v>746806</v>
      </c>
      <c r="H23" s="92">
        <v>1367380</v>
      </c>
      <c r="I23" s="92">
        <v>83.1</v>
      </c>
      <c r="J23" s="92">
        <v>620574</v>
      </c>
      <c r="K23" s="92">
        <v>0</v>
      </c>
      <c r="L23" s="92">
        <v>620574</v>
      </c>
    </row>
    <row r="24" spans="1:12" ht="18.75" x14ac:dyDescent="0.3">
      <c r="A24" s="92" t="s">
        <v>418</v>
      </c>
      <c r="B24" s="92">
        <v>50</v>
      </c>
      <c r="C24" s="92">
        <v>24087</v>
      </c>
      <c r="D24" s="92">
        <v>24299</v>
      </c>
      <c r="E24" s="92">
        <v>28040</v>
      </c>
      <c r="F24" s="92">
        <v>26923</v>
      </c>
      <c r="G24" s="92">
        <v>1204339</v>
      </c>
      <c r="H24" s="92">
        <v>1334304</v>
      </c>
      <c r="I24" s="92">
        <v>10.79</v>
      </c>
      <c r="J24" s="92">
        <v>129965</v>
      </c>
      <c r="K24" s="92">
        <v>0</v>
      </c>
      <c r="L24" s="92">
        <v>129965</v>
      </c>
    </row>
    <row r="25" spans="1:12" ht="18.75" x14ac:dyDescent="0.3">
      <c r="A25" s="92" t="s">
        <v>260</v>
      </c>
      <c r="B25" s="92">
        <v>74</v>
      </c>
      <c r="C25" s="92">
        <v>3215</v>
      </c>
      <c r="D25" s="92">
        <v>3244</v>
      </c>
      <c r="E25" s="92">
        <v>3660</v>
      </c>
      <c r="F25" s="92">
        <v>3500</v>
      </c>
      <c r="G25" s="92">
        <v>237896</v>
      </c>
      <c r="H25" s="92">
        <v>256721</v>
      </c>
      <c r="I25" s="92">
        <v>7.91</v>
      </c>
      <c r="J25" s="92">
        <v>18825</v>
      </c>
      <c r="K25" s="92">
        <v>0</v>
      </c>
      <c r="L25" s="92">
        <v>18825</v>
      </c>
    </row>
    <row r="26" spans="1:12" ht="18.75" x14ac:dyDescent="0.3">
      <c r="A26" s="92" t="s">
        <v>276</v>
      </c>
      <c r="B26" s="92">
        <v>5</v>
      </c>
      <c r="C26" s="92">
        <v>25113</v>
      </c>
      <c r="D26" s="92">
        <v>25334</v>
      </c>
      <c r="E26" s="92">
        <v>27813</v>
      </c>
      <c r="F26" s="92">
        <v>26524</v>
      </c>
      <c r="G26" s="92">
        <v>125567</v>
      </c>
      <c r="H26" s="92">
        <v>131453</v>
      </c>
      <c r="I26" s="92">
        <v>4.6900000000000004</v>
      </c>
      <c r="J26" s="92">
        <v>5886</v>
      </c>
      <c r="K26" s="92">
        <v>0</v>
      </c>
      <c r="L26" s="92">
        <v>5886</v>
      </c>
    </row>
    <row r="27" spans="1:12" ht="18.75" x14ac:dyDescent="0.3">
      <c r="A27" s="92" t="s">
        <v>404</v>
      </c>
      <c r="B27" s="92">
        <v>52</v>
      </c>
      <c r="C27" s="92">
        <v>0</v>
      </c>
      <c r="D27" s="92">
        <v>0</v>
      </c>
      <c r="E27" s="92" t="s">
        <v>405</v>
      </c>
      <c r="F27" s="92">
        <v>1000</v>
      </c>
      <c r="G27" s="92">
        <v>0</v>
      </c>
      <c r="H27" s="92">
        <v>51542</v>
      </c>
      <c r="I27" s="92">
        <v>0</v>
      </c>
      <c r="J27" s="92">
        <v>0</v>
      </c>
      <c r="K27" s="92">
        <v>0</v>
      </c>
      <c r="L27" s="92">
        <v>0</v>
      </c>
    </row>
    <row r="28" spans="1:12" ht="18.75" x14ac:dyDescent="0.3">
      <c r="A28" s="92" t="s">
        <v>34</v>
      </c>
      <c r="B28" s="92">
        <v>26</v>
      </c>
      <c r="C28" s="92" t="s">
        <v>35</v>
      </c>
      <c r="D28" s="92" t="s">
        <v>51</v>
      </c>
      <c r="E28" s="92" t="s">
        <v>37</v>
      </c>
      <c r="F28" s="92" t="s">
        <v>457</v>
      </c>
      <c r="G28" s="92" t="s">
        <v>39</v>
      </c>
      <c r="H28" s="92">
        <f>SUM(H2:H27)</f>
        <v>3924276512</v>
      </c>
      <c r="I28" s="92" t="s">
        <v>40</v>
      </c>
      <c r="J28" s="92" t="s">
        <v>458</v>
      </c>
      <c r="K28" s="92"/>
      <c r="L28" s="92"/>
    </row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H28+B41</f>
        <v>3956981084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32704572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4029532144</v>
      </c>
      <c r="H41" s="11">
        <f>G41-B43</f>
        <v>1541698698</v>
      </c>
      <c r="I41" s="5">
        <f>H41/B43</f>
        <v>0.61969530174087062</v>
      </c>
      <c r="J41" s="13">
        <f>G41+J40</f>
        <v>4029532144</v>
      </c>
      <c r="K41" s="11">
        <f>H41+J40</f>
        <v>1541698698</v>
      </c>
      <c r="L41" s="5">
        <f>K41/B43</f>
        <v>0.61969530174087062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5289532144</v>
      </c>
      <c r="H42" s="12">
        <f>G42-B43</f>
        <v>2801698698</v>
      </c>
      <c r="I42" s="8">
        <f>H42/B43</f>
        <v>1.1261600741418765</v>
      </c>
      <c r="J42" s="13">
        <f>G42+J40</f>
        <v>5289532144</v>
      </c>
      <c r="K42" s="12">
        <f>H42+J40</f>
        <v>2801698698</v>
      </c>
      <c r="L42" s="8">
        <f>K42/B43</f>
        <v>1.1261600741418765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0.12150888269428836</v>
      </c>
      <c r="J43" s="6"/>
      <c r="K43" s="4" t="s">
        <v>50</v>
      </c>
      <c r="L43" s="5">
        <f ca="1">K41/VLOOKUP(MID(CELL("filename",A$1),FIND("]",CELL("filename",A$1))+1,255),Base!A:H,8,FALSE)*30</f>
        <v>0.12150888269428836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0.22081570081213264</v>
      </c>
      <c r="J44" s="6"/>
      <c r="K44" s="7"/>
      <c r="L44" s="8">
        <f ca="1">K42/VLOOKUP(MID(CELL("filename",A$1),FIND("]",CELL("filename",A$1))+1,255),Base!A:H,8,FALSE)*30</f>
        <v>0.22081570081213264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44"/>
  <sheetViews>
    <sheetView rightToLeft="1" workbookViewId="0">
      <selection activeCell="A40" sqref="A40:L44"/>
    </sheetView>
  </sheetViews>
  <sheetFormatPr defaultRowHeight="15" x14ac:dyDescent="0.25"/>
  <cols>
    <col min="1" max="1" width="12.85546875" bestFit="1" customWidth="1"/>
    <col min="2" max="2" width="19.7109375" bestFit="1" customWidth="1"/>
    <col min="3" max="3" width="13.140625" bestFit="1" customWidth="1"/>
    <col min="4" max="4" width="22" bestFit="1" customWidth="1"/>
    <col min="5" max="5" width="14.42578125" bestFit="1" customWidth="1"/>
    <col min="6" max="6" width="22" bestFit="1" customWidth="1"/>
    <col min="7" max="8" width="19.7109375" bestFit="1" customWidth="1"/>
    <col min="9" max="10" width="22" bestFit="1" customWidth="1"/>
    <col min="11" max="11" width="19.7109375" bestFit="1" customWidth="1"/>
    <col min="12" max="12" width="15.7109375" bestFit="1" customWidth="1"/>
  </cols>
  <sheetData>
    <row r="1" spans="1:12" ht="18.75" x14ac:dyDescent="0.3">
      <c r="A1" s="95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5" t="s">
        <v>8</v>
      </c>
      <c r="J1" s="95" t="s">
        <v>9</v>
      </c>
      <c r="K1" s="95" t="s">
        <v>10</v>
      </c>
      <c r="L1" s="95" t="s">
        <v>11</v>
      </c>
    </row>
    <row r="2" spans="1:12" ht="18.75" x14ac:dyDescent="0.3">
      <c r="A2" s="94" t="s">
        <v>12</v>
      </c>
      <c r="B2" s="94">
        <v>100000</v>
      </c>
      <c r="C2" s="94">
        <v>2252</v>
      </c>
      <c r="D2" s="94">
        <v>2272</v>
      </c>
      <c r="E2" s="94">
        <v>12627</v>
      </c>
      <c r="F2" s="94">
        <v>12542</v>
      </c>
      <c r="G2" s="94">
        <v>225215328</v>
      </c>
      <c r="H2" s="94">
        <v>1243163040</v>
      </c>
      <c r="I2" s="94">
        <v>451.99</v>
      </c>
      <c r="J2" s="94">
        <v>1017947712</v>
      </c>
      <c r="K2" s="94">
        <v>668193984</v>
      </c>
      <c r="L2" s="94">
        <v>1732741696</v>
      </c>
    </row>
    <row r="3" spans="1:12" ht="18.75" x14ac:dyDescent="0.3">
      <c r="A3" s="94" t="s">
        <v>13</v>
      </c>
      <c r="B3" s="94">
        <v>50000</v>
      </c>
      <c r="C3" s="94">
        <v>1999</v>
      </c>
      <c r="D3" s="94">
        <v>2017</v>
      </c>
      <c r="E3" s="94">
        <v>8000</v>
      </c>
      <c r="F3" s="94">
        <v>8405</v>
      </c>
      <c r="G3" s="94">
        <v>99938792</v>
      </c>
      <c r="H3" s="94">
        <v>416551800</v>
      </c>
      <c r="I3" s="94">
        <v>316.81</v>
      </c>
      <c r="J3" s="94">
        <v>316613008</v>
      </c>
      <c r="K3" s="94">
        <v>440100384</v>
      </c>
      <c r="L3" s="94">
        <v>756713392</v>
      </c>
    </row>
    <row r="4" spans="1:12" ht="18.75" x14ac:dyDescent="0.3">
      <c r="A4" s="94" t="s">
        <v>226</v>
      </c>
      <c r="B4" s="94">
        <v>2000</v>
      </c>
      <c r="C4" s="94">
        <v>247173</v>
      </c>
      <c r="D4" s="94">
        <v>247567</v>
      </c>
      <c r="E4" s="94">
        <v>197060</v>
      </c>
      <c r="F4" s="94">
        <v>196050</v>
      </c>
      <c r="G4" s="94">
        <v>494345696</v>
      </c>
      <c r="H4" s="94">
        <v>391475385</v>
      </c>
      <c r="I4" s="94">
        <v>-20.81</v>
      </c>
      <c r="J4" s="94">
        <v>-102870311</v>
      </c>
      <c r="K4" s="94">
        <v>0</v>
      </c>
      <c r="L4" s="94">
        <v>-102870311</v>
      </c>
    </row>
    <row r="5" spans="1:12" ht="18.75" x14ac:dyDescent="0.3">
      <c r="A5" s="94" t="s">
        <v>90</v>
      </c>
      <c r="B5" s="94">
        <v>7000</v>
      </c>
      <c r="C5" s="94">
        <v>12987</v>
      </c>
      <c r="D5" s="94">
        <v>13102</v>
      </c>
      <c r="E5" s="94">
        <v>48360</v>
      </c>
      <c r="F5" s="94">
        <v>49950</v>
      </c>
      <c r="G5" s="94">
        <v>90907328</v>
      </c>
      <c r="H5" s="94">
        <v>346573080</v>
      </c>
      <c r="I5" s="94">
        <v>281.24</v>
      </c>
      <c r="J5" s="94">
        <v>255665752</v>
      </c>
      <c r="K5" s="94">
        <v>28708712</v>
      </c>
      <c r="L5" s="94">
        <v>284374464</v>
      </c>
    </row>
    <row r="6" spans="1:12" ht="18.75" x14ac:dyDescent="0.3">
      <c r="A6" s="94" t="s">
        <v>14</v>
      </c>
      <c r="B6" s="94">
        <v>10000</v>
      </c>
      <c r="C6" s="94">
        <v>19535</v>
      </c>
      <c r="D6" s="94">
        <v>19707</v>
      </c>
      <c r="E6" s="94">
        <v>33770</v>
      </c>
      <c r="F6" s="94">
        <v>34260</v>
      </c>
      <c r="G6" s="94">
        <v>195353872</v>
      </c>
      <c r="H6" s="94">
        <v>339585120</v>
      </c>
      <c r="I6" s="94">
        <v>73.83</v>
      </c>
      <c r="J6" s="94">
        <v>144231248</v>
      </c>
      <c r="K6" s="94">
        <v>0</v>
      </c>
      <c r="L6" s="94">
        <v>144231248</v>
      </c>
    </row>
    <row r="7" spans="1:12" ht="18.75" x14ac:dyDescent="0.3">
      <c r="A7" s="94" t="s">
        <v>15</v>
      </c>
      <c r="B7" s="94">
        <v>25000</v>
      </c>
      <c r="C7" s="94">
        <v>2537</v>
      </c>
      <c r="D7" s="94">
        <v>2560</v>
      </c>
      <c r="E7" s="94">
        <v>11710</v>
      </c>
      <c r="F7" s="94">
        <v>11990</v>
      </c>
      <c r="G7" s="94">
        <v>63421108</v>
      </c>
      <c r="H7" s="94">
        <v>297112200</v>
      </c>
      <c r="I7" s="94">
        <v>368.48</v>
      </c>
      <c r="J7" s="94">
        <v>233691092</v>
      </c>
      <c r="K7" s="94">
        <v>190849920</v>
      </c>
      <c r="L7" s="94">
        <v>425491012</v>
      </c>
    </row>
    <row r="8" spans="1:12" ht="18.75" x14ac:dyDescent="0.3">
      <c r="A8" s="94" t="s">
        <v>231</v>
      </c>
      <c r="B8" s="94">
        <v>700</v>
      </c>
      <c r="C8" s="94">
        <v>280033</v>
      </c>
      <c r="D8" s="94">
        <v>280480</v>
      </c>
      <c r="E8" s="94">
        <v>316400</v>
      </c>
      <c r="F8" s="94">
        <v>319172</v>
      </c>
      <c r="G8" s="94">
        <v>196023104</v>
      </c>
      <c r="H8" s="94">
        <v>223064491</v>
      </c>
      <c r="I8" s="94">
        <v>13.79</v>
      </c>
      <c r="J8" s="94">
        <v>27041387</v>
      </c>
      <c r="K8" s="94">
        <v>0</v>
      </c>
      <c r="L8" s="94">
        <v>27041387</v>
      </c>
    </row>
    <row r="9" spans="1:12" ht="18.75" x14ac:dyDescent="0.3">
      <c r="A9" s="94" t="s">
        <v>77</v>
      </c>
      <c r="B9" s="94">
        <v>6000</v>
      </c>
      <c r="C9" s="94">
        <v>31328</v>
      </c>
      <c r="D9" s="94">
        <v>31604</v>
      </c>
      <c r="E9" s="94">
        <v>34607</v>
      </c>
      <c r="F9" s="94">
        <v>35653</v>
      </c>
      <c r="G9" s="94">
        <v>187968096</v>
      </c>
      <c r="H9" s="94">
        <v>212035522</v>
      </c>
      <c r="I9" s="94">
        <v>12.8</v>
      </c>
      <c r="J9" s="94">
        <v>24067426</v>
      </c>
      <c r="K9" s="94">
        <v>1006639</v>
      </c>
      <c r="L9" s="94">
        <v>25074065</v>
      </c>
    </row>
    <row r="10" spans="1:12" ht="18.75" x14ac:dyDescent="0.3">
      <c r="A10" s="94" t="s">
        <v>27</v>
      </c>
      <c r="B10" s="94">
        <v>7000</v>
      </c>
      <c r="C10" s="94">
        <v>8220</v>
      </c>
      <c r="D10" s="94">
        <v>8293</v>
      </c>
      <c r="E10" s="94">
        <v>20685</v>
      </c>
      <c r="F10" s="94">
        <v>21932</v>
      </c>
      <c r="G10" s="94">
        <v>57537000</v>
      </c>
      <c r="H10" s="94">
        <v>152172989</v>
      </c>
      <c r="I10" s="94">
        <v>164.48</v>
      </c>
      <c r="J10" s="94">
        <v>94635989</v>
      </c>
      <c r="K10" s="94">
        <v>43204440</v>
      </c>
      <c r="L10" s="94">
        <v>141530429</v>
      </c>
    </row>
    <row r="11" spans="1:12" ht="18.75" x14ac:dyDescent="0.3">
      <c r="A11" s="94" t="s">
        <v>17</v>
      </c>
      <c r="B11" s="94">
        <v>4000</v>
      </c>
      <c r="C11" s="94">
        <v>2118</v>
      </c>
      <c r="D11" s="94">
        <v>2137</v>
      </c>
      <c r="E11" s="94">
        <v>24700</v>
      </c>
      <c r="F11" s="94">
        <v>25370</v>
      </c>
      <c r="G11" s="94">
        <v>8470021</v>
      </c>
      <c r="H11" s="94">
        <v>100586976</v>
      </c>
      <c r="I11" s="94">
        <v>1087.56</v>
      </c>
      <c r="J11" s="94">
        <v>92116955</v>
      </c>
      <c r="K11" s="94">
        <v>90905312</v>
      </c>
      <c r="L11" s="94">
        <v>183022267</v>
      </c>
    </row>
    <row r="12" spans="1:12" ht="18.75" x14ac:dyDescent="0.3">
      <c r="A12" s="94" t="s">
        <v>16</v>
      </c>
      <c r="B12" s="94">
        <v>5000</v>
      </c>
      <c r="C12" s="94">
        <v>2752</v>
      </c>
      <c r="D12" s="94">
        <v>2777</v>
      </c>
      <c r="E12" s="94">
        <v>15840</v>
      </c>
      <c r="F12" s="94">
        <v>15970</v>
      </c>
      <c r="G12" s="94">
        <v>13760059</v>
      </c>
      <c r="H12" s="94">
        <v>79147320</v>
      </c>
      <c r="I12" s="94">
        <v>475.2</v>
      </c>
      <c r="J12" s="94">
        <v>65387261</v>
      </c>
      <c r="K12" s="94">
        <v>42537480</v>
      </c>
      <c r="L12" s="94">
        <v>107924741</v>
      </c>
    </row>
    <row r="13" spans="1:12" ht="18.75" x14ac:dyDescent="0.3">
      <c r="A13" s="94" t="s">
        <v>22</v>
      </c>
      <c r="B13" s="94">
        <v>3000</v>
      </c>
      <c r="C13" s="94">
        <v>10199</v>
      </c>
      <c r="D13" s="94">
        <v>10289</v>
      </c>
      <c r="E13" s="94">
        <v>20530</v>
      </c>
      <c r="F13" s="94">
        <v>21863</v>
      </c>
      <c r="G13" s="94">
        <v>30598264</v>
      </c>
      <c r="H13" s="94">
        <v>65011817</v>
      </c>
      <c r="I13" s="94">
        <v>112.47</v>
      </c>
      <c r="J13" s="94">
        <v>34413553</v>
      </c>
      <c r="K13" s="94">
        <v>11601253</v>
      </c>
      <c r="L13" s="94">
        <v>47514806</v>
      </c>
    </row>
    <row r="14" spans="1:12" ht="18.75" x14ac:dyDescent="0.3">
      <c r="A14" s="94" t="s">
        <v>18</v>
      </c>
      <c r="B14" s="94">
        <v>100000</v>
      </c>
      <c r="C14" s="94">
        <v>502</v>
      </c>
      <c r="D14" s="94">
        <v>507</v>
      </c>
      <c r="E14" s="94">
        <v>500</v>
      </c>
      <c r="F14" s="94">
        <v>500</v>
      </c>
      <c r="G14" s="94">
        <v>50227000</v>
      </c>
      <c r="H14" s="94">
        <v>49560000</v>
      </c>
      <c r="I14" s="94">
        <v>-1.33</v>
      </c>
      <c r="J14" s="94">
        <v>-667000</v>
      </c>
      <c r="K14" s="94">
        <v>0</v>
      </c>
      <c r="L14" s="94">
        <v>-167000</v>
      </c>
    </row>
    <row r="15" spans="1:12" ht="18.75" x14ac:dyDescent="0.3">
      <c r="A15" s="94" t="s">
        <v>29</v>
      </c>
      <c r="B15" s="94">
        <v>1500</v>
      </c>
      <c r="C15" s="94">
        <v>25376</v>
      </c>
      <c r="D15" s="94">
        <v>25600</v>
      </c>
      <c r="E15" s="94">
        <v>32940</v>
      </c>
      <c r="F15" s="94">
        <v>33320</v>
      </c>
      <c r="G15" s="94">
        <v>38063528</v>
      </c>
      <c r="H15" s="94">
        <v>49540176</v>
      </c>
      <c r="I15" s="94">
        <v>30.15</v>
      </c>
      <c r="J15" s="94">
        <v>11476648</v>
      </c>
      <c r="K15" s="94">
        <v>15159361</v>
      </c>
      <c r="L15" s="94">
        <v>27686009</v>
      </c>
    </row>
    <row r="16" spans="1:12" ht="18.75" x14ac:dyDescent="0.3">
      <c r="A16" s="94" t="s">
        <v>26</v>
      </c>
      <c r="B16" s="94">
        <v>7000</v>
      </c>
      <c r="C16" s="94">
        <v>2103</v>
      </c>
      <c r="D16" s="94">
        <v>2122</v>
      </c>
      <c r="E16" s="94">
        <v>5586</v>
      </c>
      <c r="F16" s="94">
        <v>5590</v>
      </c>
      <c r="G16" s="94">
        <v>14720662</v>
      </c>
      <c r="H16" s="94">
        <v>38785656</v>
      </c>
      <c r="I16" s="94">
        <v>163.47999999999999</v>
      </c>
      <c r="J16" s="94">
        <v>24064994</v>
      </c>
      <c r="K16" s="94">
        <v>94924224</v>
      </c>
      <c r="L16" s="94">
        <v>118989218</v>
      </c>
    </row>
    <row r="17" spans="1:12" ht="18.75" x14ac:dyDescent="0.3">
      <c r="A17" s="94" t="s">
        <v>31</v>
      </c>
      <c r="B17" s="94">
        <v>7000</v>
      </c>
      <c r="C17" s="94">
        <v>2300</v>
      </c>
      <c r="D17" s="94">
        <v>2321</v>
      </c>
      <c r="E17" s="94">
        <v>4056</v>
      </c>
      <c r="F17" s="94">
        <v>3903</v>
      </c>
      <c r="G17" s="94">
        <v>16100578</v>
      </c>
      <c r="H17" s="94">
        <v>27080575</v>
      </c>
      <c r="I17" s="94">
        <v>68.2</v>
      </c>
      <c r="J17" s="94">
        <v>10979997</v>
      </c>
      <c r="K17" s="94">
        <v>3855220</v>
      </c>
      <c r="L17" s="94">
        <v>14835217</v>
      </c>
    </row>
    <row r="18" spans="1:12" ht="18.75" x14ac:dyDescent="0.3">
      <c r="A18" s="94" t="s">
        <v>404</v>
      </c>
      <c r="B18" s="94">
        <v>52</v>
      </c>
      <c r="C18" s="94">
        <v>0</v>
      </c>
      <c r="D18" s="94">
        <v>0</v>
      </c>
      <c r="E18" s="94" t="s">
        <v>405</v>
      </c>
      <c r="F18" s="94">
        <v>1000</v>
      </c>
      <c r="G18" s="94">
        <v>0</v>
      </c>
      <c r="H18" s="94">
        <v>51542</v>
      </c>
      <c r="I18" s="94">
        <v>0</v>
      </c>
      <c r="J18" s="94">
        <v>0</v>
      </c>
      <c r="K18" s="94">
        <v>0</v>
      </c>
      <c r="L18" s="94">
        <v>0</v>
      </c>
    </row>
    <row r="19" spans="1:12" ht="18.75" x14ac:dyDescent="0.3">
      <c r="A19" s="94" t="s">
        <v>34</v>
      </c>
      <c r="B19" s="94">
        <v>17</v>
      </c>
      <c r="C19" s="94" t="s">
        <v>35</v>
      </c>
      <c r="D19" s="94" t="s">
        <v>459</v>
      </c>
      <c r="E19" s="94" t="s">
        <v>37</v>
      </c>
      <c r="F19" s="94" t="s">
        <v>460</v>
      </c>
      <c r="G19" s="94" t="s">
        <v>39</v>
      </c>
      <c r="H19" s="94">
        <f>SUM(H2:H18)</f>
        <v>4031497689</v>
      </c>
      <c r="I19" s="94" t="s">
        <v>40</v>
      </c>
      <c r="J19" s="94" t="s">
        <v>461</v>
      </c>
      <c r="K19" s="94"/>
      <c r="L19" s="94"/>
    </row>
    <row r="20" spans="1:12" hidden="1" x14ac:dyDescent="0.25"/>
    <row r="21" spans="1:12" hidden="1" x14ac:dyDescent="0.25"/>
    <row r="22" spans="1:12" hidden="1" x14ac:dyDescent="0.25"/>
    <row r="23" spans="1:12" hidden="1" x14ac:dyDescent="0.25"/>
    <row r="24" spans="1:12" hidden="1" x14ac:dyDescent="0.25"/>
    <row r="25" spans="1:12" hidden="1" x14ac:dyDescent="0.25"/>
    <row r="26" spans="1:12" hidden="1" x14ac:dyDescent="0.25"/>
    <row r="27" spans="1:12" hidden="1" x14ac:dyDescent="0.25"/>
    <row r="28" spans="1:12" hidden="1" x14ac:dyDescent="0.25"/>
    <row r="29" spans="1:12" hidden="1" x14ac:dyDescent="0.25"/>
    <row r="30" spans="1:12" hidden="1" x14ac:dyDescent="0.25"/>
    <row r="31" spans="1:12" hidden="1" x14ac:dyDescent="0.25"/>
    <row r="32" spans="1:12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t="19.5" thickBot="1" x14ac:dyDescent="0.35">
      <c r="A40" s="1">
        <v>0</v>
      </c>
      <c r="B40" s="1"/>
      <c r="C40" s="1"/>
      <c r="D40" s="1"/>
      <c r="E40" s="1"/>
      <c r="F40" s="9">
        <f>H19+B41</f>
        <v>4039131460</v>
      </c>
      <c r="G40" s="1" t="s">
        <v>42</v>
      </c>
      <c r="H40" s="2" t="s">
        <v>43</v>
      </c>
      <c r="I40" s="2"/>
      <c r="J40" s="1"/>
      <c r="K40" s="2" t="s">
        <v>44</v>
      </c>
      <c r="L40" s="2"/>
    </row>
    <row r="41" spans="1:12" ht="18.75" x14ac:dyDescent="0.3">
      <c r="A41" s="1" t="s">
        <v>45</v>
      </c>
      <c r="B41" s="9">
        <v>7633771</v>
      </c>
      <c r="C41" s="1" t="s">
        <v>46</v>
      </c>
      <c r="D41" s="1">
        <v>0</v>
      </c>
      <c r="E41" s="1" t="s">
        <v>47</v>
      </c>
      <c r="F41" s="9">
        <f>32951060+39600000</f>
        <v>72551060</v>
      </c>
      <c r="G41" s="10">
        <f>F40+D41+F41</f>
        <v>4111682520</v>
      </c>
      <c r="H41" s="11">
        <f>G41-B43</f>
        <v>1623849074</v>
      </c>
      <c r="I41" s="5">
        <f>H41/B43</f>
        <v>0.65271615212459844</v>
      </c>
      <c r="J41" s="13">
        <f>G41+J40</f>
        <v>4111682520</v>
      </c>
      <c r="K41" s="11">
        <f>H41+J40</f>
        <v>1623849074</v>
      </c>
      <c r="L41" s="5">
        <f>K41/B43</f>
        <v>0.65271615212459844</v>
      </c>
    </row>
    <row r="42" spans="1:12" ht="19.5" thickBot="1" x14ac:dyDescent="0.35">
      <c r="A42" s="1" t="s">
        <v>48</v>
      </c>
      <c r="B42" s="9">
        <v>1260000000</v>
      </c>
      <c r="C42" s="1"/>
      <c r="D42" s="1"/>
      <c r="E42" s="1"/>
      <c r="F42" s="1"/>
      <c r="G42" s="10">
        <f>G41+B42</f>
        <v>5371682520</v>
      </c>
      <c r="H42" s="12">
        <f>G42-B43</f>
        <v>2883849074</v>
      </c>
      <c r="I42" s="8">
        <f>H42/B43</f>
        <v>1.1591809245256042</v>
      </c>
      <c r="J42" s="13">
        <f>G42+J40</f>
        <v>5371682520</v>
      </c>
      <c r="K42" s="12">
        <f>H42+J40</f>
        <v>2883849074</v>
      </c>
      <c r="L42" s="8">
        <f>K42/B43</f>
        <v>1.1591809245256042</v>
      </c>
    </row>
    <row r="43" spans="1:12" ht="18.75" x14ac:dyDescent="0.3">
      <c r="A43" s="1" t="s">
        <v>49</v>
      </c>
      <c r="B43" s="9">
        <f>Base!E$2</f>
        <v>2487833446</v>
      </c>
      <c r="C43" s="1"/>
      <c r="D43" s="1"/>
      <c r="E43" s="1"/>
      <c r="F43" s="1"/>
      <c r="G43" s="3"/>
      <c r="H43" s="4" t="s">
        <v>50</v>
      </c>
      <c r="I43" s="5">
        <f ca="1">H41/VLOOKUP(MID(CELL("filename",A$1),FIND("]",CELL("filename",A$1))+1,255),Base!A:H,8,FALSE)*30</f>
        <v>0.12715249716712956</v>
      </c>
      <c r="J43" s="6"/>
      <c r="K43" s="4" t="s">
        <v>50</v>
      </c>
      <c r="L43" s="5">
        <f ca="1">K41/VLOOKUP(MID(CELL("filename",A$1),FIND("]",CELL("filename",A$1))+1,255),Base!A:H,8,FALSE)*30</f>
        <v>0.12715249716712956</v>
      </c>
    </row>
    <row r="44" spans="1:12" ht="19.5" thickBot="1" x14ac:dyDescent="0.35">
      <c r="A44" s="1"/>
      <c r="B44" s="1"/>
      <c r="C44" s="1"/>
      <c r="D44" s="1"/>
      <c r="E44" s="1"/>
      <c r="F44" s="1"/>
      <c r="G44" s="3"/>
      <c r="H44" s="7"/>
      <c r="I44" s="8">
        <f ca="1">H42/VLOOKUP(MID(CELL("filename",A$1),FIND("]",CELL("filename",A$1))+1,255),Base!A:H,8,FALSE)*30</f>
        <v>0.22581446581667616</v>
      </c>
      <c r="J44" s="6"/>
      <c r="K44" s="7"/>
      <c r="L44" s="8">
        <f ca="1">K42/VLOOKUP(MID(CELL("filename",A$1),FIND("]",CELL("filename",A$1))+1,255),Base!A:H,8,FALSE)*30</f>
        <v>0.22581446581667616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241</vt:i4>
      </vt:variant>
    </vt:vector>
  </HeadingPairs>
  <TitlesOfParts>
    <vt:vector size="241" baseType="lpstr">
      <vt:lpstr>99-1-5</vt:lpstr>
      <vt:lpstr>99-1-6</vt:lpstr>
      <vt:lpstr>99-1-9</vt:lpstr>
      <vt:lpstr>99-1-10</vt:lpstr>
      <vt:lpstr>99-1-11</vt:lpstr>
      <vt:lpstr>99-1-16</vt:lpstr>
      <vt:lpstr>99-1-17</vt:lpstr>
      <vt:lpstr>99-1-18</vt:lpstr>
      <vt:lpstr>99-1-19</vt:lpstr>
      <vt:lpstr>99-1-20</vt:lpstr>
      <vt:lpstr>99-1-23</vt:lpstr>
      <vt:lpstr>99-1-24</vt:lpstr>
      <vt:lpstr>99-1-25</vt:lpstr>
      <vt:lpstr>99-1-26</vt:lpstr>
      <vt:lpstr>99-1-27</vt:lpstr>
      <vt:lpstr>99-1-30</vt:lpstr>
      <vt:lpstr>99-1-31</vt:lpstr>
      <vt:lpstr>99-2-1</vt:lpstr>
      <vt:lpstr>99-2-2</vt:lpstr>
      <vt:lpstr>99-2-3</vt:lpstr>
      <vt:lpstr>99-2-6</vt:lpstr>
      <vt:lpstr>99-2-7</vt:lpstr>
      <vt:lpstr>99-2-8</vt:lpstr>
      <vt:lpstr>99-2-9</vt:lpstr>
      <vt:lpstr>99-2-10</vt:lpstr>
      <vt:lpstr>99-2-13</vt:lpstr>
      <vt:lpstr>99-2-14</vt:lpstr>
      <vt:lpstr>99-2-15</vt:lpstr>
      <vt:lpstr>99-2-16</vt:lpstr>
      <vt:lpstr>99-2-17</vt:lpstr>
      <vt:lpstr>99-2-20</vt:lpstr>
      <vt:lpstr>99-2-21</vt:lpstr>
      <vt:lpstr>99-2-22</vt:lpstr>
      <vt:lpstr>99-2-23</vt:lpstr>
      <vt:lpstr>99-2-24</vt:lpstr>
      <vt:lpstr>99-2-27</vt:lpstr>
      <vt:lpstr>99-2-28</vt:lpstr>
      <vt:lpstr>99-2-29</vt:lpstr>
      <vt:lpstr>99-2-30</vt:lpstr>
      <vt:lpstr>99-2-31</vt:lpstr>
      <vt:lpstr>99-3-3</vt:lpstr>
      <vt:lpstr>99-3-6</vt:lpstr>
      <vt:lpstr>99-3-7</vt:lpstr>
      <vt:lpstr>99-3-10</vt:lpstr>
      <vt:lpstr>99-3-11</vt:lpstr>
      <vt:lpstr>99-3-12</vt:lpstr>
      <vt:lpstr>99-3-13</vt:lpstr>
      <vt:lpstr>99-3-17</vt:lpstr>
      <vt:lpstr>99-3-18</vt:lpstr>
      <vt:lpstr>99-3-19</vt:lpstr>
      <vt:lpstr>99-3-20</vt:lpstr>
      <vt:lpstr>99-3-21</vt:lpstr>
      <vt:lpstr>99-3-24</vt:lpstr>
      <vt:lpstr>99-3-25</vt:lpstr>
      <vt:lpstr>99-3-26</vt:lpstr>
      <vt:lpstr>99-3-27</vt:lpstr>
      <vt:lpstr>99-3-31</vt:lpstr>
      <vt:lpstr>99-4-1</vt:lpstr>
      <vt:lpstr>99-4-2</vt:lpstr>
      <vt:lpstr>99-4-3</vt:lpstr>
      <vt:lpstr>99-4-4</vt:lpstr>
      <vt:lpstr>99-4-7</vt:lpstr>
      <vt:lpstr>99-4-8</vt:lpstr>
      <vt:lpstr>99-4-9</vt:lpstr>
      <vt:lpstr>99-4-10</vt:lpstr>
      <vt:lpstr>99-4-11</vt:lpstr>
      <vt:lpstr>99-4-14</vt:lpstr>
      <vt:lpstr>99-4-15</vt:lpstr>
      <vt:lpstr>99-4-16</vt:lpstr>
      <vt:lpstr>99-4-17</vt:lpstr>
      <vt:lpstr>99-4-18</vt:lpstr>
      <vt:lpstr>99-4-21</vt:lpstr>
      <vt:lpstr>99-4-22</vt:lpstr>
      <vt:lpstr>99-4-23</vt:lpstr>
      <vt:lpstr>99-4-24</vt:lpstr>
      <vt:lpstr>99-4-25</vt:lpstr>
      <vt:lpstr>99-4-28</vt:lpstr>
      <vt:lpstr>99-4-29</vt:lpstr>
      <vt:lpstr>99-4-30</vt:lpstr>
      <vt:lpstr>99-4-31</vt:lpstr>
      <vt:lpstr>99-5-1</vt:lpstr>
      <vt:lpstr>99-5-4</vt:lpstr>
      <vt:lpstr>99-5-5</vt:lpstr>
      <vt:lpstr>99-5-6</vt:lpstr>
      <vt:lpstr>99-5-7</vt:lpstr>
      <vt:lpstr>99-5-8</vt:lpstr>
      <vt:lpstr>99-5-11</vt:lpstr>
      <vt:lpstr>99-5-12</vt:lpstr>
      <vt:lpstr>99-5-13</vt:lpstr>
      <vt:lpstr>99-5-14</vt:lpstr>
      <vt:lpstr>99-5-15</vt:lpstr>
      <vt:lpstr>99-5-19</vt:lpstr>
      <vt:lpstr>99-5-20</vt:lpstr>
      <vt:lpstr>99-5-21</vt:lpstr>
      <vt:lpstr>99-5-22</vt:lpstr>
      <vt:lpstr>99-5-25</vt:lpstr>
      <vt:lpstr>99-5-26</vt:lpstr>
      <vt:lpstr>99-5-27</vt:lpstr>
      <vt:lpstr>99-5-28</vt:lpstr>
      <vt:lpstr>99-5-29</vt:lpstr>
      <vt:lpstr>99-6-1</vt:lpstr>
      <vt:lpstr>99-6-2</vt:lpstr>
      <vt:lpstr>99-6-3</vt:lpstr>
      <vt:lpstr>99-6-4</vt:lpstr>
      <vt:lpstr>99-6-5</vt:lpstr>
      <vt:lpstr>99-6-10</vt:lpstr>
      <vt:lpstr>99-6-11</vt:lpstr>
      <vt:lpstr>99-6-12</vt:lpstr>
      <vt:lpstr>99-6-15</vt:lpstr>
      <vt:lpstr>99-6-16</vt:lpstr>
      <vt:lpstr>99-6-17</vt:lpstr>
      <vt:lpstr>99-6-18</vt:lpstr>
      <vt:lpstr>99-6-19</vt:lpstr>
      <vt:lpstr>99-6-22</vt:lpstr>
      <vt:lpstr>99-6-23</vt:lpstr>
      <vt:lpstr>99-6-24</vt:lpstr>
      <vt:lpstr>99-6-25</vt:lpstr>
      <vt:lpstr>99-6-26</vt:lpstr>
      <vt:lpstr>99-6-29</vt:lpstr>
      <vt:lpstr>99-6-30</vt:lpstr>
      <vt:lpstr>99-6-31</vt:lpstr>
      <vt:lpstr>99-7-1</vt:lpstr>
      <vt:lpstr>99-7-2</vt:lpstr>
      <vt:lpstr>99-7-5</vt:lpstr>
      <vt:lpstr>99-7-6</vt:lpstr>
      <vt:lpstr>99-7-7</vt:lpstr>
      <vt:lpstr>99-7-8</vt:lpstr>
      <vt:lpstr>99-7-9</vt:lpstr>
      <vt:lpstr>99-7-12</vt:lpstr>
      <vt:lpstr>99-7-13</vt:lpstr>
      <vt:lpstr>99-7-14</vt:lpstr>
      <vt:lpstr>99-7-15</vt:lpstr>
      <vt:lpstr>99-7-16</vt:lpstr>
      <vt:lpstr>99-7-19</vt:lpstr>
      <vt:lpstr>99-7-20</vt:lpstr>
      <vt:lpstr>99-7-21</vt:lpstr>
      <vt:lpstr>99-7-22</vt:lpstr>
      <vt:lpstr>99-7-23</vt:lpstr>
      <vt:lpstr>99-7-27</vt:lpstr>
      <vt:lpstr>99-7-28</vt:lpstr>
      <vt:lpstr>99-7-29</vt:lpstr>
      <vt:lpstr>99-7-30</vt:lpstr>
      <vt:lpstr>99-8-3</vt:lpstr>
      <vt:lpstr>99-8-5</vt:lpstr>
      <vt:lpstr>99-8-6</vt:lpstr>
      <vt:lpstr>99-8-7</vt:lpstr>
      <vt:lpstr>99-8-10</vt:lpstr>
      <vt:lpstr>99-8-11</vt:lpstr>
      <vt:lpstr>99-8-12</vt:lpstr>
      <vt:lpstr>99-8-14</vt:lpstr>
      <vt:lpstr>99-8-17</vt:lpstr>
      <vt:lpstr>99-8-18</vt:lpstr>
      <vt:lpstr>99-8-19</vt:lpstr>
      <vt:lpstr>99-8-20</vt:lpstr>
      <vt:lpstr>99-8-21</vt:lpstr>
      <vt:lpstr>99-8-24</vt:lpstr>
      <vt:lpstr>99-8-25</vt:lpstr>
      <vt:lpstr>99-8-26</vt:lpstr>
      <vt:lpstr>99-8-27</vt:lpstr>
      <vt:lpstr>99-8-28</vt:lpstr>
      <vt:lpstr>99-9-1</vt:lpstr>
      <vt:lpstr>99-9-2</vt:lpstr>
      <vt:lpstr>99-9-3</vt:lpstr>
      <vt:lpstr>99-9-4</vt:lpstr>
      <vt:lpstr>99-9-5</vt:lpstr>
      <vt:lpstr>99-9-8</vt:lpstr>
      <vt:lpstr>99-9-9</vt:lpstr>
      <vt:lpstr>99-9-10</vt:lpstr>
      <vt:lpstr>99-9-11</vt:lpstr>
      <vt:lpstr>99-9-12</vt:lpstr>
      <vt:lpstr>99-9-15</vt:lpstr>
      <vt:lpstr>99-9-16</vt:lpstr>
      <vt:lpstr>99-9-17</vt:lpstr>
      <vt:lpstr>99-9-18</vt:lpstr>
      <vt:lpstr>99-9-19</vt:lpstr>
      <vt:lpstr>99-9-22</vt:lpstr>
      <vt:lpstr>99-9-23</vt:lpstr>
      <vt:lpstr>99-9-24</vt:lpstr>
      <vt:lpstr>99-9-25</vt:lpstr>
      <vt:lpstr>99-9-26</vt:lpstr>
      <vt:lpstr>99-9-29</vt:lpstr>
      <vt:lpstr>99-9-30</vt:lpstr>
      <vt:lpstr>99-10-1</vt:lpstr>
      <vt:lpstr>99-10-2</vt:lpstr>
      <vt:lpstr>99-10-3</vt:lpstr>
      <vt:lpstr>99-10-6</vt:lpstr>
      <vt:lpstr>99-10-7</vt:lpstr>
      <vt:lpstr>99-10-8</vt:lpstr>
      <vt:lpstr>99-10-9</vt:lpstr>
      <vt:lpstr>99-10-10</vt:lpstr>
      <vt:lpstr>99-10-13</vt:lpstr>
      <vt:lpstr>99-10-14</vt:lpstr>
      <vt:lpstr>99-10-15</vt:lpstr>
      <vt:lpstr>99-10-16</vt:lpstr>
      <vt:lpstr>99-10-17</vt:lpstr>
      <vt:lpstr>99-10-20</vt:lpstr>
      <vt:lpstr>99-10-21</vt:lpstr>
      <vt:lpstr>99-10-22</vt:lpstr>
      <vt:lpstr>99-10-23</vt:lpstr>
      <vt:lpstr>99-10-24</vt:lpstr>
      <vt:lpstr>99-10-27</vt:lpstr>
      <vt:lpstr>99-10-29</vt:lpstr>
      <vt:lpstr>99-10-30</vt:lpstr>
      <vt:lpstr>99-11-1</vt:lpstr>
      <vt:lpstr>99-11-4</vt:lpstr>
      <vt:lpstr>99-11-5</vt:lpstr>
      <vt:lpstr>99-11-6</vt:lpstr>
      <vt:lpstr>99-11-7</vt:lpstr>
      <vt:lpstr>99-11-8</vt:lpstr>
      <vt:lpstr>99-11-11</vt:lpstr>
      <vt:lpstr>99-11-12</vt:lpstr>
      <vt:lpstr>99-11-13</vt:lpstr>
      <vt:lpstr>99-11-14</vt:lpstr>
      <vt:lpstr>99-11-15</vt:lpstr>
      <vt:lpstr>99-11-18</vt:lpstr>
      <vt:lpstr>99-11-19</vt:lpstr>
      <vt:lpstr>99-11-20</vt:lpstr>
      <vt:lpstr>99-11-21</vt:lpstr>
      <vt:lpstr>99-11-25</vt:lpstr>
      <vt:lpstr>99-11-26</vt:lpstr>
      <vt:lpstr>99-11-27</vt:lpstr>
      <vt:lpstr>99-11-28</vt:lpstr>
      <vt:lpstr>99-11-29</vt:lpstr>
      <vt:lpstr>99-12-2</vt:lpstr>
      <vt:lpstr>99-12-3</vt:lpstr>
      <vt:lpstr>99-12-4</vt:lpstr>
      <vt:lpstr>99-12-5</vt:lpstr>
      <vt:lpstr>99-12-6</vt:lpstr>
      <vt:lpstr>99-12-9</vt:lpstr>
      <vt:lpstr>99-12-10</vt:lpstr>
      <vt:lpstr>99-12-11</vt:lpstr>
      <vt:lpstr>99-12-12</vt:lpstr>
      <vt:lpstr>99-12-13</vt:lpstr>
      <vt:lpstr>99-12-16</vt:lpstr>
      <vt:lpstr>99-12-17</vt:lpstr>
      <vt:lpstr>99-12-18</vt:lpstr>
      <vt:lpstr>99-12-19</vt:lpstr>
      <vt:lpstr>99-12-20</vt:lpstr>
      <vt:lpstr>99-12-23</vt:lpstr>
      <vt:lpstr>Base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Arman</cp:lastModifiedBy>
  <cp:revision/>
  <dcterms:created xsi:type="dcterms:W3CDTF">2020-03-24T13:37:05Z</dcterms:created>
  <dcterms:modified xsi:type="dcterms:W3CDTF">2021-03-13T13:19:37Z</dcterms:modified>
  <cp:category/>
  <cp:contentStatus/>
</cp:coreProperties>
</file>