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9DD8F1E8-641B-C84F-A050-5D380B14F838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86" r:id="rId13"/>
    <pivotCache cacheId="396" r:id="rId14"/>
    <pivotCache cacheId="40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805" i="1" l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C10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<sst xmlns="http://schemas.openxmlformats.org/spreadsheetml/2006/main" count="67437" uniqueCount="3857">
  <si>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</si>
  <si>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</si>
  <si>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</si>
  <si>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</si>
  <si>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</si>
  <si>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</si>
  <si>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</si>
  <si>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</si>
  <si>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</si>
  <si>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</si>
  <si>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</si>
  <si>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</si>
  <si>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</si>
  <si>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</si>
  <si>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</si>
  <si>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</si>
  <si>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</si>
  <si>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</si>
  <si>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</si>
  <si>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</si>
  <si>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</si>
  <si>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</si>
  <si>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</si>
  <si>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</si>
  <si>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</si>
  <si>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</si>
  <si>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</si>
  <si>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</si>
  <si>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</si>
  <si>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</si>
  <si>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</si>
  <si>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</si>
  <si>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</si>
  <si>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</si>
  <si>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</si>
  <si>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</si>
  <si>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</si>
  <si>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</si>
  <si>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</si>
  <si>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</si>
  <si>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</si>
  <si>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</si>
  <si>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</si>
  <si>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</si>
  <si>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</si>
  <si>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</si>
  <si>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</si>
  <si>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</si>
  <si>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</si>
  <si>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</si>
  <si>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</si>
  <si>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</si>
  <si>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</si>
  <si>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</si>
  <si>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</si>
  <si>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</si>
  <si>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</si>
  <si>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</si>
  <si>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</si>
  <si>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</si>
  <si>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</si>
  <si>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</si>
  <si>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</si>
  <si>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</si>
  <si>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</si>
  <si>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</si>
  <si>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</si>
  <si>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</si>
  <si>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</si>
  <si>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</si>
  <si>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</si>
  <si>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</si>
  <si>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</si>
  <si>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</si>
  <si>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</si>
  <si>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</si>
  <si>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</si>
  <si>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</si>
  <si>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</si>
  <si>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</si>
  <si>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</si>
  <si>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</si>
  <si>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</si>
  <si>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</si>
  <si>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</si>
  <si>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</si>
  <si>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</si>
  <si>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</si>
  <si>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</si>
  <si>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</si>
  <si>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</si>
  <si>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</si>
  <si>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</si>
  <si>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</si>
  <si>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</si>
  <si>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</si>
  <si>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</si>
  <si>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</si>
  <si>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</si>
  <si>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</si>
  <si>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</si>
  <si>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</si>
  <si>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</si>
  <si>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</si>
  <si>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</si>
  <si>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</si>
  <si>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</si>
  <si>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</si>
  <si>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</si>
  <si>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</si>
  <si>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</si>
  <si>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</si>
  <si>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</si>
  <si>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</si>
  <si>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</si>
  <si>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</si>
  <si>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</si>
  <si>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</si>
  <si>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</si>
  <si>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</si>
  <si>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</si>
  <si>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</si>
  <si>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</si>
  <si>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</si>
  <si>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</si>
  <si>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</si>
  <si>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</si>
  <si>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</si>
  <si>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</si>
  <si>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</si>
  <si>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</si>
  <si>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</si>
  <si>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</si>
  <si>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</si>
  <si>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</si>
  <si>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</si>
  <si>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</si>
  <si>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</si>
  <si>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</si>
  <si>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</si>
  <si>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</si>
  <si>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</si>
  <si>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</si>
  <si>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</si>
  <si>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</si>
  <si>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</si>
  <si>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</si>
  <si>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</si>
  <si>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</si>
  <si>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</si>
  <si>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</si>
  <si>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</si>
  <si>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</si>
  <si>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</si>
  <si>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</si>
  <si>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</si>
  <si>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</si>
  <si>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</si>
  <si>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</si>
  <si>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</si>
  <si>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</si>
  <si>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</si>
  <si>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</si>
  <si>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</si>
  <si>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</si>
  <si>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</si>
  <si>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</si>
  <si>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</si>
  <si>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</si>
  <si>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</si>
  <si>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</si>
  <si>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</si>
  <si>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</si>
  <si>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</si>
  <si>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</si>
  <si>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</si>
  <si>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</si>
  <si>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</si>
  <si>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</si>
  <si>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</si>
  <si>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</si>
  <si>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</si>
  <si>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</si>
  <si>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</si>
  <si>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</si>
  <si>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</si>
  <si>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</si>
  <si>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</si>
  <si>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</si>
  <si>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</si>
  <si>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</si>
  <si>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</si>
  <si>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</si>
  <si>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</si>
  <si>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</si>
  <si>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</si>
  <si>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</si>
  <si>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</si>
  <si>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</si>
  <si>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</si>
  <si>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</si>
  <si>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</si>
  <si>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</si>
  <si>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</si>
  <si>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</si>
  <si>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</si>
  <si>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</si>
  <si>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</si>
  <si>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</si>
  <si>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</si>
  <si>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</si>
  <si>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</si>
  <si>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</si>
  <si>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</si>
  <si>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</si>
  <si>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</si>
  <si>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</si>
  <si>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</si>
  <si>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</si>
  <si>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</si>
  <si>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</si>
  <si>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</si>
  <si>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</si>
  <si>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</si>
  <si>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</si>
  <si>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</si>
  <si>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</si>
  <si>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</si>
  <si>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</si>
  <si>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</si>
  <si>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</si>
  <si>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</si>
  <si>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</si>
  <si>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</si>
  <si>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</si>
  <si>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</si>
  <si>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</si>
  <si>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</si>
  <si>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</si>
  <si>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</si>
  <si>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</si>
  <si>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</si>
  <si>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</si>
  <si>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</si>
  <si>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</si>
  <si>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</si>
  <si>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</si>
  <si>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</si>
  <si>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</si>
  <si>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</si>
  <si>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</si>
  <si>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</si>
  <si>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</si>
  <si>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</si>
  <si>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</si>
  <si>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</si>
  <si>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</si>
  <si>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</si>
  <si>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</si>
  <si>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</si>
  <si>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</si>
  <si>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</si>
  <si>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</si>
  <si>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</si>
  <si>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</si>
  <si>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</si>
  <si>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</si>
  <si>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</si>
  <si>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</si>
  <si>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</si>
  <si>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</si>
  <si>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</si>
  <si>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</si>
  <si>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</si>
  <si>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</si>
  <si>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</si>
  <si>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</si>
  <si>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</si>
  <si>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</si>
  <si>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</si>
  <si>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</si>
  <si>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</si>
  <si>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</si>
  <si>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</si>
  <si>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</si>
  <si>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</si>
  <si>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</si>
  <si>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</si>
  <si>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</si>
  <si>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</si>
  <si>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</si>
  <si>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</si>
  <si>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</si>
  <si>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</si>
  <si>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</si>
  <si>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</si>
  <si>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</si>
  <si>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</si>
  <si>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</si>
  <si>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</si>
  <si>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</si>
  <si>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</si>
  <si>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</si>
  <si>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</si>
  <si>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</si>
  <si>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</si>
  <si>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</si>
  <si>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</si>
  <si>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</si>
  <si>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</si>
  <si>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</si>
  <si>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</si>
  <si>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</si>
  <si>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</si>
  <si>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</si>
  <si>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</si>
  <si>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</si>
  <si>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</si>
  <si>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</si>
  <si>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</si>
  <si>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</si>
  <si>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</si>
  <si>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</si>
  <si>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</si>
  <si>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</si>
  <si>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</si>
  <si>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</si>
  <si>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</si>
  <si>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</si>
  <si>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</si>
  <si>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</si>
  <si>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</si>
  <si>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</si>
  <si>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</si>
  <si>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</si>
  <si>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</si>
  <si>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</si>
  <si>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</si>
  <si>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</si>
  <si>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</si>
  <si>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</si>
  <si>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</si>
  <si>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</si>
  <si>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</si>
  <si>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</si>
  <si>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</si>
  <si>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</si>
  <si>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</si>
  <si>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</si>
  <si>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</si>
  <si>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</si>
  <si>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</si>
  <si>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</si>
  <si>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</si>
  <si>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</si>
  <si>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</si>
  <si>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</si>
  <si>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</si>
  <si>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</si>
  <si>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</si>
  <si>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</si>
  <si>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</si>
  <si>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</si>
  <si>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</si>
  <si>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</si>
  <si>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</si>
  <si>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</si>
  <si>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</si>
  <si>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</si>
  <si>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</si>
  <si>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</si>
  <si>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</si>
  <si>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</si>
  <si>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</si>
  <si>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</si>
  <si>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</si>
  <si>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</si>
  <si>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</si>
  <si>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</si>
  <si>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</si>
  <si>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</si>
  <si>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</si>
  <si>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</si>
  <si>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</si>
  <si>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</si>
  <si>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</si>
  <si>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</si>
  <si>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</si>
  <si>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</si>
  <si>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</si>
  <si>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</si>
  <si>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</si>
  <si>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</si>
  <si>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</si>
  <si>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</si>
  <si>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</si>
  <si>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</si>
  <si>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</si>
  <si>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</si>
  <si>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</si>
  <si>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</si>
  <si>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</si>
  <si>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</si>
  <si>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</si>
  <si>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</si>
  <si>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</si>
  <si>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</si>
  <si>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</si>
  <si>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</si>
  <si>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</si>
  <si>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</si>
  <si>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</si>
  <si>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</si>
  <si>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</si>
  <si>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</si>
  <si>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</si>
  <si>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</si>
  <si>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</si>
  <si>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</si>
  <si>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</si>
  <si>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</si>
  <si>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</si>
  <si>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</si>
  <si>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</si>
  <si>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</si>
  <si>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</si>
  <si>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</si>
  <si>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</si>
  <si>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</si>
  <si>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</si>
  <si>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</si>
  <si>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</si>
  <si>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</si>
  <si>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</si>
  <si>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</si>
  <si>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</si>
  <si>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</si>
  <si>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</si>
  <si>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</si>
  <si>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</si>
  <si>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</si>
  <si>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</si>
  <si>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</si>
  <si>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</si>
  <si>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</si>
  <si>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</si>
  <si>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</si>
  <si>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</si>
  <si>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</si>
  <si>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</si>
  <si>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</si>
  <si>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</si>
  <si>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</si>
  <si>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</si>
  <si>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</si>
  <si>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</si>
  <si>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</si>
  <si>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</si>
  <si>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</si>
  <si>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</si>
  <si>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</si>
  <si>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</si>
  <si>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</si>
  <si>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</si>
  <si>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</si>
  <si>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</si>
  <si>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</si>
  <si>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</si>
  <si>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</si>
  <si>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</si>
  <si>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</si>
  <si>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</si>
  <si>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</si>
  <si>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</si>
  <si>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</si>
  <si>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</si>
  <si>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</si>
  <si>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</si>
  <si>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</si>
  <si>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</si>
  <si>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</si>
  <si>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</si>
  <si>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</si>
  <si>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</si>
  <si>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</si>
  <si>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</si>
  <si>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</si>
  <si>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</si>
  <si>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</si>
  <si>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</si>
  <si>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</si>
  <si>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</si>
  <si>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</si>
  <si>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</si>
  <si>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</si>
  <si>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</si>
  <si>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</si>
  <si>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</si>
  <si>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</si>
  <si>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</si>
  <si>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</si>
  <si>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</si>
  <si>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</si>
  <si>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</si>
  <si>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</si>
  <si>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</si>
  <si>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</si>
  <si>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</si>
  <si>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</si>
  <si>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</si>
  <si>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</si>
  <si>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</si>
  <si>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</si>
  <si>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</si>
  <si>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</si>
  <si>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</si>
  <si>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</si>
  <si>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</si>
  <si>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</si>
  <si>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</si>
  <si>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</si>
  <si>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</si>
  <si>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</si>
  <si>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</si>
  <si>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</si>
  <si>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</si>
  <si>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</si>
  <si>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</si>
  <si>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</si>
  <si>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</si>
  <si>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</si>
  <si>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</si>
  <si>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</si>
  <si>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</si>
  <si>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</si>
  <si>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</si>
  <si>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</si>
  <si>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</si>
  <si>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</si>
  <si>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</si>
  <si>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</si>
  <si>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</si>
  <si>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</si>
  <si>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</si>
  <si>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</si>
  <si>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</si>
  <si>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</si>
  <si>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</si>
  <si>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</si>
  <si>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</si>
  <si>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</si>
  <si>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</si>
  <si>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</si>
  <si>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</si>
  <si>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</si>
  <si>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</si>
  <si>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</si>
  <si>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</si>
  <si>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</si>
  <si>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</si>
  <si>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</si>
  <si>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</si>
  <si>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</si>
  <si>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</si>
  <si>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</si>
  <si>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</si>
  <si>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</si>
  <si>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</si>
  <si>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</si>
  <si>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</si>
  <si>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</si>
  <si>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</si>
  <si>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</si>
  <si>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</si>
  <si>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</si>
  <si>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</si>
  <si>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</si>
  <si>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</si>
  <si>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</si>
  <si>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</si>
  <si>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</si>
  <si>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</si>
  <si>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</si>
  <si>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</si>
  <si>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</si>
  <si>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</si>
  <si>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</si>
  <si>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</si>
  <si>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</si>
  <si>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</si>
  <si>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</si>
  <si>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</si>
  <si>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</si>
  <si>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</si>
  <si>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</si>
  <si>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</si>
  <si>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</si>
  <si>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</si>
  <si>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</si>
  <si>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</si>
  <si>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</si>
  <si>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</si>
  <si>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</si>
  <si>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</si>
  <si>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</si>
  <si>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</si>
  <si>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</si>
  <si>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</si>
  <si>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</si>
  <si>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</si>
  <si>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</si>
  <si>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</si>
  <si>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</si>
  <si>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</si>
  <si>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</si>
  <si>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</si>
  <si>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</si>
  <si>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</si>
  <si>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</si>
  <si>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</si>
  <si>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</si>
  <si>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</si>
  <si>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</si>
  <si>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</si>
  <si>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</si>
  <si>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</si>
  <si>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</si>
  <si>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</si>
  <si>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</si>
  <si>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</si>
  <si>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</si>
  <si>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</si>
  <si>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</si>
  <si>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</si>
  <si>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</si>
  <si>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</si>
  <si>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</si>
  <si>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</si>
  <si>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</si>
  <si>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</si>
  <si>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</si>
  <si>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</si>
  <si>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</si>
  <si>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</si>
  <si>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</si>
  <si>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</si>
  <si>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</si>
  <si>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</si>
  <si>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</si>
  <si>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</si>
  <si>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</si>
  <si>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</si>
  <si>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</si>
  <si>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</si>
  <si>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</si>
  <si>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</si>
  <si>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</si>
  <si>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</si>
  <si>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</si>
  <si>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</si>
  <si>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</si>
  <si>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</si>
  <si>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</si>
  <si>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</si>
  <si>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</si>
  <si>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</si>
  <si>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</si>
  <si>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</si>
  <si>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</si>
  <si>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</si>
  <si>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</si>
  <si>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</si>
  <si>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</si>
  <si>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</si>
  <si>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</si>
  <si>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</si>
  <si>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</si>
  <si>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</si>
  <si>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</si>
  <si>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</si>
  <si>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</si>
  <si>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</si>
  <si>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</si>
  <si>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</si>
  <si>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</si>
  <si>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</si>
  <si>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</si>
  <si>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</si>
  <si>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</si>
  <si>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</si>
  <si>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</si>
  <si>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</si>
  <si>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</si>
  <si>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</si>
  <si>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</si>
  <si>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</si>
  <si>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</si>
  <si>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</si>
  <si>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</si>
  <si>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</si>
  <si>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</si>
  <si>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</si>
  <si>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</si>
  <si>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</si>
  <si>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</si>
  <si>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</si>
  <si>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</si>
  <si>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</si>
  <si>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</si>
  <si>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</si>
  <si>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</si>
  <si>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</si>
  <si>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</si>
  <si>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</si>
  <si>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</si>
  <si>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</si>
  <si>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</si>
  <si>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</si>
  <si>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</si>
  <si>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</si>
  <si>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</si>
  <si>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</si>
  <si>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</si>
  <si>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</si>
  <si>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</si>
  <si>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</si>
  <si>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</si>
  <si>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</si>
  <si>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</si>
  <si>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</si>
  <si>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</si>
  <si>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</si>
  <si>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</si>
  <si>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</si>
  <si>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</si>
  <si>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</si>
  <si>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</si>
  <si>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</si>
  <si>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</si>
  <si>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</si>
  <si>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</si>
  <si>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</si>
  <si>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</si>
  <si>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</si>
  <si>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</si>
  <si>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</si>
  <si>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</si>
  <si>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</si>
  <si>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</si>
  <si>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</si>
  <si>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</si>
  <si>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</si>
  <si>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</si>
  <si>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</si>
  <si>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</si>
  <si>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</si>
  <si>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</si>
  <si>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</si>
  <si>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</si>
  <si>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</si>
  <si>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</si>
  <si>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</si>
  <si>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</si>
  <si>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</si>
  <si>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</si>
  <si>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</si>
  <si>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</si>
  <si>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</si>
  <si>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</si>
  <si>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</si>
  <si>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</si>
  <si>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</si>
  <si>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</si>
  <si>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</si>
  <si>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</si>
  <si>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</si>
  <si>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</si>
  <si>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</si>
  <si>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</si>
  <si>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</si>
  <si>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</si>
  <si>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</si>
  <si>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</si>
  <si>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</si>
  <si>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</si>
  <si>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</si>
  <si>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</si>
  <si>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</si>
  <si>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</si>
  <si>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</si>
  <si>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</si>
  <si>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</si>
  <si>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</si>
  <si>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</si>
  <si>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</si>
  <si>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</si>
  <si>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</si>
  <si>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</si>
  <si>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</si>
  <si>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</si>
  <si>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</si>
  <si>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</si>
  <si>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</si>
  <si>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</si>
  <si>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</si>
  <si>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</si>
  <si>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</si>
  <si>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</si>
  <si>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</si>
  <si>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</si>
  <si>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</si>
  <si>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</si>
  <si>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</si>
  <si>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</si>
  <si>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</si>
  <si>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</si>
  <si>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</si>
  <si>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</si>
  <si>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</si>
  <si>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</si>
  <si>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</si>
  <si>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</si>
  <si>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</si>
  <si>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</si>
  <si>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</si>
  <si>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</si>
  <si>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</si>
  <si>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</si>
  <si>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</si>
  <si>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</si>
  <si>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</si>
  <si>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</si>
  <si>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</si>
  <si>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</si>
  <si>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</si>
  <si>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</si>
  <si>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</si>
  <si>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</si>
  <si>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</si>
  <si>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</si>
  <si>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</si>
  <si>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</si>
  <si>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</si>
  <si>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</si>
  <si>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</si>
  <si>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</si>
  <si>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</si>
  <si>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</si>
  <si>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</si>
  <si>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</si>
  <si>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</si>
  <si>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</si>
  <si>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</si>
  <si>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</si>
  <si>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</si>
  <si>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</si>
  <si>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</si>
  <si>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</si>
  <si>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</si>
  <si>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</si>
  <si>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</si>
  <si>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</si>
  <si>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</si>
  <si>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</si>
  <si>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</si>
  <si>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</si>
  <si>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</si>
  <si>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</si>
  <si>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</si>
  <si>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</si>
  <si>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</si>
  <si>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</si>
  <si>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</si>
  <si>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</si>
  <si>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</si>
  <si>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</si>
  <si>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</si>
  <si>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</si>
  <si>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</si>
  <si>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</si>
  <si>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</si>
  <si>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</si>
  <si>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</si>
  <si>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</si>
  <si>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</si>
  <si>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</si>
  <si>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</si>
  <si>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</si>
  <si>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</si>
  <si>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</si>
  <si>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</si>
  <si>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</si>
  <si>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</si>
  <si>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</si>
  <si>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</si>
  <si>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</si>
  <si>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</si>
  <si>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</si>
  <si>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</si>
  <si>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</si>
  <si>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</si>
  <si>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</si>
  <si>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</si>
  <si>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</si>
  <si>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</si>
  <si>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</si>
  <si>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</si>
  <si>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</si>
  <si>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</si>
  <si>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</si>
  <si>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</si>
  <si>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</si>
  <si>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</si>
  <si>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</si>
  <si>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</si>
  <si>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</si>
  <si>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</si>
  <si>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</si>
  <si>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</si>
  <si>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</si>
  <si>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</si>
  <si>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</si>
  <si>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</si>
  <si>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</si>
  <si>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</si>
  <si>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</si>
  <si>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</si>
  <si>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</si>
  <si>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</si>
  <si>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</si>
  <si>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</si>
  <si>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</si>
  <si>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</si>
  <si>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</si>
  <si>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</si>
  <si>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</si>
  <si>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</si>
  <si>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</si>
  <si>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</si>
  <si>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</si>
  <si>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</si>
  <si>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</si>
  <si>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</si>
  <si>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</si>
  <si>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</si>
  <si>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</si>
  <si>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</si>
  <si>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</si>
  <si>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</si>
  <si>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</si>
  <si>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</si>
  <si>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</si>
  <si>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</si>
  <si>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</si>
  <si>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</si>
  <si>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</si>
  <si>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</si>
  <si>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</si>
  <si>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</si>
  <si>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</si>
  <si>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</si>
  <si>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</si>
  <si>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</si>
  <si>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</si>
  <si>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</si>
  <si>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</si>
  <si>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</si>
  <si>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</si>
  <si>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</si>
  <si>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</si>
  <si>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</si>
  <si>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</si>
  <si>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</si>
  <si>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</si>
  <si>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</si>
  <si>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</si>
  <si>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</si>
  <si>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</si>
  <si>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</si>
  <si>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</si>
  <si>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</si>
  <si>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</si>
  <si>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</si>
  <si>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</si>
  <si>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</si>
  <si>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</si>
  <si>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</si>
  <si>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</si>
  <si>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</si>
  <si>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</si>
  <si>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</si>
  <si>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</si>
  <si>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</si>
  <si>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</si>
  <si>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</si>
  <si>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</si>
  <si>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</si>
  <si>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</si>
  <si>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</si>
  <si>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</si>
  <si>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</si>
  <si>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</si>
  <si>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</si>
  <si>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</si>
  <si>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</si>
  <si>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</si>
  <si>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</si>
  <si>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</si>
  <si>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</si>
  <si>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</si>
  <si>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</si>
  <si>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</si>
  <si>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</si>
  <si>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</si>
  <si>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</si>
  <si>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</si>
  <si>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</si>
  <si>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</si>
  <si>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</si>
  <si>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</si>
  <si>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</si>
  <si>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</si>
  <si>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</si>
  <si>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</si>
  <si>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</si>
  <si>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</si>
  <si>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</si>
  <si>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</si>
  <si>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</si>
  <si>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</si>
  <si>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</si>
  <si>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</si>
  <si>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</si>
  <si>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</si>
  <si>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</si>
  <si>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</si>
  <si>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</si>
  <si>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</si>
  <si>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</si>
  <si>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</si>
  <si>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</si>
  <si>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</si>
  <si>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</si>
  <si>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</si>
  <si>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</si>
  <si>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</si>
  <si>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</si>
  <si>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</si>
  <si>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</si>
  <si>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</si>
  <si>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</si>
  <si>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</si>
  <si>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</si>
  <si>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</si>
  <si>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</si>
  <si>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</si>
  <si>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</si>
  <si>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</si>
  <si>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</si>
  <si>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</si>
  <si>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</si>
  <si>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</si>
  <si>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</si>
  <si>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</si>
  <si>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</si>
  <si>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</si>
  <si>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</si>
  <si>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</si>
  <si>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</si>
  <si>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</si>
  <si>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</si>
  <si>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</si>
  <si>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</si>
  <si>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</si>
  <si>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</si>
  <si>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</si>
  <si>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</si>
  <si>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</si>
  <si>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</si>
  <si>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</si>
  <si>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</si>
  <si>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</si>
  <si>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</si>
  <si>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</si>
  <si>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</si>
  <si>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</si>
  <si>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</si>
  <si>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</si>
  <si>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</si>
  <si>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</si>
  <si>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</si>
  <si>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</si>
  <si>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</si>
  <si>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</si>
  <si>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</si>
  <si>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</si>
  <si>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</si>
  <si>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</si>
  <si>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</si>
  <si>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</si>
  <si>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</si>
  <si>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</si>
  <si>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</si>
  <si>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</si>
  <si>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</si>
  <si>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</si>
  <si>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</si>
  <si>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</si>
  <si>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</si>
  <si>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</si>
  <si>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</si>
  <si>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</si>
  <si>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</si>
  <si>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</si>
  <si>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</si>
  <si>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</si>
  <si>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</si>
  <si>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</si>
  <si>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</si>
  <si>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</si>
  <si>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</si>
  <si>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</si>
  <si>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</si>
  <si>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</si>
  <si>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</si>
  <si>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</si>
  <si>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</si>
  <si>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</si>
  <si>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</si>
  <si>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</si>
  <si>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</si>
  <si>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</si>
  <si>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</si>
  <si>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</si>
  <si>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</si>
  <si>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</si>
  <si>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</si>
  <si>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</si>
  <si>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</si>
  <si>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</si>
  <si>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</si>
  <si>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</si>
  <si>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</si>
  <si>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</si>
  <si>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</si>
  <si>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</si>
  <si>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</si>
  <si>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</si>
  <si>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</si>
  <si>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</si>
  <si>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</si>
  <si>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</si>
  <si>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</si>
  <si>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</si>
  <si>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</si>
  <si>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</si>
  <si>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</si>
  <si>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</si>
  <si>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</si>
  <si>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</si>
  <si>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</si>
  <si>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</si>
  <si>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</si>
  <si>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</si>
  <si>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</si>
  <si>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</si>
  <si>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</si>
  <si>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</si>
  <si>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</si>
  <si>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</si>
  <si>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</si>
  <si>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</si>
  <si>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</si>
  <si>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</si>
  <si>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</si>
  <si>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</si>
  <si>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</si>
  <si>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</si>
  <si>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</si>
  <si>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</si>
  <si>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</si>
  <si>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</si>
  <si>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</si>
  <si>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</si>
  <si>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</si>
  <si>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</si>
  <si>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</si>
  <si>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</si>
  <si>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</si>
  <si>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</si>
  <si>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</si>
  <si>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</si>
  <si>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</si>
  <si>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</si>
  <si>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</si>
  <si>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</si>
  <si>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</si>
  <si>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</si>
  <si>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</si>
  <si>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</si>
  <si>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</si>
  <si>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</si>
  <si>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</si>
  <si>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</si>
  <si>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</si>
  <si>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</si>
  <si>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</si>
  <si>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</si>
  <si>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</si>
  <si>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</si>
  <si>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</si>
  <si>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</si>
  <si>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</si>
  <si>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</si>
  <si>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</si>
  <si>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</si>
  <si>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</si>
  <si>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</si>
  <si>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</si>
  <si>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</si>
  <si>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</si>
  <si>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</si>
  <si>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</si>
  <si>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</si>
  <si>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</si>
  <si>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</si>
  <si>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</si>
  <si>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</si>
  <si>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</si>
  <si>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</si>
  <si>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</si>
  <si>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</si>
  <si>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</si>
  <si>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</si>
  <si>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</si>
  <si>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</si>
  <si>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</si>
  <si>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</si>
  <si>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</si>
  <si>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</si>
  <si>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</si>
  <si>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</si>
  <si>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</si>
  <si>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</si>
  <si>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</si>
  <si>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</si>
  <si>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</si>
  <si>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</si>
  <si>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</si>
  <si>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</si>
  <si>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</si>
  <si>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</si>
  <si>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</si>
  <si>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</si>
  <si>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</si>
  <si>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</si>
  <si>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</si>
  <si>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</si>
  <si>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</si>
  <si>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</si>
  <si>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</si>
  <si>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</si>
  <si>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</si>
  <si>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</si>
  <si>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</si>
  <si>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</si>
  <si>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</si>
  <si>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</si>
  <si>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</si>
  <si>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</si>
  <si>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</si>
  <si>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</si>
  <si>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</si>
  <si>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</si>
  <si>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</si>
  <si>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</si>
  <si>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</si>
  <si>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</si>
  <si>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</si>
  <si>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</si>
  <si>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</si>
  <si>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</si>
  <si>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</si>
  <si>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</si>
  <si>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</si>
  <si>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</si>
  <si>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</si>
  <si>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</si>
  <si>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</si>
  <si>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</si>
  <si>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</si>
  <si>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</si>
  <si>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</si>
  <si>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</si>
  <si>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</si>
  <si>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</si>
  <si>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</si>
  <si>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</si>
  <si>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</si>
  <si>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</si>
  <si>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</si>
  <si>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</si>
  <si>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</si>
  <si>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</si>
  <si>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</si>
  <si>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</si>
  <si>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</si>
  <si>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</si>
  <si>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</si>
  <si>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</si>
  <si>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</si>
  <si>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</si>
  <si>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</si>
  <si>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</si>
  <si>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</si>
  <si>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</si>
  <si>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</si>
  <si>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</si>
  <si>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</si>
  <si>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</si>
  <si>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</si>
  <si>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</si>
  <si>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</si>
  <si>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</si>
  <si>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</si>
  <si>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</si>
  <si>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</si>
  <si>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</si>
  <si>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</si>
  <si>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</si>
  <si>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</si>
  <si>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</si>
  <si>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</si>
  <si>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</si>
  <si>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</si>
  <si>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</si>
  <si>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</si>
  <si>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</si>
  <si>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</si>
  <si>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</si>
  <si>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</si>
  <si>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</si>
  <si>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</si>
  <si>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</si>
  <si>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</si>
  <si>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</si>
  <si>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</si>
  <si>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</si>
  <si>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</si>
  <si>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</si>
  <si>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</si>
  <si>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</si>
  <si>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</si>
  <si>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</si>
  <si>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</si>
  <si>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</si>
  <si>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</si>
  <si>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</si>
  <si>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</si>
  <si>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</si>
  <si>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</si>
  <si>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</si>
  <si>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</si>
  <si>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</si>
  <si>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</si>
  <si>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</si>
  <si>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</si>
  <si>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</si>
  <si>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</si>
  <si>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</si>
  <si>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</si>
  <si>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</si>
  <si>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</si>
  <si>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</si>
  <si>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</si>
  <si>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</si>
  <si>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</si>
  <si>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</si>
  <si>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</si>
  <si>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</si>
  <si>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</si>
  <si>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</si>
  <si>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</si>
  <si>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</si>
  <si>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</si>
  <si>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</si>
  <si>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</si>
  <si>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</si>
  <si>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</si>
  <si>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</si>
  <si>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</si>
  <si>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</si>
  <si>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</si>
  <si>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</si>
  <si>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</si>
  <si>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</si>
  <si>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</si>
  <si>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</si>
  <si>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</si>
  <si>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</si>
  <si>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</si>
  <si>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</si>
  <si>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</si>
  <si>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</si>
  <si>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</si>
  <si>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</si>
  <si>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</si>
  <si>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</si>
  <si>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</si>
  <si>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</si>
  <si>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</si>
  <si>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</si>
  <si>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</si>
  <si>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</si>
  <si>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</si>
  <si>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</si>
  <si>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</si>
  <si>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</si>
  <si>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</si>
  <si>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</si>
  <si>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</si>
  <si>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</si>
  <si>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</si>
  <si>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</si>
  <si>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</si>
  <si>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</si>
  <si>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</si>
  <si>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</si>
  <si>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</si>
  <si>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</si>
  <si>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</si>
  <si>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</si>
  <si>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</si>
  <si>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</si>
  <si>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</si>
  <si>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</si>
  <si>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</si>
  <si>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</si>
  <si>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</si>
  <si>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</si>
  <si>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</si>
  <si>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</si>
  <si>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</si>
  <si>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</si>
  <si>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</si>
  <si>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</si>
  <si>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</si>
  <si>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</si>
  <si>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</si>
  <si>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</si>
  <si>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</si>
  <si>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</si>
  <si>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</si>
  <si>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</si>
  <si>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</si>
  <si>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</si>
  <si>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</si>
  <si>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</si>
  <si>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</si>
  <si>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</si>
  <si>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</si>
  <si>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</si>
  <si>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</si>
  <si>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</si>
  <si>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</si>
  <si>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</si>
  <si>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</si>
  <si>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</si>
  <si>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</si>
  <si>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</si>
  <si>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</si>
  <si>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</si>
  <si>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</si>
  <si>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</si>
  <si>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</si>
  <si>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</si>
  <si>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</si>
  <si>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</si>
  <si>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</si>
  <si>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</si>
  <si>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</si>
  <si>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</si>
  <si>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</si>
  <si>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</si>
  <si>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</si>
  <si>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</si>
  <si>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</si>
  <si>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</si>
  <si>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</si>
  <si>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</si>
  <si>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</si>
  <si>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</si>
  <si>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</si>
  <si>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</si>
  <si>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</si>
  <si>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</si>
  <si>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</si>
  <si>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</si>
  <si>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</si>
  <si>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</si>
  <si>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</si>
  <si>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</si>
  <si>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</si>
  <si>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</si>
  <si>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</si>
  <si>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</si>
  <si>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</si>
  <si>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</si>
  <si>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</si>
  <si>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</si>
  <si>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</si>
  <si>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</si>
  <si>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</si>
  <si>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</si>
  <si>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</si>
  <si>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</si>
  <si>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</si>
  <si>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</si>
  <si>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</si>
  <si>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</si>
  <si>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</si>
  <si>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</si>
  <si>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</si>
  <si>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</si>
  <si>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</si>
  <si>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</si>
  <si>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</si>
  <si>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</si>
  <si>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</si>
  <si>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</si>
  <si>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</si>
  <si>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</si>
  <si>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</si>
  <si>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</si>
  <si>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</si>
  <si>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</si>
  <si>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</si>
  <si>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</si>
  <si>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</si>
  <si>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</si>
  <si>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</si>
  <si>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</si>
  <si>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</si>
  <si>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</si>
  <si>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</si>
  <si>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</si>
  <si>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</si>
  <si>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</si>
  <si>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</si>
  <si>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</si>
  <si>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</si>
  <si>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</si>
  <si>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</si>
  <si>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</si>
  <si>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</si>
  <si>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</si>
  <si>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</si>
  <si>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</si>
  <si>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</si>
  <si>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</si>
  <si>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</si>
  <si>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</si>
  <si>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</si>
  <si>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</si>
  <si>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</si>
  <si>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</si>
  <si>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</si>
  <si>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</si>
  <si>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</si>
  <si>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</si>
  <si>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</si>
  <si>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</si>
  <si>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</si>
  <si>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</si>
  <si>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</si>
  <si>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</si>
  <si>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</si>
  <si>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</si>
  <si>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</si>
  <si>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</si>
  <si>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</si>
  <si>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</si>
  <si>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</si>
  <si>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</si>
  <si>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</si>
  <si>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</si>
  <si>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</si>
  <si>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</si>
  <si>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</si>
  <si>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</si>
  <si>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</si>
  <si>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</si>
  <si>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</si>
  <si>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</si>
  <si>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</si>
  <si>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</si>
  <si>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</si>
  <si>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</si>
  <si>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</si>
  <si>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</si>
  <si>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</si>
  <si>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</si>
  <si>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</si>
  <si>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</si>
  <si>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</si>
  <si>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</si>
  <si>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</si>
  <si>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</si>
  <si>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</si>
  <si>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</si>
  <si>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</si>
  <si>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</si>
  <si>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</si>
  <si>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</si>
  <si>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</si>
  <si>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</si>
  <si>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</si>
  <si>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</si>
  <si>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</si>
  <si>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</si>
  <si>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</si>
  <si>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</si>
  <si>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</si>
  <si>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</si>
  <si>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</si>
  <si>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</si>
  <si>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</si>
  <si>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</si>
  <si>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</si>
  <si>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</si>
  <si>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</si>
  <si>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</si>
  <si>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</si>
  <si>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</si>
  <si>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</si>
  <si>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</si>
  <si>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</si>
  <si>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</si>
  <si>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</si>
  <si>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</si>
  <si>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</si>
  <si>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</si>
  <si>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</si>
  <si>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</si>
  <si>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</si>
  <si>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</si>
  <si>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</si>
  <si>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</si>
  <si>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</si>
  <si>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</si>
  <si>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</si>
  <si>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</si>
  <si>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</si>
  <si>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</si>
  <si>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</si>
  <si>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</si>
  <si>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</si>
  <si>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</si>
  <si>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</si>
  <si>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</si>
  <si>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</si>
  <si>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</si>
  <si>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</si>
  <si>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</si>
  <si>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</si>
  <si>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</si>
  <si>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</si>
  <si>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</si>
  <si>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</si>
  <si>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</si>
  <si>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</si>
  <si>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</si>
  <si>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</si>
  <si>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</si>
  <si>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</si>
  <si>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</si>
  <si>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</si>
  <si>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</si>
  <si>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</si>
  <si>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</si>
  <si>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</si>
  <si>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</si>
  <si>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</si>
  <si>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</si>
  <si>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</si>
  <si>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</si>
  <si>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</si>
  <si>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</si>
  <si>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</si>
  <si>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</si>
  <si>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</si>
  <si>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</si>
  <si>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</si>
  <si>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</si>
  <si>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</si>
  <si>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</si>
  <si>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</si>
  <si>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</si>
  <si>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</si>
  <si>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</si>
  <si>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</si>
  <si>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</si>
  <si>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</si>
  <si>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</si>
  <si>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</si>
  <si>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</si>
  <si>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</si>
  <si>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</si>
  <si>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</si>
  <si>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</si>
  <si>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</si>
  <si>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</si>
  <si>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</si>
  <si>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</si>
  <si>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</si>
  <si>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</si>
  <si>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</si>
  <si>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</si>
  <si>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</si>
  <si>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</si>
  <si>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</si>
  <si>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</si>
  <si>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</si>
  <si>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</si>
  <si>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</si>
  <si>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</si>
  <si>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</si>
  <si>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</si>
  <si>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</si>
  <si>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</si>
  <si>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</si>
  <si>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</si>
  <si>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</si>
  <si>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</si>
  <si>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</si>
  <si>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</si>
  <si>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</si>
  <si>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</si>
  <si>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</si>
  <si>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</si>
  <si>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</si>
  <si>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</si>
  <si>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</si>
  <si>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</si>
  <si>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</si>
  <si>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</si>
  <si>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</si>
  <si>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</si>
  <si>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</si>
  <si>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</si>
  <si>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</si>
  <si>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</si>
  <si>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</si>
  <si>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</si>
  <si>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</si>
  <si>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</si>
  <si>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</si>
  <si>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</si>
  <si>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</si>
  <si>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</si>
  <si>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</si>
  <si>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</si>
  <si>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</si>
  <si>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</si>
  <si>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</si>
  <si>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</si>
  <si>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</si>
  <si>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</si>
  <si>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</si>
  <si>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</si>
  <si>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</si>
  <si>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</si>
  <si>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</si>
  <si>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</si>
  <si>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</si>
  <si>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</si>
  <si>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</si>
  <si>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</si>
  <si>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</si>
  <si>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</si>
  <si>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</si>
  <si>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</si>
  <si>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</si>
  <si>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</si>
  <si>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</si>
  <si>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</si>
  <si>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</si>
  <si>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</si>
  <si>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</si>
  <si>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</si>
  <si>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</si>
  <si>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</si>
  <si>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</si>
  <si>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</si>
  <si>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</si>
  <si>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</si>
  <si>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</si>
  <si>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</si>
  <si>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</si>
  <si>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</si>
  <si>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</si>
  <si>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</si>
  <si>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</si>
  <si>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</si>
  <si>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</si>
  <si>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</si>
  <si>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</si>
  <si>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</si>
  <si>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</si>
  <si>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</si>
  <si>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</si>
  <si>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</si>
  <si>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</si>
  <si>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</si>
  <si>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</si>
  <si>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</si>
  <si>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</si>
  <si>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</si>
  <si>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</si>
  <si>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</si>
  <si>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</si>
  <si>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</si>
  <si>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</si>
  <si>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</si>
  <si>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</si>
  <si>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</si>
  <si>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</si>
  <si>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</si>
  <si>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</si>
  <si>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</si>
  <si>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</si>
  <si>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</si>
  <si>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</si>
  <si>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</si>
  <si>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</si>
  <si>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</si>
  <si>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</si>
  <si>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</si>
  <si>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</si>
  <si>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</si>
  <si>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</si>
  <si>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</si>
  <si>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</si>
  <si>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</si>
  <si>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</si>
  <si>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</si>
  <si>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</si>
  <si>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</si>
  <si>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</si>
  <si>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</si>
  <si>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</si>
  <si>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</si>
  <si>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</si>
  <si>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</si>
  <si>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</si>
  <si>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</si>
  <si>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</si>
  <si>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</si>
  <si>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</si>
  <si>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</si>
  <si>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</si>
  <si>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</si>
  <si>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</si>
  <si>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</si>
  <si>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</si>
  <si>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</si>
  <si>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</si>
  <si>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</si>
  <si>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</si>
  <si>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</si>
  <si>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</si>
  <si>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</si>
  <si>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</si>
  <si>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</si>
  <si>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</si>
  <si>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</si>
  <si>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</si>
  <si>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</si>
  <si>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</si>
  <si>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</si>
  <si>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</si>
  <si>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</si>
  <si>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</si>
  <si>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</si>
  <si>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</si>
  <si>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</si>
  <si>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</si>
  <si>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</si>
  <si>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</si>
  <si>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</si>
  <si>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</si>
  <si>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</si>
  <si>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</si>
  <si>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</si>
  <si>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</si>
  <si>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</si>
  <si>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</si>
  <si>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</si>
  <si>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</si>
  <si>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</si>
  <si>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</si>
  <si>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</si>
  <si>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</si>
  <si>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</si>
  <si>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</si>
  <si>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</si>
  <si>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</si>
  <si>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</si>
  <si>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</si>
  <si>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</si>
  <si>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</si>
  <si>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</si>
  <si>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</si>
  <si>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</si>
  <si>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</si>
  <si>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</si>
  <si>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</si>
  <si>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</si>
  <si>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</si>
  <si>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</si>
  <si>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</si>
  <si>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</si>
  <si>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</si>
  <si>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</si>
  <si>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</si>
  <si>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</si>
  <si>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</si>
  <si>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</si>
  <si>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</si>
  <si>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</si>
  <si>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</si>
  <si>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</si>
  <si>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</si>
  <si>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</si>
  <si>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</si>
  <si>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</si>
  <si>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</si>
  <si>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</si>
  <si>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</si>
  <si>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</si>
  <si>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</si>
  <si>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</si>
  <si>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</si>
  <si>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</si>
  <si>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</si>
  <si>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</si>
  <si>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</si>
  <si>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</si>
  <si>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</si>
  <si>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</si>
  <si>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</si>
  <si>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</si>
  <si>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</si>
  <si>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</si>
  <si>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</si>
  <si>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</si>
  <si>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</si>
  <si>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</si>
  <si>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</si>
  <si>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</si>
  <si>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</si>
  <si>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</si>
  <si>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</si>
  <si>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</si>
  <si>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</si>
  <si>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</si>
  <si>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</si>
  <si>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</si>
  <si>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</si>
  <si>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</si>
  <si>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</si>
  <si>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</si>
  <si>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</si>
  <si>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</si>
  <si>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</si>
  <si>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</si>
  <si>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</si>
  <si>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</si>
  <si>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</si>
  <si>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</si>
  <si>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</si>
  <si>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</si>
  <si>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</si>
  <si>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</si>
  <si>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</si>
  <si>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</si>
  <si>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</si>
  <si>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</si>
  <si>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</si>
  <si>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</si>
  <si>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</si>
  <si>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</si>
  <si>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</si>
  <si>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</si>
  <si>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</si>
  <si>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</si>
  <si>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</si>
  <si>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</si>
  <si>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</si>
  <si>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</si>
  <si>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</si>
  <si>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</si>
  <si>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</si>
  <si>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</si>
  <si>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</si>
  <si>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</si>
  <si>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</si>
  <si>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</si>
  <si>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</si>
  <si>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</si>
  <si>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</si>
  <si>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</si>
  <si>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</si>
  <si>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</si>
  <si>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</si>
  <si>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</si>
  <si>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</si>
  <si>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</si>
  <si>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</si>
  <si>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</si>
  <si>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</si>
  <si>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</si>
  <si>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</si>
  <si>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</si>
  <si>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</si>
  <si>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</si>
  <si>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</si>
  <si>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</si>
  <si>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</si>
  <si>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</si>
  <si>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</si>
  <si>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</si>
  <si>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</si>
  <si>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</si>
  <si>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</si>
  <si>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</si>
  <si>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</si>
  <si>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</si>
  <si>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</si>
  <si>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</si>
  <si>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</si>
  <si>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</si>
  <si>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</si>
  <si>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</si>
  <si>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</si>
  <si>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</si>
  <si>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</si>
  <si>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</si>
  <si>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</si>
  <si>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</si>
  <si>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</si>
  <si>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</si>
  <si>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</si>
  <si>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</si>
  <si>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</si>
  <si>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</si>
  <si>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</si>
  <si>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</si>
  <si>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</si>
  <si>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</si>
  <si>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</si>
  <si>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</si>
  <si>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</si>
  <si>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</si>
  <si>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</si>
  <si>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</si>
  <si>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</si>
  <si>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</si>
  <si>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</si>
  <si>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</si>
  <si>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</si>
  <si>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</si>
  <si>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</si>
  <si>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</si>
  <si>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</si>
  <si>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</si>
  <si>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</si>
  <si>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</si>
  <si>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</si>
  <si>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</si>
  <si>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</si>
  <si>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</si>
  <si>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</si>
  <si>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</si>
  <si>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</si>
  <si>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</si>
  <si>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</si>
  <si>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</si>
  <si>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</si>
  <si>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</si>
  <si>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</si>
  <si>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</si>
  <si>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</si>
  <si>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</si>
  <si>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</si>
  <si>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</si>
  <si>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</si>
  <si>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</si>
  <si>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</si>
  <si>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</si>
  <si>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</si>
  <si>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</si>
  <si>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</si>
  <si>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</si>
  <si>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</si>
  <si>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</si>
  <si>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</si>
  <si>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</si>
  <si>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</si>
  <si>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</si>
  <si>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</si>
  <si>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</si>
  <si>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</si>
  <si>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</si>
  <si>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</si>
  <si>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</si>
  <si>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</si>
  <si>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</si>
  <si>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</si>
  <si>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</si>
  <si>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</si>
  <si>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</si>
  <si>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</si>
  <si>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</si>
  <si>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</si>
  <si>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</si>
  <si>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</si>
  <si>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</si>
  <si>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</si>
  <si>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</si>
  <si>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</si>
  <si>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</si>
  <si>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</si>
  <si>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</si>
  <si>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</si>
  <si>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</si>
  <si>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</si>
  <si>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</si>
  <si>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</si>
  <si>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</si>
  <si>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</si>
  <si>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</si>
  <si>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</si>
  <si>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</si>
  <si>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</si>
  <si>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</si>
  <si>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</si>
  <si>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</si>
  <si>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</si>
  <si>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</si>
  <si>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</si>
  <si>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</si>
  <si>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</si>
  <si>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</si>
  <si>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</si>
  <si>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</si>
  <si>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</si>
  <si>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</si>
  <si>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</si>
  <si>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</si>
  <si>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</si>
  <si>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</si>
  <si>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</si>
  <si>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</si>
  <si>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</si>
  <si>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</si>
  <si>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</si>
  <si>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</si>
  <si>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</si>
  <si>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</si>
  <si>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</si>
  <si>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</si>
  <si>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</si>
  <si>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</si>
  <si>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</si>
  <si>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</si>
  <si>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</si>
  <si>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</si>
  <si>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</si>
  <si>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</si>
  <si>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</si>
  <si>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</si>
  <si>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</si>
  <si>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</si>
  <si>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</si>
  <si>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</si>
  <si>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</si>
  <si>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</si>
  <si>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</si>
  <si>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</si>
  <si>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</si>
  <si>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</si>
  <si>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</si>
  <si>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</si>
  <si>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</si>
  <si>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</si>
  <si>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</si>
  <si>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</si>
  <si>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</si>
  <si>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</si>
  <si>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</si>
  <si>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</si>
  <si>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</si>
  <si>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</si>
  <si>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</si>
  <si>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</si>
  <si>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</si>
  <si>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</si>
  <si>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</si>
  <si>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</si>
  <si>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</si>
  <si>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</si>
  <si>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</si>
  <si>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</si>
  <si>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</si>
  <si>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</si>
  <si>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</si>
  <si>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</si>
  <si>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</si>
  <si>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</si>
  <si>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</si>
  <si>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</si>
  <si>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</si>
  <si>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</si>
  <si>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</si>
  <si>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</si>
  <si>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</si>
  <si>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</si>
  <si>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</si>
  <si>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</si>
  <si>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</si>
  <si>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</si>
  <si>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</si>
  <si>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</si>
  <si>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</si>
  <si>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</si>
  <si>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</si>
  <si>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</si>
  <si>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</si>
  <si>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</si>
  <si>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</si>
  <si>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</si>
  <si>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</si>
  <si>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</si>
  <si>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</si>
  <si>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</si>
  <si>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</si>
  <si>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</si>
  <si>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</si>
  <si>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</si>
  <si>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</si>
  <si>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</si>
  <si>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</si>
  <si>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</si>
  <si>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</si>
  <si>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</si>
  <si>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</si>
  <si>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</si>
  <si>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</si>
  <si>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</si>
  <si>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</si>
  <si>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</si>
  <si>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</si>
  <si>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</si>
  <si>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</si>
  <si>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</si>
  <si>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</si>
  <si>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</si>
  <si>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</si>
  <si>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</si>
  <si>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</si>
  <si>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</si>
  <si>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</si>
  <si>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</si>
  <si>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</si>
  <si>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</si>
  <si>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</si>
  <si>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</si>
  <si>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</si>
  <si>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</si>
  <si>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</si>
  <si>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</si>
  <si>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</si>
  <si>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</si>
  <si>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</si>
  <si>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</si>
  <si>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</si>
  <si>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</si>
  <si>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</si>
  <si>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</si>
  <si>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</si>
  <si>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</si>
  <si>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</si>
  <si>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</si>
  <si>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</si>
  <si>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</si>
  <si>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</si>
  <si>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</si>
  <si>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</si>
  <si>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</si>
  <si>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</si>
  <si>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</si>
  <si>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</si>
  <si>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</si>
  <si>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</si>
  <si>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</si>
  <si>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</si>
  <si>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</si>
  <si>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</si>
  <si>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</si>
  <si>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</si>
  <si>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</si>
  <si>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</si>
  <si>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</si>
  <si>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</si>
  <si>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</si>
  <si>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</si>
  <si>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</si>
  <si>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</si>
  <si>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</si>
  <si>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</si>
  <si>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</si>
  <si>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</si>
  <si>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</si>
  <si>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</si>
  <si>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</si>
  <si>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</si>
  <si>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</si>
  <si>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</si>
  <si>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</si>
  <si>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</si>
  <si>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</si>
  <si>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</si>
  <si>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</si>
  <si>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</si>
  <si>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</si>
  <si>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</si>
  <si>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</si>
  <si>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</si>
  <si>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</si>
  <si>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</si>
  <si>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</si>
  <si>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</si>
  <si>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</si>
  <si>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</si>
  <si>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</si>
  <si>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</si>
  <si>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</si>
  <si>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</si>
  <si>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</si>
  <si>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</si>
  <si>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</si>
  <si>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</si>
  <si>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</si>
  <si>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</si>
  <si>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</si>
  <si>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</si>
  <si>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</si>
  <si>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</si>
  <si>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</si>
  <si>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</si>
  <si>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</si>
  <si>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</si>
  <si>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</si>
  <si>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</si>
  <si>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</si>
  <si>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</si>
  <si>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</si>
  <si>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</si>
  <si>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</si>
  <si>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</si>
  <si>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</si>
  <si>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</si>
  <si>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</si>
  <si>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</si>
  <si>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</si>
  <si>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</si>
  <si>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</si>
  <si>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</si>
  <si>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</si>
  <si>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</si>
  <si>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</si>
  <si>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</si>
  <si>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</si>
  <si>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</si>
  <si>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</si>
  <si>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</si>
  <si>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</si>
  <si>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</si>
  <si>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</si>
  <si>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</si>
  <si>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</si>
  <si>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</si>
  <si>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</si>
  <si>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</si>
  <si>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</si>
  <si>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</si>
  <si>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</si>
  <si>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</si>
  <si>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</si>
  <si>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</si>
  <si>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</si>
  <si>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</si>
  <si>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</si>
  <si>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</si>
  <si>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</si>
  <si>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</si>
  <si>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</si>
  <si>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</si>
  <si>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</si>
  <si>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</si>
  <si>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</si>
  <si>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</si>
  <si>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</si>
  <si>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</si>
  <si>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</si>
  <si>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</si>
  <si>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</si>
  <si>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</si>
  <si>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</si>
  <si>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</si>
  <si>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</si>
  <si>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</si>
  <si>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</si>
  <si>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</si>
  <si>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</si>
  <si>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</si>
  <si>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</si>
  <si>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</si>
  <si>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</si>
  <si>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</si>
  <si>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</si>
  <si>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</si>
  <si>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</si>
  <si>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</si>
  <si>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</si>
  <si>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</si>
  <si>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</si>
  <si>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</si>
  <si>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</si>
  <si>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</si>
  <si>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</si>
  <si>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</si>
  <si>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</si>
  <si>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</si>
  <si>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</si>
  <si>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</si>
  <si>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</si>
  <si>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</si>
  <si>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</si>
  <si>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</si>
  <si>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</si>
  <si>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</si>
  <si>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</si>
  <si>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</si>
  <si>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</si>
  <si>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</si>
  <si>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</si>
  <si>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</si>
  <si>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</si>
  <si>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</si>
  <si>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</si>
  <si>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</si>
  <si>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</si>
  <si>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</si>
  <si>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</si>
  <si>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</si>
  <si>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</si>
  <si>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</si>
  <si>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</si>
  <si>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</si>
  <si>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</si>
  <si>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</si>
  <si>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</si>
  <si>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</si>
  <si>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</si>
  <si>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</si>
  <si>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</si>
  <si>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</si>
  <si>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</si>
  <si>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</si>
  <si>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</si>
  <si>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</si>
  <si>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</si>
  <si>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</si>
  <si>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</si>
  <si>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</si>
  <si>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</si>
  <si>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</si>
  <si>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</si>
  <si>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</si>
  <si>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</si>
  <si>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</si>
  <si>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</si>
  <si>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</si>
  <si>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</si>
  <si>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</si>
  <si>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</si>
  <si>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</si>
  <si>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</si>
  <si>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</si>
  <si>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</si>
  <si>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</si>
  <si>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</si>
  <si>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</si>
  <si>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</si>
  <si>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</si>
  <si>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</si>
  <si>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</si>
  <si>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</si>
  <si>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</si>
  <si>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</si>
  <si>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</si>
  <si>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</si>
  <si>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</si>
  <si>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</si>
  <si>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</si>
  <si>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</si>
  <si>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</si>
  <si>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</si>
  <si>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</si>
  <si>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</si>
  <si>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</si>
  <si>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</si>
  <si>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</si>
  <si>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</si>
  <si>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</si>
  <si>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</si>
  <si>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</si>
  <si>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</si>
  <si>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</si>
  <si>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</si>
  <si>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</si>
  <si>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</si>
  <si>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</si>
  <si>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</si>
  <si>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</si>
  <si>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</si>
  <si>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</si>
  <si>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</si>
  <si>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</si>
  <si>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</si>
  <si>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</si>
  <si>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</si>
  <si>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</si>
  <si>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</si>
  <si>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</si>
  <si>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</si>
  <si>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</si>
  <si>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</si>
  <si>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</si>
  <si>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</si>
  <si>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</si>
  <si>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</si>
  <si>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</si>
  <si>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</si>
  <si>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</si>
  <si>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</si>
  <si>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</si>
  <si>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</si>
  <si>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</si>
  <si>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</si>
  <si>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</si>
  <si>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</si>
  <si>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</si>
  <si>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</si>
  <si>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</si>
  <si>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</si>
  <si>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</si>
  <si>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</si>
  <si>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</si>
  <si>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</si>
  <si>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</si>
  <si>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</si>
  <si>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</si>
  <si>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</si>
  <si>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</si>
  <si>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</si>
  <si>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</si>
  <si>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</si>
  <si>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</si>
  <si>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</si>
  <si>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</si>
  <si>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</si>
  <si>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</si>
  <si>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</si>
  <si>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</si>
  <si>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</si>
  <si>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</si>
  <si>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</si>
  <si>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</si>
  <si>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</si>
  <si>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</si>
  <si>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</si>
  <si>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</si>
  <si>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</si>
  <si>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</si>
  <si>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</si>
  <si>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</si>
  <si>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</si>
  <si>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</si>
  <si>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</si>
  <si>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</si>
  <si>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</si>
  <si>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</si>
  <si>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</si>
  <si>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</si>
  <si>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</si>
  <si>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</si>
  <si>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</si>
  <si>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</si>
  <si>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</si>
  <si>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</si>
  <si>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</si>
  <si>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</si>
  <si>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</si>
  <si>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</si>
  <si>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</si>
  <si>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</si>
  <si>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</si>
  <si>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</si>
  <si>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</si>
  <si>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</si>
  <si>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</si>
  <si>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</si>
  <si>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</si>
  <si>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</si>
  <si>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</si>
  <si>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</si>
  <si>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</si>
  <si>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</si>
  <si>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</si>
  <si>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</si>
  <si>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</si>
  <si>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</si>
  <si>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</si>
  <si>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</si>
  <si>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</si>
  <si>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</si>
  <si>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</si>
  <si>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</si>
  <si>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</si>
  <si>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</si>
  <si>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</si>
  <si>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</si>
  <si>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</si>
  <si>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</si>
  <si>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</si>
  <si>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</si>
  <si>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</si>
  <si>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</si>
  <si>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</si>
  <si>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</si>
  <si>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</si>
  <si>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</si>
  <si>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</si>
  <si>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</si>
  <si>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</si>
  <si>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</si>
  <si>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</si>
  <si>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</si>
  <si>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</si>
  <si>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</si>
  <si>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</si>
  <si>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</si>
  <si>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</si>
  <si>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</si>
  <si>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</si>
  <si>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</si>
  <si>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</si>
  <si>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</si>
  <si>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</si>
  <si>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</si>
  <si>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</si>
  <si>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</si>
  <si>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</si>
  <si>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</si>
  <si>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</si>
  <si>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</si>
  <si>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</si>
  <si>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</si>
  <si>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</si>
  <si>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</si>
  <si>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</si>
  <si>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</si>
  <si>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</si>
  <si>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</si>
  <si>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</si>
  <si>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</si>
  <si>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</si>
  <si>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</si>
  <si>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</si>
  <si>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</si>
  <si>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</si>
  <si>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</si>
  <si>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</si>
  <si>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</si>
  <si>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</si>
  <si>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</si>
  <si>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</si>
  <si>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</si>
  <si>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</si>
  <si>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</si>
  <si>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</si>
  <si>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</si>
  <si>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</si>
  <si>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</si>
  <si>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</si>
  <si>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</si>
  <si>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</si>
  <si>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</si>
  <si>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</si>
  <si>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</si>
  <si>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</si>
  <si>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</si>
  <si>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</si>
  <si>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</si>
  <si>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</si>
  <si>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</si>
  <si>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</si>
  <si>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</si>
  <si>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</si>
  <si>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</si>
  <si>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</si>
  <si>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</si>
  <si>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</si>
  <si>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</si>
  <si>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</si>
  <si>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</si>
  <si>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</si>
  <si>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</si>
  <si>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</si>
  <si>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</si>
  <si>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</si>
  <si>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</si>
  <si>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</si>
  <si>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</si>
  <si>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</si>
  <si>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</si>
  <si>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</si>
  <si>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</si>
  <si>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</si>
  <si>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</si>
  <si>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</si>
  <si>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</si>
  <si>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</si>
  <si>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</si>
  <si>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</si>
  <si>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</si>
  <si>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</si>
  <si>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</si>
  <si>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</si>
  <si>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</si>
  <si>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</si>
  <si>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</si>
  <si>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</si>
  <si>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</si>
  <si>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</si>
  <si>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</si>
  <si>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</si>
  <si>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</si>
  <si>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</si>
  <si>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</si>
  <si>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</si>
  <si>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</si>
  <si>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</si>
  <si>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</si>
  <si>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</si>
  <si>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</si>
  <si>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</si>
  <si>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</si>
  <si>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</si>
  <si>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</si>
  <si>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</si>
  <si>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</si>
  <si>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</si>
  <si>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</si>
  <si>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</si>
  <si>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</si>
  <si>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</si>
  <si>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</si>
  <si>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</si>
  <si>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</si>
  <si>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</si>
  <si>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</si>
  <si>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</si>
  <si>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</si>
  <si>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</si>
  <si>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</si>
  <si>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</si>
  <si>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</si>
  <si>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</si>
  <si>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</si>
  <si>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</si>
  <si>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</si>
  <si>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</si>
  <si>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</si>
  <si>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</si>
  <si>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</si>
  <si>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</si>
  <si>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</si>
  <si>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</si>
  <si>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</si>
  <si>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</si>
  <si>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</si>
  <si>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</si>
  <si>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</si>
  <si>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</si>
  <si>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</si>
  <si>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</si>
  <si>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</si>
  <si>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</si>
  <si>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</si>
  <si>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</si>
  <si>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</si>
  <si>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</si>
  <si>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</si>
  <si>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</si>
  <si>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</si>
  <si>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</si>
  <si>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</si>
  <si>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</si>
  <si>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</si>
  <si>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</si>
  <si>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</si>
  <si>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</si>
  <si>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</si>
  <si>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</si>
  <si>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</si>
  <si>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</si>
  <si>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</si>
  <si>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</si>
  <si>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</si>
  <si>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</si>
  <si>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</si>
  <si>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</si>
  <si>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</si>
  <si>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</si>
  <si>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</si>
  <si>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</si>
  <si>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</si>
  <si>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</si>
  <si>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</si>
  <si>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</si>
  <si>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</si>
  <si>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</si>
  <si>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</si>
  <si>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</si>
  <si>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</si>
  <si>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</si>
  <si>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</si>
  <si>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</si>
  <si>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</si>
  <si>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</si>
  <si>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</si>
  <si>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</si>
  <si>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</si>
  <si>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</si>
  <si>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</si>
  <si>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</si>
  <si>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</si>
  <si>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</si>
  <si>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</si>
  <si>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</si>
  <si>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</si>
  <si>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</si>
  <si>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</si>
  <si>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</si>
  <si>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</si>
  <si>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</si>
  <si>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</si>
  <si>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</si>
  <si>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</si>
  <si>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</si>
  <si>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</si>
  <si>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</si>
  <si>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</si>
  <si>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</si>
  <si>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</si>
  <si>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</si>
  <si>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</si>
  <si>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</si>
  <si>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</si>
  <si>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</si>
  <si>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</si>
  <si>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</si>
  <si>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</si>
  <si>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</si>
  <si>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</si>
  <si>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</si>
  <si>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</si>
  <si>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</si>
  <si>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</si>
  <si>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</si>
  <si>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</si>
  <si>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</si>
  <si>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</si>
  <si>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</si>
  <si>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</si>
  <si>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</si>
  <si>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</si>
  <si>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</si>
  <si>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</si>
  <si>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</si>
  <si>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</si>
  <si>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</si>
  <si>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</si>
  <si>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</si>
  <si>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</si>
  <si>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</si>
  <si>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</si>
  <si>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</si>
  <si>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</si>
  <si>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</si>
  <si>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</si>
  <si>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</si>
  <si>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</si>
  <si>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</si>
  <si>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</si>
  <si>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</si>
  <si>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</si>
  <si>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</si>
  <si>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</si>
  <si>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</si>
  <si>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</si>
  <si>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</si>
  <si>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</si>
  <si>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</si>
  <si>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</si>
  <si>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</si>
  <si>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</si>
  <si>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</si>
  <si>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</si>
  <si>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</si>
  <si>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</si>
  <si>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</si>
  <si>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</si>
  <si>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</si>
  <si>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</si>
  <si>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</si>
  <si>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</si>
  <si>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</si>
  <si>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</si>
  <si>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</si>
  <si>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</si>
  <si>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</si>
  <si>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</si>
  <si>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</si>
  <si>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</si>
  <si>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</si>
  <si>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</si>
  <si>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</si>
  <si>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</si>
  <si>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</si>
  <si>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</si>
  <si>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</si>
  <si>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</si>
  <si>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</si>
  <si>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</si>
  <si>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</si>
  <si>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</si>
  <si>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</si>
  <si>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</si>
  <si>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</si>
  <si>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</si>
  <si>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</si>
  <si>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</si>
  <si>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</si>
  <si>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</si>
  <si>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</si>
  <si>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</si>
  <si>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</si>
  <si>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</si>
  <si>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</si>
  <si>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</si>
  <si>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</si>
  <si>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</si>
  <si>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</si>
  <si>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</si>
  <si>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</si>
  <si>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</si>
  <si>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</si>
  <si>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</si>
  <si>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</si>
  <si>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</si>
  <si>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</si>
  <si>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</si>
  <si>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</si>
  <si>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</si>
  <si>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</si>
  <si>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</si>
  <si>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</si>
  <si>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</si>
  <si>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</si>
  <si>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</si>
  <si>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</si>
  <si>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</si>
  <si>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</si>
  <si>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</si>
  <si>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</si>
  <si>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</si>
  <si>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</si>
  <si>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</si>
  <si>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</si>
  <si>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</si>
  <si>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</si>
  <si>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</si>
  <si>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</si>
  <si>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</si>
  <si>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</si>
  <si>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</si>
  <si>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</si>
  <si>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</si>
  <si>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</si>
  <si>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</si>
  <si>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</si>
  <si>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</si>
  <si>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</si>
  <si>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</si>
  <si>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</si>
  <si>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</si>
  <si>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</si>
  <si>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</si>
  <si>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</si>
  <si>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</si>
  <si>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</si>
  <si>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</si>
  <si>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</si>
  <si>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</si>
  <si>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</si>
  <si>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</si>
  <si>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</si>
  <si>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</si>
  <si>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</si>
  <si>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</si>
  <si>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</si>
  <si>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</si>
  <si>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</si>
  <si>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</si>
  <si>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</si>
  <si>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</si>
  <si>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</si>
  <si>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</si>
  <si>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</si>
  <si>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</si>
  <si>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</si>
  <si>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</si>
  <si>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</si>
  <si>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</si>
  <si>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</si>
  <si>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</si>
  <si>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</si>
  <si>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</si>
  <si>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</si>
  <si>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</si>
  <si>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</si>
  <si>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</si>
  <si>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</si>
  <si>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</si>
  <si>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</si>
  <si>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</si>
  <si>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</si>
  <si>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</si>
  <si>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</si>
  <si>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</si>
  <si>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</si>
  <si>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</si>
  <si>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</si>
  <si>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</si>
  <si>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</si>
  <si>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</si>
  <si>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</si>
  <si>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</si>
  <si>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</si>
  <si>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</si>
  <si>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</si>
  <si>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</si>
  <si>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</si>
  <si>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</si>
  <si>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</si>
  <si>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</si>
  <si>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</si>
  <si>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</si>
  <si>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</si>
  <si>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</si>
  <si>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</si>
  <si>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</si>
  <si>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</si>
  <si>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</si>
  <si>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</si>
  <si>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</si>
  <si>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</si>
  <si>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</si>
  <si>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</si>
  <si>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</si>
  <si>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</si>
  <si>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</si>
  <si>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</si>
  <si>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</si>
  <si>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</si>
  <si>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</si>
  <si>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</si>
  <si>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</si>
  <si>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</si>
  <si>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</si>
  <si>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</si>
  <si>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</si>
  <si>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</si>
  <si>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</si>
  <si>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</si>
  <si>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</si>
  <si>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</si>
  <si>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</si>
  <si>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</si>
  <si>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</si>
  <si>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</si>
  <si>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</si>
  <si>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</si>
  <si>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</si>
  <si>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</si>
  <si>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</si>
  <si>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</si>
  <si>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</si>
  <si>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</si>
  <si>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</si>
  <si>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</si>
  <si>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</si>
  <si>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</si>
  <si>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</si>
  <si>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</si>
  <si>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</si>
  <si>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</si>
  <si>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</si>
  <si>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</si>
  <si>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</si>
  <si>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</si>
  <si>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</si>
  <si>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</si>
  <si>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</si>
  <si>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</si>
  <si>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</si>
  <si>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</si>
  <si>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</si>
  <si>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</si>
  <si>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</si>
  <si>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</si>
  <si>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</si>
  <si>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</si>
  <si>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</si>
  <si>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</si>
  <si>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</si>
  <si>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</si>
  <si>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</si>
  <si>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</si>
  <si>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</si>
  <si>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</si>
  <si>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</si>
  <si>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</si>
  <si>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</si>
  <si>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</si>
  <si>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</si>
  <si>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</si>
  <si>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</si>
  <si>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</si>
  <si>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</si>
  <si>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</si>
  <si>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</si>
  <si>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</si>
  <si>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</si>
  <si>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</si>
  <si>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</si>
  <si>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</si>
  <si>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</si>
  <si>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</si>
  <si>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</si>
  <si>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</si>
  <si>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</si>
  <si>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</si>
  <si>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</si>
  <si>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</si>
  <si>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</si>
  <si>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</si>
  <si>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</si>
  <si>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</si>
  <si>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</si>
  <si>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</si>
  <si>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</si>
  <si>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</si>
  <si>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</si>
  <si>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</si>
  <si>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</si>
  <si>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</si>
  <si>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</si>
  <si>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</si>
  <si>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</si>
  <si>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</si>
  <si>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</si>
  <si>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</si>
  <si>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</si>
  <si>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</si>
  <si>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</si>
  <si>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</si>
  <si>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</si>
  <si>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</si>
  <si>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</si>
  <si>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</si>
  <si>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</si>
  <si>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</si>
  <si>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</si>
  <si>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</si>
  <si>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</si>
  <si>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</si>
  <si>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</si>
  <si>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</si>
  <si>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</si>
  <si>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</si>
  <si>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</si>
  <si>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</si>
  <si>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</si>
  <si>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</si>
  <si>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</si>
  <si>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</si>
  <si>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</si>
  <si>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</si>
  <si>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</si>
  <si>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</si>
  <si>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</si>
  <si>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</si>
  <si>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</si>
  <si>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</si>
  <si>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</si>
  <si>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</si>
  <si>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</si>
  <si>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</si>
  <si>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</si>
  <si>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</si>
  <si>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</si>
  <si>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</si>
  <si>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</si>
  <si>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</si>
  <si>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</si>
  <si>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</si>
  <si>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</si>
  <si>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</si>
  <si>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</si>
  <si>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</si>
  <si>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</si>
  <si>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</si>
  <si>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</si>
  <si>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</si>
  <si>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</si>
  <si>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</si>
  <si>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</si>
  <si>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</si>
  <si>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</si>
  <si>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</si>
  <si>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</si>
  <si>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</si>
  <si>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</si>
  <si>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</si>
  <si>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</si>
  <si>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</si>
  <si>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</si>
  <si>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</si>
  <si>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</si>
  <si>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</si>
  <si>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</si>
  <si>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</si>
  <si>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</si>
  <si>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</si>
  <si>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</si>
  <si>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</si>
  <si>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</si>
  <si>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</si>
  <si>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</si>
  <si>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</si>
  <si>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</si>
  <si>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</si>
  <si>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</si>
  <si>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</si>
  <si>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</si>
  <si>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</si>
  <si>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</si>
  <si>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</si>
  <si>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</si>
  <si>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</si>
  <si>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</si>
  <si>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</si>
  <si>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</si>
  <si>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</si>
  <si>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</si>
  <si>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</si>
  <si>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</si>
  <si>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</si>
  <si>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</si>
  <si>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</si>
  <si>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</si>
  <si>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</si>
  <si>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</si>
  <si>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</si>
  <si>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</si>
  <si>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</si>
  <si>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</si>
  <si>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</si>
  <si>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</si>
  <si>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</si>
  <si>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</si>
  <si>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</si>
  <si>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</si>
  <si>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</si>
  <si>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</si>
  <si>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</si>
  <si>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</si>
  <si>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</si>
  <si>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</si>
  <si>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</si>
  <si>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</si>
  <si>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</si>
  <si>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</si>
  <si>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</si>
  <si>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</si>
  <si>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</si>
  <si>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</si>
  <si>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</si>
  <si>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</si>
  <si>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</si>
  <si>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</si>
  <si>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</si>
  <si>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</si>
  <si>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</si>
  <si>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</si>
  <si>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</si>
  <si>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</si>
  <si>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</si>
  <si>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</si>
  <si>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</si>
  <si>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</si>
  <si>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</si>
  <si>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</si>
  <si>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</si>
  <si>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</si>
  <si>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</si>
  <si>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</si>
  <si>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</si>
  <si>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</si>
  <si>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</si>
  <si>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</si>
  <si>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</si>
  <si>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</si>
  <si>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</si>
  <si>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</si>
  <si>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</si>
  <si>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</si>
  <si>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</si>
  <si>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</si>
  <si>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</si>
  <si>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</si>
  <si>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</si>
  <si>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</si>
  <si>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</si>
  <si>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</si>
  <si>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</si>
  <si>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</si>
  <si>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</si>
  <si>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</si>
  <si>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</si>
  <si>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</si>
  <si>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</si>
  <si>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</si>
  <si>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</si>
  <si>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</si>
  <si>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</si>
  <si>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</si>
  <si>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</si>
  <si>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</si>
  <si>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</si>
  <si>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</si>
  <si>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</si>
  <si>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</si>
  <si>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</si>
  <si>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</si>
  <si>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</si>
  <si>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</si>
  <si>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</si>
  <si>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</si>
  <si>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</si>
  <si>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</si>
  <si>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</si>
  <si>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</si>
  <si>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</si>
  <si>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</si>
  <si>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</si>
  <si>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</si>
  <si>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</si>
  <si>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</si>
  <si>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</si>
  <si>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</si>
  <si>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</si>
  <si>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</si>
  <si>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</si>
  <si>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</si>
  <si>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</si>
  <si>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</si>
  <si>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</si>
  <si>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</si>
  <si>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</si>
  <si>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</si>
  <si>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</si>
  <si>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</si>
  <si>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</si>
  <si>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</si>
  <si>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</si>
  <si>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</si>
  <si>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</si>
  <si>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</si>
  <si>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</si>
  <si>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</si>
  <si>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</si>
  <si>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</si>
  <si>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</si>
  <si>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</si>
  <si>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</si>
  <si>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</si>
  <si>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</si>
  <si>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</si>
  <si>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</si>
  <si>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</si>
  <si>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</si>
  <si>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</si>
  <si>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</si>
  <si>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</si>
  <si>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</si>
  <si>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</si>
  <si>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</si>
  <si>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</si>
  <si>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</si>
  <si>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</si>
  <si>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</si>
  <si>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</si>
  <si>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</si>
  <si>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</si>
  <si>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</si>
  <si>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</si>
  <si>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</si>
  <si>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</si>
  <si>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</si>
  <si>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</si>
  <si>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</si>
  <si>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</si>
  <si>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</si>
  <si>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</si>
  <si>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</si>
  <si>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</si>
  <si>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</si>
  <si>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</si>
  <si>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</si>
  <si>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</si>
  <si>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</si>
  <si>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</si>
  <si>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</si>
  <si>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</si>
  <si>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</si>
  <si>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</si>
  <si>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</si>
  <si>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</si>
  <si>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</si>
  <si>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</si>
  <si>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</si>
  <si>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</si>
  <si>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</si>
  <si>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</si>
  <si>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</si>
  <si>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</si>
  <si>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</si>
  <si>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</si>
  <si>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</si>
  <si>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</si>
  <si>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</si>
  <si>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</si>
  <si>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</si>
  <si>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</si>
  <si>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</si>
  <si>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</si>
  <si>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</si>
  <si>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</si>
  <si>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</si>
  <si>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</si>
  <si>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</si>
  <si>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</si>
  <si>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</si>
  <si>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</si>
  <si>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</si>
  <si>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</si>
  <si>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</si>
  <si>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</si>
  <si>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</si>
  <si>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</si>
  <si>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</si>
  <si>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</si>
  <si>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</si>
  <si>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</si>
  <si>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</si>
  <si>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</si>
  <si>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</si>
  <si>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</si>
  <si>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</si>
  <si>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</si>
  <si>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</si>
  <si>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</si>
  <si>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</si>
  <si>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</si>
  <si>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</si>
  <si>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</si>
  <si>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</si>
  <si>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</si>
  <si>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</si>
  <si>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</si>
  <si>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</si>
  <si>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</si>
  <si>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</si>
  <si>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</si>
  <si>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</si>
  <si>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</si>
  <si>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</si>
  <si>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</si>
  <si>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</si>
  <si>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</si>
  <si>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</si>
  <si>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</si>
  <si>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</si>
  <si>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</si>
  <si>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</si>
  <si>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</si>
  <si>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</si>
  <si>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</si>
  <si>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</si>
  <si>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</si>
  <si>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</si>
  <si>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</si>
  <si>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</si>
  <si>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</si>
  <si>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</si>
  <si>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</si>
  <si>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</si>
  <si>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</si>
  <si>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</si>
  <si>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</si>
  <si>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</si>
  <si>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</si>
  <si>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</si>
  <si>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</si>
  <si>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</si>
  <si>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</si>
  <si>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</si>
  <si>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</si>
  <si>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</si>
  <si>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</si>
  <si>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</si>
  <si>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</si>
  <si>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</si>
  <si>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</si>
  <si>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</si>
  <si>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</si>
  <si>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</si>
  <si>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</si>
  <si>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</si>
  <si>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</si>
  <si>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</si>
  <si>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</si>
  <si>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</si>
  <si>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</si>
  <si>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</si>
  <si>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</si>
  <si>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</si>
  <si>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</si>
  <si>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</si>
  <si>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</si>
  <si>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</si>
  <si>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</si>
  <si>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</si>
  <si>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</si>
  <si>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</si>
  <si>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</si>
  <si>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</si>
  <si>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</si>
  <si>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</si>
  <si>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</si>
  <si>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</si>
  <si>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</si>
  <si>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</si>
  <si>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</si>
  <si>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</si>
  <si>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</si>
  <si>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</si>
  <si>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</si>
  <si>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</si>
  <si>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</si>
  <si>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</si>
  <si>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</si>
  <si>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</si>
  <si>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</si>
  <si>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</si>
  <si>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</si>
  <si>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</si>
  <si>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</si>
  <si>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</si>
  <si>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</si>
  <si>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</si>
  <si>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</si>
  <si>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</si>
  <si>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</si>
  <si>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</si>
  <si>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</si>
  <si>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</si>
  <si>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</si>
  <si>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</si>
  <si>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</si>
  <si>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</si>
  <si>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</si>
  <si>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</si>
  <si>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</si>
  <si>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</si>
  <si>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</si>
  <si>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</si>
  <si>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</si>
  <si>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</si>
  <si>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</si>
  <si>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</si>
  <si>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</si>
  <si>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</si>
  <si>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</si>
  <si>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</si>
  <si>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</si>
  <si>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</si>
  <si>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</si>
  <si>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</si>
  <si>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</si>
  <si>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</si>
  <si>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</si>
  <si>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</si>
  <si>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</si>
  <si>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</si>
  <si>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</si>
  <si>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</si>
  <si>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</si>
  <si>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</si>
  <si>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</si>
  <si>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</si>
  <si>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</si>
  <si>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</si>
  <si>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</si>
  <si>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</si>
  <si>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</si>
  <si>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</si>
  <si>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</si>
  <si>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</si>
  <si>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</si>
  <si>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</si>
  <si>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</si>
  <si>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</si>
  <si>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</si>
  <si>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</si>
  <si>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</si>
  <si>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</si>
  <si>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</si>
  <si>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</si>
  <si>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</si>
  <si>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</si>
  <si>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</si>
  <si>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</si>
  <si>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</si>
  <si>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</si>
  <si>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</si>
  <si>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</si>
  <si>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</si>
  <si>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</si>
  <si>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</si>
  <si>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</si>
  <si>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</si>
  <si>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</si>
  <si>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</si>
  <si>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</si>
  <si>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</si>
  <si>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</si>
  <si>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</si>
  <si>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</si>
  <si>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</si>
  <si>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</si>
  <si>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</si>
  <si>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</si>
  <si>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</si>
  <si>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</si>
  <si>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</si>
  <si>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</si>
  <si>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</si>
  <si>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</si>
  <si>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</si>
  <si>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</si>
  <si>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</si>
  <si>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</si>
  <si>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</si>
  <si>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</si>
  <si>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</si>
  <si>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</si>
  <si>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</si>
  <si>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</si>
  <si>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</si>
  <si>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</si>
  <si>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</si>
  <si>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</si>
  <si>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</si>
  <si>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</si>
  <si>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</si>
  <si>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</si>
  <si>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</si>
  <si>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</si>
  <si>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</si>
  <si>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</si>
  <si>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</si>
  <si>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</si>
  <si>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</si>
  <si>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</si>
  <si>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</si>
  <si>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</si>
  <si>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</si>
  <si>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</si>
  <si>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</si>
  <si>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</si>
  <si>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</si>
  <si>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</si>
  <si>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</si>
  <si>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</si>
  <si>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</si>
  <si>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</si>
  <si>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</si>
  <si>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</si>
  <si>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</si>
  <si>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</si>
  <si>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</si>
  <si>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</si>
  <si>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</si>
  <si>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</si>
  <si>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</si>
  <si>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</si>
  <si>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</si>
  <si>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</si>
  <si>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</si>
  <si>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</si>
  <si>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</si>
  <si>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</si>
  <si>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</si>
  <si>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</si>
  <si>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</si>
  <si>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</si>
  <si>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</si>
  <si>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</si>
  <si>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</si>
  <si>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</si>
  <si>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</si>
  <si>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</si>
  <si>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</si>
  <si>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</si>
  <si>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</si>
  <si>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</si>
  <si>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</si>
  <si>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</si>
  <si>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</si>
  <si>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</si>
  <si>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</si>
  <si>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</si>
  <si>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</si>
  <si>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</si>
  <si>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</si>
  <si>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</si>
  <si>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</si>
  <si>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</si>
  <si>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</si>
  <si>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</si>
  <si>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</si>
  <si>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</si>
  <si>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</si>
  <si>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</si>
  <si>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</si>
  <si>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</si>
  <si>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</si>
  <si>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</si>
  <si>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</si>
  <si>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</si>
  <si>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</si>
  <si>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</si>
  <si>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</si>
  <si>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</si>
  <si>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</si>
  <si>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</si>
  <si>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</si>
  <si>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</si>
  <si>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</si>
  <si>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</si>
  <si>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</si>
  <si>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</si>
  <si>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</si>
  <si>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</si>
  <si>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</si>
  <si>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</si>
  <si>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</si>
  <si>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</si>
  <si>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</si>
  <si>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</si>
  <si>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</si>
  <si>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</si>
  <si>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</si>
  <si>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</si>
  <si>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</si>
  <si>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</si>
  <si>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</si>
  <si>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</si>
  <si>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</si>
  <si>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</si>
  <si>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</si>
  <si>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</si>
  <si>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</si>
  <si>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</si>
  <si>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</si>
  <si>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</si>
  <si>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</si>
  <si>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</si>
  <si>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</si>
  <si>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</si>
  <si>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</si>
  <si>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</si>
  <si>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</si>
  <si>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</si>
  <si>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</si>
  <si>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</si>
  <si>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</si>
  <si>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</si>
  <si>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</si>
  <si>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</si>
  <si>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</si>
  <si>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</si>
  <si>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</si>
  <si>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</si>
  <si>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</si>
  <si>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</si>
  <si>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</si>
  <si>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</si>
  <si>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</si>
  <si>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</si>
  <si>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</si>
  <si>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</si>
  <si>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</si>
  <si>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padrino</t>
  </si>
  <si>
    <t>recarga pdrn 16</t>
  </si>
  <si>
    <t>Pin de carga Moto e7</t>
  </si>
  <si>
    <t>Pop socket Pepas</t>
  </si>
  <si>
    <t>abono hermanita</t>
  </si>
  <si>
    <t>prestamo mama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</si>
</sst>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1.86258125000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1.862581944442" createdVersion="8" refreshedVersion="8" minRefreshableVersion="3" recordCount="12804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801"/>
    </cacheField>
    <cacheField name="Date" numFmtId="16">
      <sharedItems containsSemiMixedTypes="0" containsNonDate="0" containsDate="1" containsString="0" minDate="2022-03-16T00:00:00" maxDate="2023-08-04T00:00:00" count="43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2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57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1.862592013887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04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6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19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1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253"/>
        <item h="1" x="56"/>
        <item h="1" m="1" x="305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2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1"/>
        <item h="1" x="214"/>
        <item h="1" x="134"/>
        <item h="1" x="138"/>
        <item h="1" x="212"/>
        <item h="1" x="285"/>
        <item h="1" x="244"/>
        <item h="1" x="185"/>
        <item h="1" x="90"/>
        <item h="1" m="1" x="294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9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9"/>
        <item h="1" m="1" x="295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7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x="272"/>
        <item h="1" m="1" x="292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6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7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3"/>
        <item h="1" x="290"/>
        <item h="1" x="291"/>
        <item t="default"/>
      </items>
    </pivotField>
    <pivotField showAll="0"/>
    <pivotField axis="axisRow" showAll="0">
      <items count="2580">
        <item m="1" x="2576"/>
        <item m="1" x="2575"/>
        <item m="1" x="2578"/>
        <item m="1" x="2577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8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8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9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x="4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253"/>
        <item x="56"/>
        <item m="1" x="30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2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6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1"/>
        <item x="214"/>
        <item x="134"/>
        <item x="138"/>
        <item x="212"/>
        <item x="285"/>
        <item x="244"/>
        <item x="185"/>
        <item x="90"/>
        <item m="1" x="294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9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9"/>
        <item m="1" x="295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8"/>
        <item x="159"/>
        <item x="227"/>
        <item x="100"/>
        <item x="111"/>
        <item x="205"/>
        <item x="272"/>
        <item m="1" x="292"/>
        <item x="29"/>
        <item x="20"/>
        <item x="255"/>
        <item x="53"/>
        <item x="19"/>
        <item x="220"/>
        <item x="85"/>
        <item x="114"/>
        <item x="33"/>
        <item m="1" x="296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7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79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5"/>
        <item m="1" x="257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7"/>
        <item m="1" x="2578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30"/>
      <x v="304"/>
    </i>
    <i r="1">
      <x v="428"/>
    </i>
    <i>
      <x v="106"/>
      <x v="2495"/>
    </i>
    <i>
      <x v="144"/>
      <x v="1875"/>
    </i>
    <i r="1">
      <x v="2203"/>
    </i>
    <i>
      <x v="152"/>
      <x v="2246"/>
    </i>
    <i>
      <x v="169"/>
      <x v="412"/>
    </i>
    <i r="1">
      <x v="960"/>
    </i>
    <i>
      <x v="219"/>
      <x v="2578"/>
    </i>
    <i>
      <x v="230"/>
      <x v="312"/>
    </i>
    <i r="1">
      <x v="315"/>
    </i>
    <i>
      <x v="238"/>
      <x v="612"/>
    </i>
    <i r="1">
      <x v="2577"/>
    </i>
    <i>
      <x v="242"/>
      <x v="2203"/>
    </i>
    <i>
      <x v="243"/>
      <x v="309"/>
    </i>
    <i>
      <x v="295"/>
      <x v="283"/>
    </i>
    <i r="1">
      <x v="1343"/>
    </i>
    <i r="1">
      <x v="187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9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0" firstHeaderRow="0" firstDataRow="1" firstDataCol="1" rowPageCount="4" colPageCount="1"/>
  <pivotFields count="19">
    <pivotField showAll="0"/>
    <pivotField axis="axisRow" multipleItemSelectionAllowed="1" showAll="0" sortType="ascending">
      <items count="435">
        <item m="1" x="43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1">
        <item x="13"/>
        <item x="16"/>
        <item x="21"/>
        <item x="8"/>
        <item x="3"/>
        <item x="25"/>
        <item x="0"/>
        <item m="1" x="30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3"/>
        <item x="47"/>
        <item x="48"/>
        <item x="49"/>
        <item x="50"/>
        <item x="51"/>
        <item x="52"/>
        <item x="53"/>
        <item x="4"/>
        <item m="1" x="300"/>
        <item x="54"/>
        <item x="55"/>
        <item x="56"/>
        <item x="57"/>
        <item m="1" x="308"/>
        <item x="58"/>
        <item x="59"/>
        <item x="60"/>
        <item m="1" x="30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7"/>
        <item x="78"/>
        <item x="79"/>
        <item x="80"/>
        <item m="1" x="294"/>
        <item x="81"/>
        <item x="82"/>
        <item x="83"/>
        <item x="76"/>
        <item x="85"/>
        <item x="86"/>
        <item m="1" x="30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5"/>
        <item x="128"/>
        <item x="129"/>
        <item x="130"/>
        <item x="131"/>
        <item x="132"/>
        <item x="133"/>
        <item m="1" x="30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1"/>
    </i>
    <i>
      <x v="432"/>
    </i>
    <i>
      <x v="43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9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3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0">
        <item m="1" x="300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9"/>
        <item m="1" x="295"/>
        <item x="1"/>
        <item x="116"/>
        <item x="35"/>
        <item x="61"/>
        <item m="1" x="30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00"/>
        <item x="111"/>
        <item x="29"/>
        <item x="20"/>
        <item x="53"/>
        <item x="19"/>
        <item x="85"/>
        <item x="114"/>
        <item x="33"/>
        <item m="1" x="296"/>
        <item x="66"/>
        <item x="26"/>
        <item x="37"/>
        <item x="137"/>
        <item x="73"/>
        <item x="59"/>
        <item x="60"/>
        <item x="34"/>
        <item x="45"/>
        <item x="62"/>
        <item m="1" x="29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3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0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5"/>
    </i>
    <i>
      <x v="114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189"/>
    </i>
    <i>
      <x v="264"/>
    </i>
    <i>
      <x v="246"/>
    </i>
    <i>
      <x v="305"/>
    </i>
    <i>
      <x v="185"/>
    </i>
    <i>
      <x v="151"/>
    </i>
    <i>
      <x v="60"/>
    </i>
    <i>
      <x v="234"/>
    </i>
    <i>
      <x v="139"/>
    </i>
    <i>
      <x v="137"/>
    </i>
    <i>
      <x v="222"/>
    </i>
    <i>
      <x v="278"/>
    </i>
    <i>
      <x v="174"/>
    </i>
    <i>
      <x v="102"/>
    </i>
    <i>
      <x v="154"/>
    </i>
    <i>
      <x v="11"/>
    </i>
    <i>
      <x v="101"/>
    </i>
    <i>
      <x v="266"/>
    </i>
    <i>
      <x v="196"/>
    </i>
    <i>
      <x v="103"/>
    </i>
    <i>
      <x v="126"/>
    </i>
    <i>
      <x v="76"/>
    </i>
    <i>
      <x v="115"/>
    </i>
    <i>
      <x v="43"/>
    </i>
    <i>
      <x v="136"/>
    </i>
    <i>
      <x v="34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21"/>
    </i>
    <i>
      <x v="257"/>
    </i>
    <i>
      <x v="13"/>
    </i>
    <i>
      <x v="98"/>
    </i>
    <i>
      <x v="3"/>
    </i>
    <i>
      <x v="252"/>
    </i>
    <i>
      <x v="96"/>
    </i>
    <i>
      <x v="200"/>
    </i>
    <i>
      <x v="301"/>
    </i>
    <i>
      <x v="238"/>
    </i>
    <i>
      <x v="249"/>
    </i>
    <i>
      <x v="141"/>
    </i>
    <i>
      <x v="35"/>
    </i>
    <i>
      <x v="97"/>
    </i>
    <i>
      <x v="168"/>
    </i>
    <i>
      <x v="296"/>
    </i>
    <i>
      <x v="251"/>
    </i>
    <i>
      <x v="170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153"/>
    </i>
    <i>
      <x v="147"/>
    </i>
    <i>
      <x v="45"/>
    </i>
    <i>
      <x v="89"/>
    </i>
    <i>
      <x v="59"/>
    </i>
    <i>
      <x v="8"/>
    </i>
    <i>
      <x v="274"/>
    </i>
    <i>
      <x v="163"/>
    </i>
    <i>
      <x v="248"/>
    </i>
    <i>
      <x v="88"/>
    </i>
    <i>
      <x v="225"/>
    </i>
    <i>
      <x v="41"/>
    </i>
    <i>
      <x v="223"/>
    </i>
    <i>
      <x v="17"/>
    </i>
    <i>
      <x v="159"/>
    </i>
    <i>
      <x v="53"/>
    </i>
    <i>
      <x v="304"/>
    </i>
    <i>
      <x v="268"/>
    </i>
    <i>
      <x v="213"/>
    </i>
    <i>
      <x v="171"/>
    </i>
    <i>
      <x v="262"/>
    </i>
    <i>
      <x v="299"/>
    </i>
    <i>
      <x v="173"/>
    </i>
    <i>
      <x v="226"/>
    </i>
    <i>
      <x v="94"/>
    </i>
    <i>
      <x v="172"/>
    </i>
    <i>
      <x v="150"/>
    </i>
    <i>
      <x v="236"/>
    </i>
    <i>
      <x v="294"/>
    </i>
    <i>
      <x v="279"/>
    </i>
    <i>
      <x v="91"/>
    </i>
    <i>
      <x v="205"/>
    </i>
    <i>
      <x v="161"/>
    </i>
    <i>
      <x v="82"/>
    </i>
    <i>
      <x v="291"/>
    </i>
    <i>
      <x v="37"/>
    </i>
    <i>
      <x v="129"/>
    </i>
    <i>
      <x v="112"/>
    </i>
    <i>
      <x v="307"/>
    </i>
    <i>
      <x v="67"/>
    </i>
    <i>
      <x v="48"/>
    </i>
    <i>
      <x v="204"/>
    </i>
    <i>
      <x v="292"/>
    </i>
    <i>
      <x v="242"/>
    </i>
    <i>
      <x v="298"/>
    </i>
    <i>
      <x v="95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6" firstHeaderRow="1" firstDataRow="1" firstDataCol="1" rowPageCount="3" colPageCount="1"/>
  <pivotFields count="19">
    <pivotField showAll="0"/>
    <pivotField axis="axisRow" showAll="0">
      <items count="43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"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9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4">
        <item m="1" x="43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79">
        <item h="1" m="1" x="2576"/>
        <item h="1" m="1" x="2575"/>
        <item h="1" m="1" x="2578"/>
        <item h="1" m="1" x="2577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3">
    <i>
      <x v="237"/>
      <x v="3"/>
      <x v="153"/>
    </i>
    <i>
      <x v="241"/>
      <x v="1"/>
      <x v="153"/>
    </i>
    <i>
      <x v="259"/>
      <x v="3"/>
      <x v="153"/>
    </i>
    <i>
      <x v="266"/>
      <x v="1"/>
      <x v="153"/>
    </i>
    <i>
      <x v="314"/>
      <x v="1"/>
      <x v="153"/>
    </i>
    <i>
      <x v="321"/>
      <x v="1"/>
      <x v="153"/>
    </i>
    <i>
      <x v="333"/>
      <x v="1"/>
      <x v="153"/>
    </i>
    <i>
      <x v="334"/>
      <x v="3"/>
      <x v="153"/>
    </i>
    <i>
      <x v="392"/>
      <x v="1"/>
      <x v="153"/>
    </i>
    <i>
      <x v="393"/>
      <x v="3"/>
      <x v="153"/>
    </i>
    <i>
      <x v="398"/>
      <x v="3"/>
      <x v="153"/>
    </i>
    <i>
      <x v="410"/>
      <x v="1"/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4">
        <item m="1" x="43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79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5"/>
        <item m="1" x="257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7"/>
        <item m="1" x="2578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4">
    <i>
      <x v="231"/>
      <x v="52"/>
      <x/>
      <x v="1139"/>
    </i>
    <i r="3">
      <x v="1408"/>
    </i>
    <i>
      <x v="288"/>
      <x v="52"/>
      <x/>
      <x v="18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4">
        <item m="1" x="43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0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9"/>
        <item h="1" m="1" x="29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m="1" x="292"/>
        <item h="1" x="29"/>
        <item h="1" x="20"/>
        <item h="1" x="53"/>
        <item h="1" x="19"/>
        <item h="1" x="220"/>
        <item h="1" x="85"/>
        <item h="1" x="114"/>
        <item h="1" x="33"/>
        <item h="1" m="1" x="29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1"/>
        <item h="1" x="263"/>
        <item h="1" x="264"/>
        <item h="1" x="265"/>
        <item h="1" x="266"/>
        <item h="1" x="267"/>
        <item h="1" x="269"/>
        <item h="1" x="270"/>
        <item h="1" m="1" x="305"/>
        <item h="1" x="271"/>
        <item h="1" x="272"/>
        <item h="1" x="273"/>
        <item h="1" x="274"/>
        <item h="1" x="275"/>
        <item h="1" x="276"/>
        <item h="1" m="1" x="298"/>
        <item h="1" x="277"/>
        <item h="1" x="278"/>
        <item h="1" x="280"/>
        <item h="1" x="281"/>
        <item h="1" m="1" x="299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2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19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1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79">
        <item m="1" x="2576"/>
        <item m="1" x="2575"/>
        <item m="1" x="2578"/>
        <item m="1" x="2577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0">
        <i x="300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3" s="1"/>
        <i x="2" s="1"/>
        <i x="253" s="1"/>
        <i x="56" s="1"/>
        <i x="305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2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6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301" s="1"/>
        <i x="214" s="1"/>
        <i x="134" s="1"/>
        <i x="138" s="1"/>
        <i x="212" s="1"/>
        <i x="285" s="1"/>
        <i x="244" s="1"/>
        <i x="185" s="1"/>
        <i x="90" s="1"/>
        <i x="294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9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9" s="1"/>
        <i x="295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7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8" s="1"/>
        <i x="179" s="1"/>
        <i x="141" s="1"/>
        <i x="97" s="1"/>
        <i x="88" s="1"/>
        <i x="70" s="1"/>
        <i x="69" s="1"/>
        <i x="304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8" s="1"/>
        <i x="159" s="1"/>
        <i x="227" s="1"/>
        <i x="100" s="1"/>
        <i x="111" s="1"/>
        <i x="205" s="1"/>
        <i x="272" s="1"/>
        <i x="292" s="1"/>
        <i x="29" s="1"/>
        <i x="20" s="1"/>
        <i x="255" s="1"/>
        <i x="53" s="1"/>
        <i x="19" s="1"/>
        <i x="220" s="1"/>
        <i x="85" s="1"/>
        <i x="114" s="1"/>
        <i x="33" s="1"/>
        <i x="296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7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0">
        <i x="84" s="1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79">
        <i x="1001"/>
        <i x="174"/>
        <i x="1080"/>
        <i x="534"/>
        <i x="1102"/>
        <i x="2387"/>
        <i x="173"/>
        <i x="177"/>
        <i x="2410"/>
        <i x="762"/>
        <i x="2001"/>
        <i x="511"/>
        <i x="1643"/>
        <i x="360"/>
        <i x="367"/>
        <i x="431"/>
        <i x="1014"/>
        <i x="178"/>
        <i x="141"/>
        <i x="961"/>
        <i x="2296"/>
        <i x="1697"/>
        <i x="217"/>
        <i x="1573" s="1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576" nd="1"/>
        <i x="2575" nd="1"/>
        <i x="2578" nd="1"/>
        <i x="2577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79">
        <i x="298" s="1"/>
        <i x="1850" s="1"/>
        <i x="237" s="1"/>
        <i x="2576" s="1" nd="1"/>
        <i x="2575" s="1" nd="1"/>
        <i x="2578" s="1" nd="1"/>
        <i x="2577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0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0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22" nd="1"/>
        <i x="27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77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7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79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76" s="1" nd="1"/>
        <i x="2575" s="1" nd="1"/>
        <i x="2578" s="1" nd="1"/>
        <i x="2577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0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0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7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2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2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2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19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1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805" totalsRowShown="0">
  <autoFilter ref="A1:S12805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805"/>
  <sheetViews>
    <sheetView topLeftCell="A12754" zoomScale="80" zoomScaleNormal="80" workbookViewId="0">
      <selection activeCell="H12798" sqref="H12798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3786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3789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3790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3791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3787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3788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3792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3793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3789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3788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3789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3789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3786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3789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3787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3789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3789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3793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3795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3789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3789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3789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3796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3788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3789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3796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3788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3789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3793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3799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3793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3793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3799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3790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3727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3728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3729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3730</v>
      </c>
      <c r="G12270" t="s">
        <v>258</v>
      </c>
      <c r="H12270" t="s">
        <v>3731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3732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3733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3735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3736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3737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3737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3738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3739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3740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3741</v>
      </c>
      <c r="G12323" t="s">
        <v>258</v>
      </c>
      <c r="H12323" t="s">
        <v>3742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3743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3745</v>
      </c>
      <c r="J12326" t="s">
        <v>3746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3747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3747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3748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3749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3751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3750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3752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3753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3754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3755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3756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3757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3758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3759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3749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3760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3761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3762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3745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3763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3747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3765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3766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3767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3768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3769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3771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3772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3772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3773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3769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3775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3747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3747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3769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3777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3777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3769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3769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3777</v>
      </c>
      <c r="L12499" t="s">
        <v>3778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3783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3779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3780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3781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3782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3783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3749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3785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3800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3801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3769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3803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3805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3807</v>
      </c>
      <c r="H12555" t="s">
        <v>3808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3807</v>
      </c>
      <c r="H12556" t="s">
        <v>3809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3806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3810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3769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3812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3769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3813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3844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3747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3817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3815</v>
      </c>
      <c r="E12605">
        <v>1</v>
      </c>
      <c r="F12605" t="s">
        <v>450</v>
      </c>
      <c r="G12605" t="s">
        <v>276</v>
      </c>
      <c r="H12605" t="s">
        <v>3816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3818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3738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3757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3772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3819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3820</v>
      </c>
      <c r="E12649">
        <v>1</v>
      </c>
      <c r="F12649" t="s">
        <v>3730</v>
      </c>
      <c r="G12649" t="s">
        <v>258</v>
      </c>
      <c r="H12649" t="s">
        <v>3731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2938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3821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3821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3822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3823</v>
      </c>
      <c r="G12663" t="s">
        <v>264</v>
      </c>
      <c r="H12663" t="s">
        <v>3824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3827</v>
      </c>
      <c r="E12666">
        <v>1</v>
      </c>
      <c r="F12666" t="s">
        <v>2839</v>
      </c>
      <c r="G12666" t="s">
        <v>1194</v>
      </c>
      <c r="H12666" t="s">
        <v>3825</v>
      </c>
      <c r="K12666" t="s">
        <v>3829</v>
      </c>
      <c r="L12666" t="s">
        <v>3826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2947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3823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2657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3730</v>
      </c>
      <c r="G12678" t="s">
        <v>258</v>
      </c>
      <c r="H12678" t="s">
        <v>3731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3071</v>
      </c>
      <c r="E12679">
        <v>1</v>
      </c>
      <c r="F12679" t="s">
        <v>103</v>
      </c>
      <c r="G12679" t="s">
        <v>748</v>
      </c>
      <c r="H12679" t="s">
        <v>3828</v>
      </c>
      <c r="K12679" t="s">
        <v>3834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3071</v>
      </c>
      <c r="E12680">
        <v>1</v>
      </c>
      <c r="F12680" t="s">
        <v>2839</v>
      </c>
      <c r="G12680" t="s">
        <v>1194</v>
      </c>
      <c r="H12680" t="s">
        <v>3825</v>
      </c>
      <c r="K12680" t="s">
        <v>3829</v>
      </c>
      <c r="L12680" t="s">
        <v>3826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3830</v>
      </c>
      <c r="E12681">
        <v>1</v>
      </c>
      <c r="F12681" t="s">
        <v>524</v>
      </c>
      <c r="G12681" t="s">
        <v>258</v>
      </c>
      <c r="H12681" t="s">
        <v>3831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3830</v>
      </c>
      <c r="E12682">
        <v>1</v>
      </c>
      <c r="F12682" t="s">
        <v>524</v>
      </c>
      <c r="G12682" t="s">
        <v>258</v>
      </c>
      <c r="H12682" t="s">
        <v>3832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3830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3830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3830</v>
      </c>
      <c r="E12685">
        <v>6</v>
      </c>
      <c r="F12685" t="s">
        <v>21</v>
      </c>
      <c r="G12685" t="s">
        <v>733</v>
      </c>
      <c r="H12685" t="s">
        <v>3833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3830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3830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3830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3830</v>
      </c>
      <c r="E12689">
        <v>2</v>
      </c>
      <c r="F12689" t="s">
        <v>26</v>
      </c>
      <c r="G12689" t="s">
        <v>258</v>
      </c>
      <c r="H12689" t="s">
        <v>3785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3825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3825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3836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3617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2941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3435</v>
      </c>
      <c r="G12709" t="s">
        <v>276</v>
      </c>
      <c r="H12709" t="s">
        <v>3435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3837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3838</v>
      </c>
      <c r="H12714" t="s">
        <v>3839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3486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3798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3840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3840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3841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2922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2922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3728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3843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2809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3845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3791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2922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3846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3749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3585</v>
      </c>
      <c r="G12766" t="s">
        <v>258</v>
      </c>
      <c r="H12766" t="s">
        <v>3847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3809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3585</v>
      </c>
      <c r="G12769" t="s">
        <v>258</v>
      </c>
      <c r="H12769" t="s">
        <v>3769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3848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3585</v>
      </c>
      <c r="G12772" t="s">
        <v>258</v>
      </c>
      <c r="H12772" t="s">
        <v>3847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3849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3327</v>
      </c>
      <c r="H12775" t="s">
        <v>3331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3200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3850</v>
      </c>
      <c r="H12785" t="s">
        <v>3850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2852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2852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3741</v>
      </c>
      <c r="G12788" t="s">
        <v>258</v>
      </c>
      <c r="H12788" t="s">
        <v>3742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3853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3329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3618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3329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3854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3397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workbookViewId="0">
      <selection activeCell="B53" sqref="B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3830</v>
      </c>
      <c r="C53">
        <f>Tabla5[[#This Row],[ID]]</f>
        <v>52</v>
      </c>
      <c r="D53" t="s">
        <v>3835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3776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60" workbookViewId="0">
      <selection activeCell="D89" sqref="D8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3177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3522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3397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3501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3303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3439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1166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3521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3537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3628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3269</v>
      </c>
      <c r="G31" s="2">
        <v>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3285</v>
      </c>
      <c r="G32" s="2">
        <v>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>
        <v>45141</v>
      </c>
      <c r="M74" t="s">
        <v>3397</v>
      </c>
      <c r="N74" s="2">
        <v>22000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  <c r="L75" s="1">
        <v>45141</v>
      </c>
      <c r="M75" t="s">
        <v>3522</v>
      </c>
      <c r="N75" s="2">
        <v>10000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  <row r="87" spans="1:4" x14ac:dyDescent="0.2">
      <c r="A87" s="1">
        <v>45141</v>
      </c>
      <c r="B87" s="1" t="s">
        <v>3234</v>
      </c>
      <c r="C87" t="s">
        <v>3522</v>
      </c>
      <c r="D87" s="36">
        <v>10000</v>
      </c>
    </row>
    <row r="88" spans="1:4" x14ac:dyDescent="0.2">
      <c r="A88" s="1">
        <v>45141</v>
      </c>
      <c r="B88" s="1" t="s">
        <v>3234</v>
      </c>
      <c r="C88" t="s">
        <v>3397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3"/>
  <sheetViews>
    <sheetView showGridLines="0" tabSelected="1" zoomScaleNormal="100" workbookViewId="0">
      <selection activeCell="C32" sqref="C3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45141</v>
      </c>
      <c r="H1" s="4" t="s">
        <v>5</v>
      </c>
      <c r="I1" t="s">
        <v>540</v>
      </c>
      <c r="J1" s="7">
        <f>AA5</f>
        <v>469951</v>
      </c>
      <c r="K1" s="7"/>
      <c r="M1" s="15" t="s">
        <v>684</v>
      </c>
      <c r="N1" s="13">
        <f>COUNTA(H6:H40)-2</f>
        <v>3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0</v>
      </c>
      <c r="Z1" s="17" t="s">
        <v>963</v>
      </c>
      <c r="AA1" s="19">
        <f>(COUNTA(U5:U1048576)-2)*AD2</f>
        <v>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156650.33333333334</v>
      </c>
      <c r="K2" s="7"/>
      <c r="M2" s="15" t="s">
        <v>685</v>
      </c>
      <c r="N2" s="14">
        <f>GETPIVOTDATA("Utilidad",$H$4)/N1</f>
        <v>273317</v>
      </c>
      <c r="P2" t="s">
        <v>1598</v>
      </c>
      <c r="Q2" s="2">
        <f>-(Q1-J2)</f>
        <v>106650.33333333334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0</v>
      </c>
      <c r="AC2" s="1" t="str">
        <f>U6</f>
        <v>Total general</v>
      </c>
      <c r="AD2" s="41">
        <f>IF(U5&lt;AC2,15000,16000)</f>
        <v>15000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4699510</v>
      </c>
      <c r="K3" s="7"/>
      <c r="M3" s="15" t="s">
        <v>686</v>
      </c>
      <c r="N3" s="14">
        <f>N2*30</f>
        <v>8199510</v>
      </c>
      <c r="P3" t="s">
        <v>1599</v>
      </c>
      <c r="Q3" s="2">
        <f>Q2*N1</f>
        <v>319951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200000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100000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0</v>
      </c>
      <c r="X4" s="23" t="s">
        <v>1698</v>
      </c>
      <c r="AA4" s="19">
        <f>(1500000/30)*N1</f>
        <v>150000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16</v>
      </c>
      <c r="C5" s="7">
        <v>12000</v>
      </c>
      <c r="D5" s="7">
        <v>3500</v>
      </c>
      <c r="E5" s="7">
        <v>8500</v>
      </c>
      <c r="M5" s="15" t="s">
        <v>1657</v>
      </c>
      <c r="N5" s="7">
        <f>N4-J1</f>
        <v>-369951</v>
      </c>
      <c r="Q5" s="2">
        <f>GETPIVOTDATA("Utilidad",$H$6)-AA1-AA2</f>
        <v>819951</v>
      </c>
      <c r="U5" s="4" t="s">
        <v>692</v>
      </c>
      <c r="V5" t="s">
        <v>2865</v>
      </c>
      <c r="X5" s="17" t="s">
        <v>105</v>
      </c>
      <c r="Y5" s="22" t="str">
        <f>N1&amp;" Dias"</f>
        <v>3 Dias</v>
      </c>
      <c r="Z5" s="17" t="s">
        <v>963</v>
      </c>
      <c r="AA5" s="19">
        <f>GETPIVOTDATA("Utilidad",$H$4)-AA2-AA1-AA3-AA4</f>
        <v>469951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20</v>
      </c>
      <c r="C6" s="7">
        <v>15000</v>
      </c>
      <c r="D6" s="7">
        <v>5000</v>
      </c>
      <c r="E6" s="7">
        <v>10000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1</v>
      </c>
      <c r="U6" s="5" t="s">
        <v>237</v>
      </c>
      <c r="V6" s="2"/>
      <c r="X6" s="23" t="s">
        <v>1203</v>
      </c>
      <c r="Y6" s="24">
        <f>J2</f>
        <v>156650.33333333334</v>
      </c>
      <c r="AC6" s="59" t="s">
        <v>3379</v>
      </c>
      <c r="AD6" s="60">
        <f>SUM(AA1:AA4)</f>
        <v>350000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3741</v>
      </c>
      <c r="B7" t="s">
        <v>3742</v>
      </c>
      <c r="C7" s="7">
        <v>10000</v>
      </c>
      <c r="D7" s="7">
        <v>3500</v>
      </c>
      <c r="E7" s="7">
        <v>6500</v>
      </c>
      <c r="F7" s="7"/>
      <c r="G7" s="7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180049</v>
      </c>
      <c r="X7" s="17" t="s">
        <v>966</v>
      </c>
      <c r="Y7" s="18">
        <f>AA5/50000</f>
        <v>9.3990200000000002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669</v>
      </c>
      <c r="B8" t="s">
        <v>2852</v>
      </c>
      <c r="C8" s="7">
        <v>20000</v>
      </c>
      <c r="D8" s="7">
        <v>5000</v>
      </c>
      <c r="E8" s="7">
        <v>15000</v>
      </c>
      <c r="F8" s="7"/>
      <c r="G8" s="72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3380</v>
      </c>
      <c r="AD8" s="62">
        <f>GETPIVOTDATA("Utilidad",$H$6)-AA1-AA2</f>
        <v>819951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669</v>
      </c>
      <c r="B9" t="s">
        <v>3329</v>
      </c>
      <c r="C9" s="7">
        <v>20000</v>
      </c>
      <c r="D9" s="7">
        <v>5000</v>
      </c>
      <c r="E9" s="7">
        <v>15000</v>
      </c>
      <c r="F9" s="7"/>
      <c r="G9" s="72"/>
      <c r="H9" s="6">
        <v>45141</v>
      </c>
      <c r="I9" s="7">
        <v>291500</v>
      </c>
      <c r="J9" s="7">
        <v>114834</v>
      </c>
      <c r="K9" s="7">
        <v>176666</v>
      </c>
      <c r="Q9" s="7"/>
    </row>
    <row r="10" spans="1:43" x14ac:dyDescent="0.2">
      <c r="A10" t="s">
        <v>1913</v>
      </c>
      <c r="B10" t="s">
        <v>3397</v>
      </c>
      <c r="C10" s="7">
        <v>22000</v>
      </c>
      <c r="D10" s="7">
        <v>11000</v>
      </c>
      <c r="E10" s="7">
        <v>11000</v>
      </c>
      <c r="F10" s="7"/>
      <c r="G10" s="72"/>
      <c r="H10" s="5" t="s">
        <v>237</v>
      </c>
      <c r="I10" s="7">
        <v>1203800</v>
      </c>
      <c r="J10" s="7">
        <v>383849</v>
      </c>
      <c r="K10" s="7">
        <v>819951</v>
      </c>
      <c r="AC10" s="7">
        <f>V4+-GETPIVOTDATA("Subt_Cost",$U$5)</f>
        <v>0</v>
      </c>
    </row>
    <row r="11" spans="1:43" x14ac:dyDescent="0.2">
      <c r="A11" t="s">
        <v>21</v>
      </c>
      <c r="B11" t="s">
        <v>663</v>
      </c>
      <c r="C11" s="7">
        <v>15000</v>
      </c>
      <c r="D11" s="7">
        <v>3500</v>
      </c>
      <c r="E11" s="7">
        <v>11500</v>
      </c>
      <c r="F11" s="7"/>
      <c r="G11" s="72"/>
    </row>
    <row r="12" spans="1:43" x14ac:dyDescent="0.2">
      <c r="A12" t="s">
        <v>21</v>
      </c>
      <c r="B12" t="s">
        <v>1513</v>
      </c>
      <c r="C12" s="7">
        <v>10000</v>
      </c>
      <c r="D12" s="7">
        <v>2600</v>
      </c>
      <c r="E12" s="7">
        <v>7400</v>
      </c>
      <c r="F12" s="7"/>
      <c r="G12" s="72"/>
    </row>
    <row r="13" spans="1:43" x14ac:dyDescent="0.2">
      <c r="A13" t="s">
        <v>468</v>
      </c>
      <c r="B13" t="s">
        <v>3854</v>
      </c>
      <c r="C13" s="7">
        <v>10000</v>
      </c>
      <c r="D13" s="7">
        <v>6000</v>
      </c>
      <c r="E13" s="7">
        <v>4000</v>
      </c>
      <c r="F13" s="7"/>
      <c r="G13" s="72"/>
    </row>
    <row r="14" spans="1:43" x14ac:dyDescent="0.2">
      <c r="A14" t="s">
        <v>116</v>
      </c>
      <c r="B14" t="s">
        <v>506</v>
      </c>
      <c r="C14" s="7">
        <v>39000</v>
      </c>
      <c r="D14" s="7">
        <v>36444</v>
      </c>
      <c r="E14" s="7">
        <v>2556</v>
      </c>
      <c r="F14" s="7"/>
      <c r="G14" s="72"/>
    </row>
    <row r="15" spans="1:43" x14ac:dyDescent="0.2">
      <c r="A15" t="s">
        <v>116</v>
      </c>
      <c r="B15" t="s">
        <v>510</v>
      </c>
      <c r="C15" s="7">
        <v>21500</v>
      </c>
      <c r="D15" s="7">
        <v>20090</v>
      </c>
      <c r="E15" s="7">
        <v>1410</v>
      </c>
      <c r="F15" s="7"/>
      <c r="G15" s="72"/>
    </row>
    <row r="16" spans="1:43" x14ac:dyDescent="0.2">
      <c r="A16" t="s">
        <v>450</v>
      </c>
      <c r="B16" t="s">
        <v>1007</v>
      </c>
      <c r="C16" s="7">
        <v>20000</v>
      </c>
      <c r="D16" s="7">
        <v>0</v>
      </c>
      <c r="E16" s="7">
        <v>20000</v>
      </c>
      <c r="F16" s="7"/>
      <c r="G16" s="72"/>
    </row>
    <row r="17" spans="1:7" x14ac:dyDescent="0.2">
      <c r="A17" t="s">
        <v>450</v>
      </c>
      <c r="B17" t="s">
        <v>3853</v>
      </c>
      <c r="C17" s="7">
        <v>20000</v>
      </c>
      <c r="D17" s="7">
        <v>0</v>
      </c>
      <c r="E17" s="7">
        <v>20000</v>
      </c>
      <c r="F17" s="7"/>
      <c r="G17" s="72"/>
    </row>
    <row r="18" spans="1:7" x14ac:dyDescent="0.2">
      <c r="A18" t="s">
        <v>216</v>
      </c>
      <c r="B18" t="s">
        <v>3329</v>
      </c>
      <c r="C18" s="7">
        <v>22000</v>
      </c>
      <c r="D18" s="7">
        <v>10500</v>
      </c>
      <c r="E18" s="7">
        <v>11500</v>
      </c>
      <c r="F18" s="7"/>
      <c r="G18" s="72"/>
    </row>
    <row r="19" spans="1:7" x14ac:dyDescent="0.2">
      <c r="A19" t="s">
        <v>447</v>
      </c>
      <c r="B19" t="s">
        <v>501</v>
      </c>
      <c r="C19" s="7">
        <v>5000</v>
      </c>
      <c r="D19" s="7">
        <v>0</v>
      </c>
      <c r="E19" s="7">
        <v>5000</v>
      </c>
      <c r="F19" s="7"/>
      <c r="G19" s="72"/>
    </row>
    <row r="20" spans="1:7" x14ac:dyDescent="0.2">
      <c r="A20" t="s">
        <v>334</v>
      </c>
      <c r="B20" t="s">
        <v>453</v>
      </c>
      <c r="C20" s="7">
        <v>10000</v>
      </c>
      <c r="D20" s="7">
        <v>900</v>
      </c>
      <c r="E20" s="7">
        <v>9100</v>
      </c>
      <c r="F20" s="7"/>
      <c r="G20" s="72"/>
    </row>
    <row r="21" spans="1:7" x14ac:dyDescent="0.2">
      <c r="A21" t="s">
        <v>334</v>
      </c>
      <c r="B21" t="s">
        <v>604</v>
      </c>
      <c r="C21" s="7">
        <v>10000</v>
      </c>
      <c r="D21" s="7">
        <v>900</v>
      </c>
      <c r="E21" s="7">
        <v>9100</v>
      </c>
      <c r="F21" s="7"/>
      <c r="G21" s="72"/>
    </row>
    <row r="22" spans="1:7" x14ac:dyDescent="0.2">
      <c r="A22" t="s">
        <v>334</v>
      </c>
      <c r="B22" t="s">
        <v>2852</v>
      </c>
      <c r="C22" s="7">
        <v>10000</v>
      </c>
      <c r="D22" s="7">
        <v>900</v>
      </c>
      <c r="E22" s="7">
        <v>9100</v>
      </c>
      <c r="F22" s="7"/>
      <c r="G22" s="72"/>
    </row>
    <row r="23" spans="1:7" x14ac:dyDescent="0.2">
      <c r="A23" t="s">
        <v>237</v>
      </c>
      <c r="C23" s="7">
        <v>291500</v>
      </c>
      <c r="D23" s="7">
        <v>114834</v>
      </c>
      <c r="E23" s="7">
        <v>176666</v>
      </c>
      <c r="F23" s="7"/>
      <c r="G23" s="72"/>
    </row>
    <row r="24" spans="1:7" x14ac:dyDescent="0.2">
      <c r="F24" s="7"/>
      <c r="G24" s="72"/>
    </row>
    <row r="25" spans="1:7" x14ac:dyDescent="0.2">
      <c r="G25" s="72"/>
    </row>
    <row r="26" spans="1:7" x14ac:dyDescent="0.2">
      <c r="G26" s="72"/>
    </row>
    <row r="27" spans="1:7" x14ac:dyDescent="0.2">
      <c r="G27" s="72"/>
    </row>
    <row r="28" spans="1:7" x14ac:dyDescent="0.2">
      <c r="G28" s="72"/>
    </row>
    <row r="29" spans="1:7" x14ac:dyDescent="0.2">
      <c r="G29" s="72"/>
    </row>
    <row r="30" spans="1:7" x14ac:dyDescent="0.2">
      <c r="G30" s="72"/>
    </row>
    <row r="31" spans="1:7" x14ac:dyDescent="0.2">
      <c r="G31" s="72"/>
    </row>
    <row r="32" spans="1:7" x14ac:dyDescent="0.2">
      <c r="G32" s="72"/>
    </row>
    <row r="33" spans="6:11" x14ac:dyDescent="0.2">
      <c r="G33" s="72"/>
    </row>
    <row r="34" spans="6:11" x14ac:dyDescent="0.2">
      <c r="F34" s="63"/>
      <c r="G34" s="72"/>
    </row>
    <row r="35" spans="6:11" x14ac:dyDescent="0.2">
      <c r="G35" s="72"/>
    </row>
    <row r="36" spans="6:11" x14ac:dyDescent="0.2">
      <c r="G36" s="72"/>
    </row>
    <row r="37" spans="6:11" x14ac:dyDescent="0.2">
      <c r="G37" s="72"/>
    </row>
    <row r="38" spans="6:11" x14ac:dyDescent="0.2">
      <c r="G38" s="72"/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3671</v>
      </c>
      <c r="I41" s="64" t="s">
        <v>3661</v>
      </c>
      <c r="J41" s="77" t="s">
        <v>3668</v>
      </c>
      <c r="K41" s="64" t="s">
        <v>3784</v>
      </c>
    </row>
    <row r="42" spans="6:11" x14ac:dyDescent="0.2">
      <c r="I42" s="76">
        <v>590000</v>
      </c>
      <c r="J42" t="s">
        <v>3689</v>
      </c>
      <c r="K42" s="39"/>
    </row>
    <row r="43" spans="6:11" ht="15" x14ac:dyDescent="0.2">
      <c r="H43" s="85"/>
      <c r="I43" s="66">
        <v>100000</v>
      </c>
      <c r="J43" t="s">
        <v>3842</v>
      </c>
      <c r="K43" s="39"/>
    </row>
    <row r="44" spans="6:11" x14ac:dyDescent="0.2">
      <c r="H44" s="93" t="s">
        <v>3852</v>
      </c>
      <c r="I44" s="66">
        <v>-16000</v>
      </c>
      <c r="J44" t="s">
        <v>3851</v>
      </c>
      <c r="K44" s="70"/>
    </row>
    <row r="45" spans="6:11" x14ac:dyDescent="0.2">
      <c r="H45" s="93"/>
      <c r="I45" s="66">
        <v>-32000</v>
      </c>
      <c r="J45" t="s">
        <v>3855</v>
      </c>
      <c r="K45" s="70"/>
    </row>
    <row r="46" spans="6:11" x14ac:dyDescent="0.2">
      <c r="H46" s="93"/>
      <c r="I46" s="66">
        <v>-4000</v>
      </c>
      <c r="J46" t="s">
        <v>3856</v>
      </c>
      <c r="K46" s="70"/>
    </row>
    <row r="47" spans="6:11" x14ac:dyDescent="0.2">
      <c r="H47" s="94"/>
      <c r="I47" s="66"/>
      <c r="K47" s="70"/>
    </row>
    <row r="48" spans="6:11" x14ac:dyDescent="0.2">
      <c r="H48" s="94"/>
      <c r="I48" s="66"/>
      <c r="K48" s="70"/>
    </row>
    <row r="49" spans="8:11" x14ac:dyDescent="0.2">
      <c r="H49" s="94"/>
      <c r="I49" s="66"/>
      <c r="K49" s="70"/>
    </row>
    <row r="50" spans="8:11" ht="15" thickBot="1" x14ac:dyDescent="0.25">
      <c r="H50" s="70"/>
      <c r="I50" s="79"/>
      <c r="J50" s="80" t="s">
        <v>3802</v>
      </c>
      <c r="K50" s="70"/>
    </row>
    <row r="51" spans="8:11" ht="15" thickBot="1" x14ac:dyDescent="0.25">
      <c r="H51" s="78"/>
      <c r="I51" s="79"/>
      <c r="J51" s="80" t="s">
        <v>3811</v>
      </c>
      <c r="K51" s="78"/>
    </row>
    <row r="52" spans="8:11" x14ac:dyDescent="0.2">
      <c r="I52" s="69">
        <f>SUM(I42:I51)</f>
        <v>638000</v>
      </c>
      <c r="J52" s="68" t="s">
        <v>3667</v>
      </c>
      <c r="K52" s="67">
        <f>-SUMIF(I44:I51,"&lt;0")</f>
        <v>52000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4"/>
      <c r="K55" s="66">
        <f>I55*J55</f>
        <v>0</v>
      </c>
    </row>
    <row r="56" spans="8:11" x14ac:dyDescent="0.2">
      <c r="I56">
        <v>50000</v>
      </c>
      <c r="J56" s="72">
        <v>1</v>
      </c>
      <c r="K56" s="66">
        <f t="shared" ref="K56:K66" si="1">I56*J56</f>
        <v>50000</v>
      </c>
    </row>
    <row r="57" spans="8:11" x14ac:dyDescent="0.2">
      <c r="I57">
        <v>20000</v>
      </c>
      <c r="J57" s="72">
        <v>10</v>
      </c>
      <c r="K57" s="66">
        <f t="shared" si="1"/>
        <v>200000</v>
      </c>
    </row>
    <row r="58" spans="8:11" x14ac:dyDescent="0.2">
      <c r="I58">
        <v>10000</v>
      </c>
      <c r="J58" s="72">
        <v>1</v>
      </c>
      <c r="K58" s="66">
        <f t="shared" si="1"/>
        <v>10000</v>
      </c>
    </row>
    <row r="59" spans="8:11" x14ac:dyDescent="0.2">
      <c r="I59">
        <v>5000</v>
      </c>
      <c r="J59" s="72">
        <v>3</v>
      </c>
      <c r="K59" s="66">
        <f t="shared" si="1"/>
        <v>15000</v>
      </c>
    </row>
    <row r="60" spans="8:11" x14ac:dyDescent="0.2">
      <c r="I60">
        <v>2000</v>
      </c>
      <c r="J60" s="72">
        <v>4</v>
      </c>
      <c r="K60" s="66">
        <f t="shared" si="1"/>
        <v>8000</v>
      </c>
    </row>
    <row r="61" spans="8:11" ht="15" thickBot="1" x14ac:dyDescent="0.25">
      <c r="I61" s="74">
        <v>1000</v>
      </c>
      <c r="J61" s="81"/>
      <c r="K61" s="73">
        <f t="shared" si="1"/>
        <v>0</v>
      </c>
    </row>
    <row r="62" spans="8:11" ht="16" thickTop="1" thickBot="1" x14ac:dyDescent="0.25">
      <c r="I62" s="71"/>
      <c r="J62" s="89" t="s">
        <v>3669</v>
      </c>
      <c r="K62" s="82"/>
    </row>
    <row r="63" spans="8:11" ht="16" thickTop="1" thickBot="1" x14ac:dyDescent="0.25">
      <c r="I63" s="88" t="s">
        <v>3770</v>
      </c>
      <c r="J63" s="90">
        <v>8500</v>
      </c>
      <c r="K63" s="65">
        <f>J63</f>
        <v>8500</v>
      </c>
    </row>
    <row r="64" spans="8:11" ht="15" thickTop="1" x14ac:dyDescent="0.2">
      <c r="J64" t="s">
        <v>3672</v>
      </c>
      <c r="K64" s="83">
        <f>SUM(K55:K61)</f>
        <v>283000</v>
      </c>
    </row>
    <row r="65" spans="8:11" x14ac:dyDescent="0.2">
      <c r="J65" t="s">
        <v>3673</v>
      </c>
      <c r="K65" s="83">
        <f>K63</f>
        <v>8500</v>
      </c>
    </row>
    <row r="66" spans="8:11" ht="15" thickBot="1" x14ac:dyDescent="0.25">
      <c r="H66" s="78" t="s">
        <v>3764</v>
      </c>
      <c r="I66" s="78"/>
      <c r="J66" s="78"/>
      <c r="K66" s="79">
        <f t="shared" si="1"/>
        <v>0</v>
      </c>
    </row>
    <row r="67" spans="8:11" x14ac:dyDescent="0.2">
      <c r="I67" s="87"/>
      <c r="J67" t="s">
        <v>2590</v>
      </c>
      <c r="K67" s="2">
        <f>SUM(K64:K65)</f>
        <v>291500</v>
      </c>
    </row>
    <row r="68" spans="8:11" x14ac:dyDescent="0.2">
      <c r="I68" s="86"/>
      <c r="J68" t="s">
        <v>1869</v>
      </c>
      <c r="K68" s="2">
        <f>GETPIVOTDATA("Ventas",$A$4)</f>
        <v>291500</v>
      </c>
    </row>
    <row r="69" spans="8:11" x14ac:dyDescent="0.2">
      <c r="I69" s="86"/>
      <c r="J69" t="s">
        <v>3674</v>
      </c>
      <c r="K69" s="2">
        <f>K67-K68</f>
        <v>0</v>
      </c>
    </row>
    <row r="70" spans="8:11" x14ac:dyDescent="0.2">
      <c r="I70" s="86"/>
      <c r="J70" t="s">
        <v>2353</v>
      </c>
    </row>
    <row r="71" spans="8:11" x14ac:dyDescent="0.2">
      <c r="I71" s="86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8458500</v>
      </c>
      <c r="C104" s="7">
        <v>572500</v>
      </c>
      <c r="D104" s="7">
        <v>7886000</v>
      </c>
    </row>
    <row r="105" spans="1:4" x14ac:dyDescent="0.2">
      <c r="A105" t="s">
        <v>378</v>
      </c>
      <c r="B105" s="7">
        <v>14552000</v>
      </c>
      <c r="C105" s="7">
        <v>8178000</v>
      </c>
      <c r="D105" s="7">
        <v>6374000</v>
      </c>
    </row>
    <row r="106" spans="1:4" x14ac:dyDescent="0.2">
      <c r="A106" t="s">
        <v>216</v>
      </c>
      <c r="B106" s="7">
        <v>7612000</v>
      </c>
      <c r="C106" s="7">
        <v>3308400</v>
      </c>
      <c r="D106" s="7">
        <v>4303600</v>
      </c>
    </row>
    <row r="107" spans="1:4" x14ac:dyDescent="0.2">
      <c r="A107" t="s">
        <v>26</v>
      </c>
      <c r="B107" s="7">
        <v>6512000</v>
      </c>
      <c r="C107" s="7">
        <v>2812900</v>
      </c>
      <c r="D107" s="7">
        <v>3699100</v>
      </c>
    </row>
    <row r="108" spans="1:4" x14ac:dyDescent="0.2">
      <c r="A108" t="s">
        <v>524</v>
      </c>
      <c r="B108" s="7">
        <v>8165500</v>
      </c>
      <c r="C108" s="7">
        <v>4631800</v>
      </c>
      <c r="D108" s="7">
        <v>3533700</v>
      </c>
    </row>
    <row r="109" spans="1:4" x14ac:dyDescent="0.2">
      <c r="A109" t="s">
        <v>217</v>
      </c>
      <c r="B109" s="7">
        <v>3523500</v>
      </c>
      <c r="C109" s="7">
        <v>428400</v>
      </c>
      <c r="D109" s="7">
        <v>3095100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3968500</v>
      </c>
      <c r="C111" s="7">
        <v>1306500</v>
      </c>
      <c r="D111" s="7">
        <v>2662000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2970500</v>
      </c>
      <c r="C113" s="7">
        <v>965400</v>
      </c>
      <c r="D113" s="7">
        <v>2005100</v>
      </c>
    </row>
    <row r="114" spans="1:4" x14ac:dyDescent="0.2">
      <c r="A114" t="s">
        <v>669</v>
      </c>
      <c r="B114" s="7">
        <v>2035000</v>
      </c>
      <c r="C114" s="7">
        <v>355000</v>
      </c>
      <c r="D114" s="7">
        <v>1680000</v>
      </c>
    </row>
    <row r="115" spans="1:4" x14ac:dyDescent="0.2">
      <c r="A115" t="s">
        <v>334</v>
      </c>
      <c r="B115" s="7">
        <v>1758000</v>
      </c>
      <c r="C115" s="7">
        <v>183200</v>
      </c>
      <c r="D115" s="7">
        <v>1574800</v>
      </c>
    </row>
    <row r="116" spans="1:4" x14ac:dyDescent="0.2">
      <c r="A116" t="s">
        <v>883</v>
      </c>
      <c r="B116" s="7">
        <v>1634000</v>
      </c>
      <c r="C116" s="7">
        <v>579900</v>
      </c>
      <c r="D116" s="7">
        <v>1054100</v>
      </c>
    </row>
    <row r="117" spans="1:4" x14ac:dyDescent="0.2">
      <c r="A117" t="s">
        <v>578</v>
      </c>
      <c r="B117" s="7">
        <v>1381500</v>
      </c>
      <c r="C117" s="7">
        <v>492500</v>
      </c>
      <c r="D117" s="7">
        <v>889000</v>
      </c>
    </row>
    <row r="118" spans="1:4" x14ac:dyDescent="0.2">
      <c r="A118" t="s">
        <v>447</v>
      </c>
      <c r="B118" s="7">
        <v>823000</v>
      </c>
      <c r="C118" s="7">
        <v>137700</v>
      </c>
      <c r="D118" s="7">
        <v>685300</v>
      </c>
    </row>
    <row r="119" spans="1:4" x14ac:dyDescent="0.2">
      <c r="A119" t="s">
        <v>206</v>
      </c>
      <c r="B119" s="7">
        <v>1686000</v>
      </c>
      <c r="C119" s="7">
        <v>1050500</v>
      </c>
      <c r="D119" s="7">
        <v>635500</v>
      </c>
    </row>
    <row r="120" spans="1:4" x14ac:dyDescent="0.2">
      <c r="A120" t="s">
        <v>193</v>
      </c>
      <c r="B120" s="7">
        <v>1827000</v>
      </c>
      <c r="C120" s="7">
        <v>1198000</v>
      </c>
      <c r="D120" s="7">
        <v>629000</v>
      </c>
    </row>
    <row r="121" spans="1:4" x14ac:dyDescent="0.2">
      <c r="A121" t="s">
        <v>116</v>
      </c>
      <c r="B121" s="7">
        <v>9006700</v>
      </c>
      <c r="C121" s="7">
        <v>8417940</v>
      </c>
      <c r="D121" s="7">
        <v>588760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1090000</v>
      </c>
      <c r="C123" s="7">
        <v>551000</v>
      </c>
      <c r="D123" s="7">
        <v>539000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2839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617000</v>
      </c>
      <c r="C130" s="7">
        <v>263700</v>
      </c>
      <c r="D130" s="7">
        <v>353300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414000</v>
      </c>
      <c r="C132" s="7">
        <v>201400</v>
      </c>
      <c r="D132" s="7">
        <v>212600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2723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2656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2068</v>
      </c>
      <c r="B147" s="7">
        <v>185000</v>
      </c>
      <c r="C147" s="7">
        <v>77000</v>
      </c>
      <c r="D147" s="7">
        <v>108000</v>
      </c>
    </row>
    <row r="148" spans="1:4" x14ac:dyDescent="0.2">
      <c r="A148" t="s">
        <v>3044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467</v>
      </c>
      <c r="B152" s="7">
        <v>161000</v>
      </c>
      <c r="C152" s="7">
        <v>65000</v>
      </c>
      <c r="D152" s="7">
        <v>96000</v>
      </c>
    </row>
    <row r="153" spans="1:4" x14ac:dyDescent="0.2">
      <c r="A153" t="s">
        <v>225</v>
      </c>
      <c r="B153" s="7">
        <v>130000</v>
      </c>
      <c r="C153" s="7">
        <v>39000</v>
      </c>
      <c r="D153" s="7">
        <v>91000</v>
      </c>
    </row>
    <row r="154" spans="1:4" x14ac:dyDescent="0.2">
      <c r="A154" t="s">
        <v>2650</v>
      </c>
      <c r="B154" s="7">
        <v>176000</v>
      </c>
      <c r="C154" s="7">
        <v>85000</v>
      </c>
      <c r="D154" s="7">
        <v>91000</v>
      </c>
    </row>
    <row r="155" spans="1:4" x14ac:dyDescent="0.2">
      <c r="A155" t="s">
        <v>841</v>
      </c>
      <c r="B155" s="7">
        <v>322000</v>
      </c>
      <c r="C155" s="7">
        <v>233000</v>
      </c>
      <c r="D155" s="7">
        <v>89000</v>
      </c>
    </row>
    <row r="156" spans="1:4" x14ac:dyDescent="0.2">
      <c r="A156" t="s">
        <v>1146</v>
      </c>
      <c r="B156" s="7">
        <v>120000</v>
      </c>
      <c r="C156" s="7">
        <v>34000</v>
      </c>
      <c r="D156" s="7">
        <v>86000</v>
      </c>
    </row>
    <row r="157" spans="1:4" x14ac:dyDescent="0.2">
      <c r="A157" t="s">
        <v>2432</v>
      </c>
      <c r="B157" s="7">
        <v>105000</v>
      </c>
      <c r="C157" s="7">
        <v>19000</v>
      </c>
      <c r="D157" s="7">
        <v>86000</v>
      </c>
    </row>
    <row r="158" spans="1:4" x14ac:dyDescent="0.2">
      <c r="A158" t="s">
        <v>3229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1948</v>
      </c>
      <c r="B159" s="7">
        <v>161000</v>
      </c>
      <c r="C159" s="7">
        <v>79500</v>
      </c>
      <c r="D159" s="7">
        <v>81500</v>
      </c>
    </row>
    <row r="160" spans="1:4" x14ac:dyDescent="0.2">
      <c r="A160" t="s">
        <v>763</v>
      </c>
      <c r="B160" s="7">
        <v>149000</v>
      </c>
      <c r="C160" s="7">
        <v>68000</v>
      </c>
      <c r="D160" s="7">
        <v>81000</v>
      </c>
    </row>
    <row r="161" spans="1:4" x14ac:dyDescent="0.2">
      <c r="A161" t="s">
        <v>580</v>
      </c>
      <c r="B161" s="7">
        <v>94000</v>
      </c>
      <c r="C161" s="7">
        <v>14500</v>
      </c>
      <c r="D161" s="7">
        <v>79500</v>
      </c>
    </row>
    <row r="162" spans="1:4" x14ac:dyDescent="0.2">
      <c r="A162" t="s">
        <v>30</v>
      </c>
      <c r="B162" s="7">
        <v>135000</v>
      </c>
      <c r="C162" s="7">
        <v>56100</v>
      </c>
      <c r="D162" s="7">
        <v>78900</v>
      </c>
    </row>
    <row r="163" spans="1:4" x14ac:dyDescent="0.2">
      <c r="A163" t="s">
        <v>840</v>
      </c>
      <c r="B163" s="7">
        <v>102500</v>
      </c>
      <c r="C163" s="7">
        <v>28980</v>
      </c>
      <c r="D163" s="7">
        <v>73520</v>
      </c>
    </row>
    <row r="164" spans="1:4" x14ac:dyDescent="0.2">
      <c r="A164" t="s">
        <v>3107</v>
      </c>
      <c r="B164" s="7">
        <v>94000</v>
      </c>
      <c r="C164" s="7">
        <v>25400</v>
      </c>
      <c r="D164" s="7">
        <v>68600</v>
      </c>
    </row>
    <row r="165" spans="1:4" x14ac:dyDescent="0.2">
      <c r="A165" t="s">
        <v>2123</v>
      </c>
      <c r="B165" s="7">
        <v>136000</v>
      </c>
      <c r="C165" s="7">
        <v>67500</v>
      </c>
      <c r="D165" s="7">
        <v>68500</v>
      </c>
    </row>
    <row r="166" spans="1:4" x14ac:dyDescent="0.2">
      <c r="A166" t="s">
        <v>1205</v>
      </c>
      <c r="B166" s="7">
        <v>75500</v>
      </c>
      <c r="C166" s="7">
        <v>7500</v>
      </c>
      <c r="D166" s="7">
        <v>68000</v>
      </c>
    </row>
    <row r="167" spans="1:4" x14ac:dyDescent="0.2">
      <c r="A167" t="s">
        <v>753</v>
      </c>
      <c r="B167" s="7">
        <v>105500</v>
      </c>
      <c r="C167" s="7">
        <v>38000</v>
      </c>
      <c r="D167" s="7">
        <v>67500</v>
      </c>
    </row>
    <row r="168" spans="1:4" x14ac:dyDescent="0.2">
      <c r="A168" t="s">
        <v>1287</v>
      </c>
      <c r="B168" s="7">
        <v>131000</v>
      </c>
      <c r="C168" s="7">
        <v>64000</v>
      </c>
      <c r="D168" s="7">
        <v>67000</v>
      </c>
    </row>
    <row r="169" spans="1:4" x14ac:dyDescent="0.2">
      <c r="A169" t="s">
        <v>190</v>
      </c>
      <c r="B169" s="7">
        <v>188000</v>
      </c>
      <c r="C169" s="7">
        <v>122000</v>
      </c>
      <c r="D169" s="7">
        <v>66000</v>
      </c>
    </row>
    <row r="170" spans="1:4" x14ac:dyDescent="0.2">
      <c r="A170" t="s">
        <v>1166</v>
      </c>
      <c r="B170" s="7">
        <v>120000</v>
      </c>
      <c r="C170" s="7">
        <v>54300</v>
      </c>
      <c r="D170" s="7">
        <v>65700</v>
      </c>
    </row>
    <row r="171" spans="1:4" x14ac:dyDescent="0.2">
      <c r="A171" t="s">
        <v>502</v>
      </c>
      <c r="B171" s="7">
        <v>165000</v>
      </c>
      <c r="C171" s="7">
        <v>103000</v>
      </c>
      <c r="D171" s="7">
        <v>62000</v>
      </c>
    </row>
    <row r="172" spans="1:4" x14ac:dyDescent="0.2">
      <c r="A172" t="s">
        <v>475</v>
      </c>
      <c r="B172" s="7">
        <v>112000</v>
      </c>
      <c r="C172" s="7">
        <v>52000</v>
      </c>
      <c r="D172" s="7">
        <v>60000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2754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2422</v>
      </c>
      <c r="B183" s="7">
        <v>71000</v>
      </c>
      <c r="C183" s="7">
        <v>24000</v>
      </c>
      <c r="D183" s="7">
        <v>47000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1432</v>
      </c>
      <c r="B187" s="7">
        <v>76000</v>
      </c>
      <c r="C187" s="7">
        <v>36000</v>
      </c>
      <c r="D187" s="7">
        <v>40000</v>
      </c>
    </row>
    <row r="188" spans="1:4" x14ac:dyDescent="0.2">
      <c r="A188" t="s">
        <v>2876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1020</v>
      </c>
      <c r="B189" s="7">
        <v>58000</v>
      </c>
      <c r="C189" s="7">
        <v>21000</v>
      </c>
      <c r="D189" s="7">
        <v>37000</v>
      </c>
    </row>
    <row r="190" spans="1:4" x14ac:dyDescent="0.2">
      <c r="A190" t="s">
        <v>2176</v>
      </c>
      <c r="B190" s="7">
        <v>82000</v>
      </c>
      <c r="C190" s="7">
        <v>45000</v>
      </c>
      <c r="D190" s="7">
        <v>37000</v>
      </c>
    </row>
    <row r="191" spans="1:4" x14ac:dyDescent="0.2">
      <c r="A191" t="s">
        <v>3585</v>
      </c>
      <c r="B191" s="7">
        <v>36700</v>
      </c>
      <c r="C191" s="7">
        <v>0</v>
      </c>
      <c r="D191" s="7">
        <v>36700</v>
      </c>
    </row>
    <row r="192" spans="1:4" x14ac:dyDescent="0.2">
      <c r="A192" t="s">
        <v>2664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2794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3435</v>
      </c>
      <c r="B198" s="7">
        <v>56000</v>
      </c>
      <c r="C198" s="7">
        <v>24000</v>
      </c>
      <c r="D198" s="7">
        <v>32000</v>
      </c>
    </row>
    <row r="199" spans="1:4" x14ac:dyDescent="0.2">
      <c r="A199" t="s">
        <v>2875</v>
      </c>
      <c r="B199" s="7">
        <v>60000</v>
      </c>
      <c r="C199" s="7">
        <v>28000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2667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3730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2031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3355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3179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1249</v>
      </c>
      <c r="B211" s="7">
        <v>40000</v>
      </c>
      <c r="C211" s="7">
        <v>18000</v>
      </c>
      <c r="D211" s="7">
        <v>22000</v>
      </c>
    </row>
    <row r="212" spans="1:4" x14ac:dyDescent="0.2">
      <c r="A212" t="s">
        <v>1033</v>
      </c>
      <c r="B212" s="7">
        <v>39000</v>
      </c>
      <c r="C212" s="7">
        <v>17000</v>
      </c>
      <c r="D212" s="7">
        <v>22000</v>
      </c>
    </row>
    <row r="213" spans="1:4" x14ac:dyDescent="0.2">
      <c r="A213" t="s">
        <v>1506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537</v>
      </c>
      <c r="B215" s="7">
        <v>20000</v>
      </c>
      <c r="C215" s="7">
        <v>0</v>
      </c>
      <c r="D215" s="7">
        <v>20000</v>
      </c>
    </row>
    <row r="216" spans="1:4" x14ac:dyDescent="0.2">
      <c r="A216" t="s">
        <v>1523</v>
      </c>
      <c r="B216" s="7">
        <v>35000</v>
      </c>
      <c r="C216" s="7">
        <v>15000</v>
      </c>
      <c r="D216" s="7">
        <v>20000</v>
      </c>
    </row>
    <row r="217" spans="1:4" x14ac:dyDescent="0.2">
      <c r="A217" t="s">
        <v>3198</v>
      </c>
      <c r="B217" s="7">
        <v>90000</v>
      </c>
      <c r="C217" s="7">
        <v>70000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2761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472</v>
      </c>
      <c r="B220" s="7">
        <v>329200</v>
      </c>
      <c r="C220" s="7">
        <v>310543</v>
      </c>
      <c r="D220" s="7">
        <v>18657</v>
      </c>
    </row>
    <row r="221" spans="1:4" x14ac:dyDescent="0.2">
      <c r="A221" t="s">
        <v>2488</v>
      </c>
      <c r="B221" s="7">
        <v>40000</v>
      </c>
      <c r="C221" s="7">
        <v>22000</v>
      </c>
      <c r="D221" s="7">
        <v>18000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2433</v>
      </c>
      <c r="B223" s="7">
        <v>25000</v>
      </c>
      <c r="C223" s="7">
        <v>7800</v>
      </c>
      <c r="D223" s="7">
        <v>17200</v>
      </c>
    </row>
    <row r="224" spans="1:4" x14ac:dyDescent="0.2">
      <c r="A224" t="s">
        <v>824</v>
      </c>
      <c r="B224" s="7">
        <v>29000</v>
      </c>
      <c r="C224" s="7">
        <v>12000</v>
      </c>
      <c r="D224" s="7">
        <v>17000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1238</v>
      </c>
      <c r="B226" s="7">
        <v>27000</v>
      </c>
      <c r="C226" s="7">
        <v>12000</v>
      </c>
      <c r="D226" s="7">
        <v>15000</v>
      </c>
    </row>
    <row r="227" spans="1:4" x14ac:dyDescent="0.2">
      <c r="A227" t="s">
        <v>3601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3152</v>
      </c>
      <c r="B228" s="7">
        <v>20000</v>
      </c>
      <c r="C228" s="7">
        <v>5000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3001</v>
      </c>
      <c r="B231" s="7">
        <v>29000</v>
      </c>
      <c r="C231" s="7">
        <v>15000</v>
      </c>
      <c r="D231" s="7">
        <v>14000</v>
      </c>
    </row>
    <row r="232" spans="1:4" x14ac:dyDescent="0.2">
      <c r="A232" t="s">
        <v>3563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2496</v>
      </c>
      <c r="B234" s="7">
        <v>24000</v>
      </c>
      <c r="C234" s="7">
        <v>11000</v>
      </c>
      <c r="D234" s="7">
        <v>13000</v>
      </c>
    </row>
    <row r="235" spans="1:4" x14ac:dyDescent="0.2">
      <c r="A235" t="s">
        <v>1693</v>
      </c>
      <c r="B235" s="7">
        <v>25000</v>
      </c>
      <c r="C235" s="7">
        <v>12000</v>
      </c>
      <c r="D235" s="7">
        <v>13000</v>
      </c>
    </row>
    <row r="236" spans="1:4" x14ac:dyDescent="0.2">
      <c r="A236" t="s">
        <v>1932</v>
      </c>
      <c r="B236" s="7">
        <v>19000</v>
      </c>
      <c r="C236" s="7">
        <v>7000</v>
      </c>
      <c r="D236" s="7">
        <v>12000</v>
      </c>
    </row>
    <row r="237" spans="1:4" x14ac:dyDescent="0.2">
      <c r="A237" t="s">
        <v>3322</v>
      </c>
      <c r="B237" s="7">
        <v>15000</v>
      </c>
      <c r="C237" s="7">
        <v>3000</v>
      </c>
      <c r="D237" s="7">
        <v>12000</v>
      </c>
    </row>
    <row r="238" spans="1:4" x14ac:dyDescent="0.2">
      <c r="A238" t="s">
        <v>2661</v>
      </c>
      <c r="B238" s="7">
        <v>36000</v>
      </c>
      <c r="C238" s="7">
        <v>24000</v>
      </c>
      <c r="D238" s="7">
        <v>12000</v>
      </c>
    </row>
    <row r="239" spans="1:4" x14ac:dyDescent="0.2">
      <c r="A239" t="s">
        <v>3423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3245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117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2249</v>
      </c>
      <c r="B242" s="7">
        <v>20000</v>
      </c>
      <c r="C242" s="7">
        <v>10000</v>
      </c>
      <c r="D242" s="7">
        <v>10000</v>
      </c>
    </row>
    <row r="243" spans="1:4" x14ac:dyDescent="0.2">
      <c r="A243" t="s">
        <v>1777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126</v>
      </c>
      <c r="B244" s="7">
        <v>15000</v>
      </c>
      <c r="C244" s="7">
        <v>5000</v>
      </c>
      <c r="D244" s="7">
        <v>10000</v>
      </c>
    </row>
    <row r="245" spans="1:4" x14ac:dyDescent="0.2">
      <c r="A245" t="s">
        <v>3370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3741</v>
      </c>
      <c r="B249" s="7">
        <v>10000</v>
      </c>
      <c r="C249" s="7">
        <v>3500</v>
      </c>
      <c r="D249" s="7">
        <v>6500</v>
      </c>
    </row>
    <row r="250" spans="1:4" x14ac:dyDescent="0.2">
      <c r="A250" t="s">
        <v>674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2206</v>
      </c>
      <c r="B252" s="7">
        <v>12000</v>
      </c>
      <c r="C252" s="7">
        <v>6000</v>
      </c>
      <c r="D252" s="7">
        <v>6000</v>
      </c>
    </row>
    <row r="253" spans="1:4" x14ac:dyDescent="0.2">
      <c r="A253" t="s">
        <v>3395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2675</v>
      </c>
      <c r="B254" s="7">
        <v>10000</v>
      </c>
      <c r="C254" s="7">
        <v>4000</v>
      </c>
      <c r="D254" s="7">
        <v>6000</v>
      </c>
    </row>
    <row r="255" spans="1:4" x14ac:dyDescent="0.2">
      <c r="A255" t="s">
        <v>3543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1142</v>
      </c>
      <c r="B256" s="7">
        <v>10000</v>
      </c>
      <c r="C256" s="7">
        <v>7000</v>
      </c>
      <c r="D256" s="7">
        <v>3000</v>
      </c>
    </row>
    <row r="257" spans="1:4" x14ac:dyDescent="0.2">
      <c r="A257" t="s">
        <v>344</v>
      </c>
      <c r="B257" s="7">
        <v>3000</v>
      </c>
      <c r="C257" s="7">
        <v>1000</v>
      </c>
      <c r="D257" s="7">
        <v>2000</v>
      </c>
    </row>
    <row r="258" spans="1:4" x14ac:dyDescent="0.2">
      <c r="A258" t="s">
        <v>238</v>
      </c>
      <c r="B258" s="7">
        <v>2000</v>
      </c>
      <c r="C258" s="7">
        <v>0</v>
      </c>
      <c r="D258" s="7">
        <v>2000</v>
      </c>
    </row>
    <row r="259" spans="1:4" x14ac:dyDescent="0.2">
      <c r="A259" t="s">
        <v>3564</v>
      </c>
      <c r="B259" s="7">
        <v>2000</v>
      </c>
      <c r="C259" s="7">
        <v>500</v>
      </c>
      <c r="D259" s="7">
        <v>1500</v>
      </c>
    </row>
    <row r="260" spans="1:4" x14ac:dyDescent="0.2">
      <c r="A260" t="s">
        <v>512</v>
      </c>
      <c r="B260" s="7">
        <v>1200</v>
      </c>
      <c r="C260" s="7">
        <v>0</v>
      </c>
      <c r="D260" s="7">
        <v>1200</v>
      </c>
    </row>
    <row r="261" spans="1:4" x14ac:dyDescent="0.2">
      <c r="A261" t="s">
        <v>1149</v>
      </c>
      <c r="B261" s="7">
        <v>1000</v>
      </c>
      <c r="C261" s="7">
        <v>300</v>
      </c>
      <c r="D261" s="7">
        <v>700</v>
      </c>
    </row>
    <row r="262" spans="1:4" x14ac:dyDescent="0.2">
      <c r="A262" t="s">
        <v>1613</v>
      </c>
      <c r="B262" s="7">
        <v>0</v>
      </c>
      <c r="C262" s="7">
        <v>0</v>
      </c>
      <c r="D262" s="7">
        <v>0</v>
      </c>
    </row>
    <row r="263" spans="1:4" x14ac:dyDescent="0.2">
      <c r="A263" t="s">
        <v>237</v>
      </c>
      <c r="B263" s="7">
        <v>113427800</v>
      </c>
      <c r="C263" s="7">
        <v>56086363</v>
      </c>
      <c r="D263" s="7">
        <v>57341437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1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2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2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2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2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2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2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2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6" sqref="E26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44945</v>
      </c>
      <c r="B5" s="8" t="s">
        <v>253</v>
      </c>
      <c r="C5" t="s">
        <v>2955</v>
      </c>
      <c r="D5" s="7">
        <v>1</v>
      </c>
      <c r="E5" s="7">
        <v>70000</v>
      </c>
      <c r="F5" s="7">
        <v>130000</v>
      </c>
    </row>
    <row r="6" spans="1:6" x14ac:dyDescent="0.2">
      <c r="A6" s="1">
        <v>44949</v>
      </c>
      <c r="B6" s="8" t="s">
        <v>252</v>
      </c>
      <c r="C6" t="s">
        <v>2955</v>
      </c>
      <c r="D6" s="7">
        <v>1</v>
      </c>
      <c r="E6" s="7">
        <v>78000</v>
      </c>
      <c r="F6" s="7">
        <v>125000</v>
      </c>
    </row>
    <row r="7" spans="1:6" x14ac:dyDescent="0.2">
      <c r="A7" s="1">
        <v>44967</v>
      </c>
      <c r="B7" s="8" t="s">
        <v>253</v>
      </c>
      <c r="C7" t="s">
        <v>2955</v>
      </c>
      <c r="D7" s="7">
        <v>1</v>
      </c>
      <c r="E7" s="7">
        <v>75000</v>
      </c>
      <c r="F7" s="7">
        <v>130000</v>
      </c>
    </row>
    <row r="8" spans="1:6" x14ac:dyDescent="0.2">
      <c r="A8" s="1">
        <v>44974</v>
      </c>
      <c r="B8" s="8" t="s">
        <v>252</v>
      </c>
      <c r="C8" t="s">
        <v>2955</v>
      </c>
      <c r="D8" s="7">
        <v>1</v>
      </c>
      <c r="E8" s="7">
        <v>78000</v>
      </c>
      <c r="F8" s="7">
        <v>140000</v>
      </c>
    </row>
    <row r="9" spans="1:6" x14ac:dyDescent="0.2">
      <c r="A9" s="1">
        <v>45022</v>
      </c>
      <c r="B9" s="8" t="s">
        <v>252</v>
      </c>
      <c r="C9" t="s">
        <v>2955</v>
      </c>
      <c r="D9" s="7">
        <v>1</v>
      </c>
      <c r="E9" s="7">
        <v>75000</v>
      </c>
      <c r="F9" s="7">
        <v>115000</v>
      </c>
    </row>
    <row r="10" spans="1:6" x14ac:dyDescent="0.2">
      <c r="A10" s="1">
        <v>45029</v>
      </c>
      <c r="B10" s="8" t="s">
        <v>252</v>
      </c>
      <c r="C10" t="s">
        <v>2955</v>
      </c>
      <c r="D10" s="7">
        <v>1</v>
      </c>
      <c r="E10" s="7">
        <v>70000</v>
      </c>
      <c r="F10" s="7">
        <v>135000</v>
      </c>
    </row>
    <row r="11" spans="1:6" x14ac:dyDescent="0.2">
      <c r="A11" s="1">
        <v>45041</v>
      </c>
      <c r="B11" s="8" t="s">
        <v>252</v>
      </c>
      <c r="C11" t="s">
        <v>2955</v>
      </c>
      <c r="D11" s="7">
        <v>1</v>
      </c>
      <c r="E11" s="7">
        <v>70000</v>
      </c>
      <c r="F11" s="7">
        <v>120000</v>
      </c>
    </row>
    <row r="12" spans="1:6" x14ac:dyDescent="0.2">
      <c r="A12" s="1">
        <v>45042</v>
      </c>
      <c r="B12" s="8" t="s">
        <v>253</v>
      </c>
      <c r="C12" t="s">
        <v>2955</v>
      </c>
      <c r="D12" s="7">
        <v>1</v>
      </c>
      <c r="E12" s="7">
        <v>73000</v>
      </c>
      <c r="F12" s="7">
        <v>135000</v>
      </c>
    </row>
    <row r="13" spans="1:6" x14ac:dyDescent="0.2">
      <c r="A13" s="1">
        <v>45099</v>
      </c>
      <c r="B13" s="8" t="s">
        <v>252</v>
      </c>
      <c r="C13" t="s">
        <v>2955</v>
      </c>
      <c r="D13" s="7">
        <v>1</v>
      </c>
      <c r="E13" s="7">
        <v>78000</v>
      </c>
      <c r="F13" s="7">
        <v>135000</v>
      </c>
    </row>
    <row r="14" spans="1:6" x14ac:dyDescent="0.2">
      <c r="A14" s="1">
        <v>45100</v>
      </c>
      <c r="B14" s="8" t="s">
        <v>253</v>
      </c>
      <c r="C14" t="s">
        <v>2955</v>
      </c>
      <c r="D14" s="7">
        <v>1</v>
      </c>
      <c r="E14" s="7">
        <v>70000</v>
      </c>
      <c r="F14" s="7">
        <v>135000</v>
      </c>
    </row>
    <row r="15" spans="1:6" x14ac:dyDescent="0.2">
      <c r="A15" s="1">
        <v>45106</v>
      </c>
      <c r="B15" s="8" t="s">
        <v>253</v>
      </c>
      <c r="C15" t="s">
        <v>2955</v>
      </c>
      <c r="D15" s="7">
        <v>1</v>
      </c>
      <c r="E15" s="7">
        <v>70000</v>
      </c>
      <c r="F15" s="7">
        <v>135000</v>
      </c>
    </row>
    <row r="16" spans="1:6" x14ac:dyDescent="0.2">
      <c r="A16" s="1">
        <v>45118</v>
      </c>
      <c r="B16" s="8" t="s">
        <v>252</v>
      </c>
      <c r="C16" t="s">
        <v>2955</v>
      </c>
      <c r="D16" s="7">
        <v>1</v>
      </c>
      <c r="E16" s="7">
        <v>70000</v>
      </c>
      <c r="F16" s="7">
        <v>135000</v>
      </c>
    </row>
    <row r="17" spans="1:21" x14ac:dyDescent="0.2">
      <c r="A17" s="1" t="s">
        <v>237</v>
      </c>
      <c r="D17" s="7">
        <v>12</v>
      </c>
      <c r="E17" s="7">
        <v>73083.333333333328</v>
      </c>
      <c r="F17" s="7">
        <v>130833.33333333333</v>
      </c>
    </row>
    <row r="24" spans="1:21" x14ac:dyDescent="0.2">
      <c r="R24" s="95" t="s">
        <v>2793</v>
      </c>
      <c r="S24" s="95"/>
      <c r="T24" s="95"/>
      <c r="U24" s="95"/>
    </row>
    <row r="25" spans="1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1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1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1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R31" s="32"/>
      <c r="S31" s="35"/>
      <c r="T31" s="35"/>
      <c r="U31" s="34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8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2809</v>
      </c>
      <c r="E7" s="7">
        <v>35000</v>
      </c>
      <c r="F7" s="7">
        <v>55000</v>
      </c>
    </row>
    <row r="8" spans="1:6" x14ac:dyDescent="0.2">
      <c r="A8" s="1" t="s">
        <v>237</v>
      </c>
      <c r="E8" s="7">
        <v>27333.333333333332</v>
      </c>
      <c r="F8" s="7">
        <v>48333.333333333336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2023-08-04T02:18:11Z</dcterms:modified>
</cp:coreProperties>
</file>