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0BF03109-E625-CA4B-B914-482F154CA553}" xr6:coauthVersionLast="47" xr6:coauthVersionMax="47" xr10:uidLastSave="{00000000-0000-0000-0000-000000000000}"/>
  <bookViews>
    <workbookView xWindow="-2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82" r:id="rId13"/>
    <pivotCache cacheId="492" r:id="rId14"/>
    <pivotCache cacheId="49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713" i="1" l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<sst xmlns="http://schemas.openxmlformats.org/spreadsheetml/2006/main" count="66940" uniqueCount="3838">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</sst>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17" xfId="0" applyFont="1" applyBorder="1" applyAlignment="1">
      <alignment horizontal="center"/>
    </xf>
    <xf numFmtId="0" fontId="0" fillId="0" borderId="0" xfId="0" applyNumberForma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8.900596527776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8.900597222222" createdVersion="8" refreshedVersion="8" minRefreshableVersion="3" recordCount="12712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709"/>
    </cacheField>
    <cacheField name="Date" numFmtId="16">
      <sharedItems containsSemiMixedTypes="0" containsNonDate="0" containsDate="1" containsString="0" minDate="2022-03-16T00:00:00" maxDate="2023-08-01T00:00:00" count="431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8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1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m u="1"/>
        <s v="Freefire" u="1"/>
      </sharedItems>
    </cacheField>
    <cacheField name="Ref" numFmtId="0">
      <sharedItems containsBlank="1" containsMixedTypes="1" containsNumber="1" containsInteger="1" minValue="257" maxValue="7711" count="256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8.900607407406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12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8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0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8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1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168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2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2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3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4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4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4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4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4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4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4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4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4"/>
    <n v="2"/>
    <x v="2"/>
    <x v="6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1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253"/>
        <item h="1" x="56"/>
        <item h="1" m="1" x="305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2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1"/>
        <item h="1" x="214"/>
        <item h="1" x="134"/>
        <item h="1" x="138"/>
        <item h="1" x="212"/>
        <item h="1" x="285"/>
        <item h="1" x="244"/>
        <item h="1" x="185"/>
        <item h="1" x="90"/>
        <item h="1" m="1" x="294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9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9"/>
        <item h="1" m="1" x="295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7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x="272"/>
        <item h="1" m="1" x="292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6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7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3"/>
        <item h="1" x="290"/>
        <item h="1" x="291"/>
        <item t="default"/>
      </items>
    </pivotField>
    <pivotField showAll="0"/>
    <pivotField axis="axisRow" showAll="0">
      <items count="2570">
        <item m="1" x="2566"/>
        <item m="1" x="2565"/>
        <item m="1" x="2568"/>
        <item m="1" x="2567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8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1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0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x="4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253"/>
        <item x="56"/>
        <item m="1" x="30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2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6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1"/>
        <item x="214"/>
        <item x="134"/>
        <item x="138"/>
        <item x="212"/>
        <item x="285"/>
        <item x="244"/>
        <item x="185"/>
        <item x="90"/>
        <item m="1" x="294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9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9"/>
        <item m="1" x="295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8"/>
        <item x="159"/>
        <item x="227"/>
        <item x="100"/>
        <item x="111"/>
        <item x="205"/>
        <item x="272"/>
        <item m="1" x="292"/>
        <item x="29"/>
        <item x="20"/>
        <item x="255"/>
        <item x="53"/>
        <item x="19"/>
        <item x="220"/>
        <item x="85"/>
        <item x="114"/>
        <item x="33"/>
        <item m="1" x="296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7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69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65"/>
        <item m="1" x="256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67"/>
        <item m="1" x="2568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4">
    <i>
      <x v="8"/>
      <x v="338"/>
    </i>
    <i>
      <x v="30"/>
      <x v="342"/>
    </i>
    <i r="1">
      <x v="428"/>
    </i>
    <i>
      <x v="40"/>
      <x v="304"/>
    </i>
    <i>
      <x v="100"/>
      <x v="338"/>
    </i>
    <i>
      <x v="110"/>
      <x v="186"/>
    </i>
    <i r="1">
      <x v="485"/>
    </i>
    <i>
      <x v="122"/>
      <x v="292"/>
    </i>
    <i>
      <x v="144"/>
      <x v="2562"/>
    </i>
    <i>
      <x v="169"/>
      <x v="25"/>
    </i>
    <i r="1">
      <x v="1286"/>
    </i>
    <i>
      <x v="172"/>
      <x v="209"/>
    </i>
    <i>
      <x v="187"/>
      <x v="114"/>
    </i>
    <i r="1">
      <x v="1334"/>
    </i>
    <i>
      <x v="218"/>
      <x v="2273"/>
    </i>
    <i>
      <x v="230"/>
      <x v="312"/>
    </i>
    <i r="1">
      <x v="315"/>
    </i>
    <i r="1">
      <x v="316"/>
    </i>
    <i r="1">
      <x v="398"/>
    </i>
    <i>
      <x v="238"/>
      <x v="2567"/>
    </i>
    <i r="1">
      <x v="2568"/>
    </i>
    <i>
      <x v="243"/>
      <x v="369"/>
    </i>
    <i>
      <x v="249"/>
      <x v="256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9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8" firstHeaderRow="0" firstDataRow="1" firstDataCol="1" rowPageCount="4" colPageCount="1"/>
  <pivotFields count="19">
    <pivotField showAll="0"/>
    <pivotField axis="axisRow" multipleItemSelectionAllowed="1" showAll="0" sortType="ascending">
      <items count="432">
        <item m="1" x="43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1">
        <item x="13"/>
        <item x="16"/>
        <item x="21"/>
        <item x="8"/>
        <item x="3"/>
        <item x="25"/>
        <item x="0"/>
        <item m="1" x="30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3"/>
        <item x="47"/>
        <item x="48"/>
        <item x="49"/>
        <item x="50"/>
        <item x="51"/>
        <item x="52"/>
        <item x="53"/>
        <item x="4"/>
        <item m="1" x="300"/>
        <item x="54"/>
        <item x="55"/>
        <item x="56"/>
        <item x="57"/>
        <item m="1" x="308"/>
        <item x="58"/>
        <item x="59"/>
        <item x="60"/>
        <item m="1" x="30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7"/>
        <item x="78"/>
        <item x="79"/>
        <item x="80"/>
        <item m="1" x="294"/>
        <item x="81"/>
        <item x="82"/>
        <item x="83"/>
        <item x="76"/>
        <item x="85"/>
        <item x="86"/>
        <item m="1" x="30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5"/>
        <item x="128"/>
        <item x="129"/>
        <item x="130"/>
        <item x="131"/>
        <item x="132"/>
        <item x="133"/>
        <item m="1" x="30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2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7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1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0">
        <item m="1" x="300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9"/>
        <item m="1" x="295"/>
        <item x="1"/>
        <item x="116"/>
        <item x="35"/>
        <item x="61"/>
        <item m="1" x="30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00"/>
        <item x="111"/>
        <item x="29"/>
        <item x="20"/>
        <item x="53"/>
        <item x="19"/>
        <item x="85"/>
        <item x="114"/>
        <item x="33"/>
        <item m="1" x="296"/>
        <item x="66"/>
        <item x="26"/>
        <item x="37"/>
        <item x="137"/>
        <item x="73"/>
        <item x="59"/>
        <item x="60"/>
        <item x="34"/>
        <item x="45"/>
        <item x="62"/>
        <item m="1" x="29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3"/>
        <item x="148"/>
        <item x="149"/>
        <item x="150"/>
        <item x="151"/>
        <item m="1" x="306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4">
    <i>
      <x v="85"/>
    </i>
    <i>
      <x v="120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250"/>
    </i>
    <i>
      <x v="10"/>
    </i>
    <i>
      <x v="9"/>
    </i>
    <i>
      <x v="140"/>
    </i>
    <i>
      <x v="1"/>
    </i>
    <i>
      <x v="116"/>
    </i>
    <i>
      <x v="131"/>
    </i>
    <i>
      <x v="108"/>
    </i>
    <i>
      <x v="184"/>
    </i>
    <i>
      <x v="70"/>
    </i>
    <i>
      <x v="245"/>
    </i>
    <i>
      <x v="235"/>
    </i>
    <i>
      <x v="54"/>
    </i>
    <i>
      <x v="80"/>
    </i>
    <i>
      <x v="145"/>
    </i>
    <i>
      <x v="28"/>
    </i>
    <i>
      <x v="29"/>
    </i>
    <i>
      <x v="158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34"/>
    </i>
    <i>
      <x v="222"/>
    </i>
    <i>
      <x v="137"/>
    </i>
    <i>
      <x v="278"/>
    </i>
    <i>
      <x v="60"/>
    </i>
    <i>
      <x v="174"/>
    </i>
    <i>
      <x v="102"/>
    </i>
    <i>
      <x v="151"/>
    </i>
    <i>
      <x v="139"/>
    </i>
    <i>
      <x v="154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36"/>
    </i>
    <i>
      <x v="11"/>
    </i>
    <i>
      <x v="247"/>
    </i>
    <i>
      <x v="214"/>
    </i>
    <i>
      <x v="231"/>
    </i>
    <i>
      <x v="34"/>
    </i>
    <i>
      <x v="62"/>
    </i>
    <i>
      <x v="188"/>
    </i>
    <i>
      <x v="227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3"/>
    </i>
    <i>
      <x v="252"/>
    </i>
    <i>
      <x v="200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96"/>
    </i>
    <i>
      <x v="251"/>
    </i>
    <i>
      <x v="241"/>
    </i>
    <i>
      <x v="96"/>
    </i>
    <i>
      <x v="306"/>
    </i>
    <i>
      <x v="81"/>
    </i>
    <i>
      <x v="183"/>
    </i>
    <i>
      <x v="271"/>
    </i>
    <i>
      <x v="289"/>
    </i>
    <i>
      <x v="230"/>
    </i>
    <i>
      <x v="147"/>
    </i>
    <i>
      <x v="45"/>
    </i>
    <i>
      <x v="89"/>
    </i>
    <i>
      <x v="170"/>
    </i>
    <i>
      <x v="8"/>
    </i>
    <i>
      <x v="163"/>
    </i>
    <i>
      <x v="274"/>
    </i>
    <i>
      <x v="248"/>
    </i>
    <i>
      <x v="59"/>
    </i>
    <i>
      <x v="134"/>
    </i>
    <i>
      <x v="88"/>
    </i>
    <i>
      <x v="155"/>
    </i>
    <i>
      <x v="225"/>
    </i>
    <i>
      <x v="41"/>
    </i>
    <i>
      <x v="223"/>
    </i>
    <i>
      <x v="159"/>
    </i>
    <i>
      <x v="268"/>
    </i>
    <i>
      <x v="79"/>
    </i>
    <i>
      <x v="213"/>
    </i>
    <i>
      <x v="141"/>
    </i>
    <i>
      <x v="304"/>
    </i>
    <i>
      <x v="171"/>
    </i>
    <i>
      <x v="173"/>
    </i>
    <i>
      <x v="299"/>
    </i>
    <i>
      <x v="262"/>
    </i>
    <i>
      <x v="226"/>
    </i>
    <i>
      <x v="94"/>
    </i>
    <i>
      <x v="153"/>
    </i>
    <i>
      <x v="236"/>
    </i>
    <i>
      <x v="172"/>
    </i>
    <i>
      <x v="150"/>
    </i>
    <i>
      <x v="294"/>
    </i>
    <i>
      <x v="279"/>
    </i>
    <i>
      <x v="161"/>
    </i>
    <i>
      <x v="205"/>
    </i>
    <i>
      <x v="82"/>
    </i>
    <i>
      <x v="291"/>
    </i>
    <i>
      <x v="37"/>
    </i>
    <i>
      <x v="129"/>
    </i>
    <i>
      <x v="112"/>
    </i>
    <i>
      <x v="67"/>
    </i>
    <i>
      <x v="292"/>
    </i>
    <i>
      <x v="242"/>
    </i>
    <i>
      <x v="53"/>
    </i>
    <i>
      <x v="204"/>
    </i>
    <i>
      <x v="91"/>
    </i>
    <i>
      <x v="298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22" firstHeaderRow="1" firstDataRow="1" firstDataCol="1" rowPageCount="3" colPageCount="1"/>
  <pivotFields count="19">
    <pivotField showAll="0"/>
    <pivotField axis="axisRow" showAll="0">
      <items count="432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7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>
      <x v="425"/>
    </i>
    <i>
      <x v="426"/>
    </i>
    <i>
      <x v="428"/>
    </i>
    <i>
      <x v="43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9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1">
        <item m="1" x="43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69">
        <item h="1" m="1" x="2566"/>
        <item h="1" m="1" x="2565"/>
        <item h="1" m="1" x="2568"/>
        <item h="1" m="1" x="2567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380"/>
      <x v="3"/>
      <x v="1542"/>
    </i>
    <i>
      <x v="430"/>
      <x v="1"/>
      <x v="15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1">
        <item m="1" x="43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8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6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5"/>
        <item x="165"/>
        <item x="166"/>
        <item x="167"/>
        <item x="168"/>
        <item x="169"/>
        <item x="170"/>
        <item x="171"/>
        <item x="172"/>
        <item m="1" x="19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0">
        <item m="1" x="300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9"/>
        <item m="1" x="295"/>
        <item x="155"/>
        <item x="148"/>
        <item x="167"/>
        <item x="188"/>
        <item x="177"/>
        <item x="1"/>
        <item x="116"/>
        <item x="35"/>
        <item x="61"/>
        <item m="1" x="30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4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8"/>
        <item x="159"/>
        <item x="227"/>
        <item x="100"/>
        <item x="111"/>
        <item x="205"/>
        <item m="1" x="292"/>
        <item x="29"/>
        <item x="20"/>
        <item x="53"/>
        <item x="19"/>
        <item x="220"/>
        <item x="85"/>
        <item x="114"/>
        <item x="33"/>
        <item m="1" x="29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1"/>
        <item x="263"/>
        <item x="264"/>
        <item x="265"/>
        <item x="266"/>
        <item x="267"/>
        <item x="269"/>
        <item x="270"/>
        <item m="1" x="305"/>
        <item x="271"/>
        <item x="272"/>
        <item x="273"/>
        <item x="274"/>
        <item x="275"/>
        <item x="276"/>
        <item m="1" x="298"/>
        <item x="277"/>
        <item x="278"/>
        <item x="280"/>
        <item x="281"/>
        <item m="1" x="299"/>
        <item x="283"/>
        <item x="285"/>
        <item x="286"/>
        <item x="284"/>
        <item x="287"/>
        <item x="288"/>
        <item x="289"/>
        <item x="290"/>
        <item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69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65"/>
        <item h="1" m="1" x="256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567"/>
        <item h="1" m="1" x="2568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387"/>
      <x v="52"/>
      <x/>
      <x v="233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1">
        <item m="1" x="430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8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6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5"/>
        <item x="165"/>
        <item x="166"/>
        <item x="167"/>
        <item x="168"/>
        <item x="169"/>
        <item x="170"/>
        <item x="171"/>
        <item x="172"/>
        <item m="1" x="197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0">
        <item h="1" m="1" x="300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9"/>
        <item h="1" m="1" x="29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4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8"/>
        <item h="1" x="159"/>
        <item h="1" x="227"/>
        <item h="1" x="100"/>
        <item h="1" x="111"/>
        <item h="1" x="205"/>
        <item h="1" m="1" x="292"/>
        <item h="1" x="29"/>
        <item h="1" x="20"/>
        <item h="1" x="53"/>
        <item h="1" x="19"/>
        <item h="1" x="220"/>
        <item h="1" x="85"/>
        <item h="1" x="114"/>
        <item h="1" x="33"/>
        <item h="1" m="1" x="29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1"/>
        <item h="1" x="263"/>
        <item h="1" x="264"/>
        <item h="1" x="265"/>
        <item h="1" x="266"/>
        <item h="1" x="267"/>
        <item h="1" x="269"/>
        <item h="1" x="270"/>
        <item h="1" m="1" x="305"/>
        <item h="1" x="271"/>
        <item h="1" x="272"/>
        <item h="1" x="273"/>
        <item h="1" x="274"/>
        <item h="1" x="275"/>
        <item h="1" x="276"/>
        <item h="1" m="1" x="298"/>
        <item h="1" x="277"/>
        <item h="1" x="278"/>
        <item h="1" x="280"/>
        <item h="1" x="281"/>
        <item h="1" m="1" x="299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69">
        <item m="1" x="2566"/>
        <item m="1" x="2565"/>
        <item m="1" x="2568"/>
        <item m="1" x="2567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0">
        <i x="300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3" s="1"/>
        <i x="2" s="1"/>
        <i x="253" s="1"/>
        <i x="56" s="1"/>
        <i x="305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2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6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301" s="1"/>
        <i x="214" s="1"/>
        <i x="134" s="1"/>
        <i x="138" s="1"/>
        <i x="212" s="1"/>
        <i x="285" s="1"/>
        <i x="244" s="1"/>
        <i x="185" s="1"/>
        <i x="90" s="1"/>
        <i x="294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9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9" s="1"/>
        <i x="295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7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8" s="1"/>
        <i x="179" s="1"/>
        <i x="141" s="1"/>
        <i x="97" s="1"/>
        <i x="88" s="1"/>
        <i x="70" s="1"/>
        <i x="69" s="1"/>
        <i x="304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8" s="1"/>
        <i x="159" s="1"/>
        <i x="227" s="1"/>
        <i x="100" s="1"/>
        <i x="111" s="1"/>
        <i x="205" s="1"/>
        <i x="272" s="1"/>
        <i x="292" s="1"/>
        <i x="29" s="1"/>
        <i x="20" s="1"/>
        <i x="255" s="1"/>
        <i x="53" s="1"/>
        <i x="19" s="1"/>
        <i x="220" s="1"/>
        <i x="85" s="1"/>
        <i x="114" s="1"/>
        <i x="33" s="1"/>
        <i x="296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7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0">
        <i x="81"/>
        <i x="55"/>
        <i x="247"/>
        <i x="84" s="1"/>
        <i x="26"/>
        <i x="103"/>
        <i x="30"/>
        <i x="27"/>
        <i x="104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69">
        <i x="149" s="1"/>
        <i x="644"/>
        <i x="430"/>
        <i x="1310"/>
        <i x="1948"/>
        <i x="2435"/>
        <i x="1805"/>
        <i x="1963"/>
        <i x="150"/>
        <i x="589"/>
        <i x="218"/>
        <i x="1337"/>
        <i x="420"/>
        <i x="316"/>
        <i x="2478"/>
        <i x="1134"/>
        <i x="1340"/>
        <i x="1907"/>
        <i x="521"/>
        <i x="133"/>
        <i x="297"/>
        <i x="2566" nd="1"/>
        <i x="2565" nd="1"/>
        <i x="2568" nd="1"/>
        <i x="2567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2480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69">
        <i x="2346" s="1"/>
        <i x="338"/>
        <i x="1821"/>
        <i x="1375"/>
        <i x="641"/>
        <i x="1425"/>
        <i x="853"/>
        <i x="252"/>
        <i x="1526"/>
        <i x="1523"/>
        <i x="744"/>
        <i x="2566" nd="1"/>
        <i x="2565" nd="1"/>
        <i x="2568" nd="1"/>
        <i x="2567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0">
        <i x="105" s="1"/>
        <i x="300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3" nd="1"/>
        <i x="2" nd="1"/>
        <i x="253" nd="1"/>
        <i x="56" nd="1"/>
        <i x="30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9" nd="1"/>
        <i x="295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33" nd="1"/>
        <i x="296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7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69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66" s="1" nd="1"/>
        <i x="2565" s="1" nd="1"/>
        <i x="2568" s="1" nd="1"/>
        <i x="2567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0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0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3" nd="1"/>
        <i x="253" nd="1"/>
        <i x="56" nd="1"/>
        <i x="305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2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6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301" nd="1"/>
        <i x="214" nd="1"/>
        <i x="134" nd="1"/>
        <i x="138" nd="1"/>
        <i x="212" nd="1"/>
        <i x="285" nd="1"/>
        <i x="244" nd="1"/>
        <i x="185" nd="1"/>
        <i x="90" nd="1"/>
        <i x="294" nd="1"/>
        <i x="54" nd="1"/>
        <i x="23" nd="1"/>
        <i x="150" nd="1"/>
        <i x="243" nd="1"/>
        <i x="63" nd="1"/>
        <i x="10" nd="1"/>
        <i x="146" nd="1"/>
        <i x="171" nd="1"/>
        <i x="284" nd="1"/>
        <i x="299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9" nd="1"/>
        <i x="295" nd="1"/>
        <i x="155" nd="1"/>
        <i x="148" nd="1"/>
        <i x="167" nd="1"/>
        <i x="188" nd="1"/>
        <i x="276" nd="1"/>
        <i x="116" nd="1"/>
        <i x="248" nd="1"/>
        <i x="35" nd="1"/>
        <i x="61" nd="1"/>
        <i x="30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8" nd="1"/>
        <i x="179" nd="1"/>
        <i x="141" nd="1"/>
        <i x="97" nd="1"/>
        <i x="88" nd="1"/>
        <i x="70" nd="1"/>
        <i x="69" nd="1"/>
        <i x="304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8" nd="1"/>
        <i x="159" nd="1"/>
        <i x="227" nd="1"/>
        <i x="100" nd="1"/>
        <i x="111" nd="1"/>
        <i x="205" nd="1"/>
        <i x="272" nd="1"/>
        <i x="292" nd="1"/>
        <i x="29" nd="1"/>
        <i x="20" nd="1"/>
        <i x="255" nd="1"/>
        <i x="53" nd="1"/>
        <i x="19" nd="1"/>
        <i x="220" nd="1"/>
        <i x="85" nd="1"/>
        <i x="114" nd="1"/>
        <i x="296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7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1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1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1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713" totalsRowShown="0">
  <autoFilter ref="A1:S12713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713"/>
  <sheetViews>
    <sheetView topLeftCell="A12654" zoomScale="80" zoomScaleNormal="80" workbookViewId="0">
      <selection activeCell="I12705" sqref="I1270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3786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3789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3790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3791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3787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3788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3792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3793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3789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3788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3789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3789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3786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3789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3787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3789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3789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3793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3794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3794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3794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3794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3794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3795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3789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3789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3789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3796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3788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3789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3796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3788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3789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506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506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506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3793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506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3799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510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3793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3793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3799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510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3790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506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3727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3728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3729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3730</v>
      </c>
      <c r="G12270" t="s">
        <v>258</v>
      </c>
      <c r="H12270" t="s">
        <v>3731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3732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3733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3734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3735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3736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3737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3737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3738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3739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3740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3741</v>
      </c>
      <c r="G12323" t="s">
        <v>258</v>
      </c>
      <c r="H12323" t="s">
        <v>3742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3743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3744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3745</v>
      </c>
      <c r="J12326" t="s">
        <v>3746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3747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3747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3748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3749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3751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3750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3752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3753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3754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3755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3756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3757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3758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3759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3749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3760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3761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3762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3745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3763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3747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3765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3766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3767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3768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3769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3771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3772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3772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3773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3814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3774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3769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3775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3747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3747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3769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3777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3777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3769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3769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3777</v>
      </c>
      <c r="L12499" t="s">
        <v>3778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3783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3779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3780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3781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3782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3783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3749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3785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3800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3801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3769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3803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3804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3805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3807</v>
      </c>
      <c r="H12555" t="s">
        <v>3808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3807</v>
      </c>
      <c r="H12556" t="s">
        <v>3809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3806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3810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3769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3812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3769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3804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3813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324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3747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3817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3815</v>
      </c>
      <c r="E12605">
        <v>1</v>
      </c>
      <c r="F12605" t="s">
        <v>450</v>
      </c>
      <c r="G12605" t="s">
        <v>276</v>
      </c>
      <c r="H12605" t="s">
        <v>3816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3818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3738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3757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324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3819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3424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3820</v>
      </c>
      <c r="E12649">
        <v>1</v>
      </c>
      <c r="F12649" t="s">
        <v>3730</v>
      </c>
      <c r="G12649" t="s">
        <v>258</v>
      </c>
      <c r="H12649" t="s">
        <v>3731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2938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293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3821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3821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3822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3823</v>
      </c>
      <c r="G12663" t="s">
        <v>264</v>
      </c>
      <c r="H12663" t="s">
        <v>3824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3827</v>
      </c>
      <c r="E12666">
        <v>1</v>
      </c>
      <c r="F12666" t="s">
        <v>2839</v>
      </c>
      <c r="G12666" t="s">
        <v>1194</v>
      </c>
      <c r="H12666" t="s">
        <v>3825</v>
      </c>
      <c r="K12666" t="s">
        <v>3829</v>
      </c>
      <c r="L12666" t="s">
        <v>3826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2947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3823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2657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3730</v>
      </c>
      <c r="G12678" t="s">
        <v>258</v>
      </c>
      <c r="H12678" t="s">
        <v>3731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3071</v>
      </c>
      <c r="E12679">
        <v>1</v>
      </c>
      <c r="F12679" t="s">
        <v>103</v>
      </c>
      <c r="G12679" t="s">
        <v>748</v>
      </c>
      <c r="H12679" t="s">
        <v>3828</v>
      </c>
      <c r="K12679" t="s">
        <v>3834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3071</v>
      </c>
      <c r="E12680">
        <v>1</v>
      </c>
      <c r="F12680" t="s">
        <v>2839</v>
      </c>
      <c r="G12680" t="s">
        <v>1194</v>
      </c>
      <c r="H12680" t="s">
        <v>3825</v>
      </c>
      <c r="K12680" t="s">
        <v>3829</v>
      </c>
      <c r="L12680" t="s">
        <v>3826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3830</v>
      </c>
      <c r="E12681">
        <v>1</v>
      </c>
      <c r="F12681" t="s">
        <v>524</v>
      </c>
      <c r="G12681" t="s">
        <v>258</v>
      </c>
      <c r="H12681" t="s">
        <v>3831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3830</v>
      </c>
      <c r="E12682">
        <v>1</v>
      </c>
      <c r="F12682" t="s">
        <v>524</v>
      </c>
      <c r="G12682" t="s">
        <v>258</v>
      </c>
      <c r="H12682" t="s">
        <v>3832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3830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3830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3830</v>
      </c>
      <c r="E12685">
        <v>6</v>
      </c>
      <c r="F12685" t="s">
        <v>21</v>
      </c>
      <c r="G12685" t="s">
        <v>733</v>
      </c>
      <c r="H12685" t="s">
        <v>3833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3830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3830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3830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3830</v>
      </c>
      <c r="E12689">
        <v>2</v>
      </c>
      <c r="F12689" t="s">
        <v>26</v>
      </c>
      <c r="G12689" t="s">
        <v>258</v>
      </c>
      <c r="H12689" t="s">
        <v>3785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3825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3825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3836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3617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2941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3435</v>
      </c>
      <c r="G12709" t="s">
        <v>276</v>
      </c>
      <c r="H12709" t="s">
        <v>3435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3837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5" workbookViewId="0">
      <selection activeCell="B53" sqref="B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3830</v>
      </c>
      <c r="C53" s="95">
        <f>Tabla5[[#This Row],[ID]]</f>
        <v>52</v>
      </c>
      <c r="D53" t="s">
        <v>3835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3776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3303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3439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3501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3537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3628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3522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3397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7"/>
  <sheetViews>
    <sheetView showGridLines="0" tabSelected="1" zoomScaleNormal="100" workbookViewId="0">
      <selection activeCell="J58" sqref="J58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45138</v>
      </c>
      <c r="H1" s="4" t="s">
        <v>5</v>
      </c>
      <c r="I1" t="s">
        <v>540</v>
      </c>
      <c r="J1" s="7">
        <f>AA5</f>
        <v>4696174.333333333</v>
      </c>
      <c r="K1" s="7"/>
      <c r="M1" s="15" t="s">
        <v>684</v>
      </c>
      <c r="N1" s="13">
        <f>COUNTA(H6:H40)-2</f>
        <v>31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16</v>
      </c>
      <c r="Z1" s="17" t="s">
        <v>963</v>
      </c>
      <c r="AA1" s="19">
        <f>(COUNTA(U5:U1048576)-2)*AD2</f>
        <v>256000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151489.49462365589</v>
      </c>
      <c r="K2" s="7"/>
      <c r="M2" s="15" t="s">
        <v>685</v>
      </c>
      <c r="N2" s="14">
        <f>GETPIVOTDATA("Utilidad",$H$4)/N1</f>
        <v>305343.03225806454</v>
      </c>
      <c r="P2" t="s">
        <v>1598</v>
      </c>
      <c r="Q2" s="2">
        <f>-(Q1-J2)</f>
        <v>101489.49462365589</v>
      </c>
      <c r="U2" s="4" t="s">
        <v>807</v>
      </c>
      <c r="V2" s="16">
        <v>7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7</v>
      </c>
      <c r="J3" s="7">
        <f>J2*30</f>
        <v>4544684.8387096766</v>
      </c>
      <c r="K3" s="7"/>
      <c r="M3" s="15" t="s">
        <v>686</v>
      </c>
      <c r="N3" s="14">
        <f>N2*30</f>
        <v>9160290.9677419364</v>
      </c>
      <c r="P3" t="s">
        <v>1599</v>
      </c>
      <c r="Q3" s="2">
        <f>Q2*N1</f>
        <v>3146174.3333333326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2066666.6666666667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1033333.3333333334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1152793</v>
      </c>
      <c r="X4" s="23" t="s">
        <v>1698</v>
      </c>
      <c r="AA4" s="19">
        <f>(1500000/30)*N1</f>
        <v>1550000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544</v>
      </c>
      <c r="C5" s="7">
        <v>35000</v>
      </c>
      <c r="D5" s="7">
        <v>18000</v>
      </c>
      <c r="E5" s="7">
        <v>17000</v>
      </c>
      <c r="M5" s="15" t="s">
        <v>1657</v>
      </c>
      <c r="N5" s="7">
        <f>N4-J1</f>
        <v>-3662840.9999999995</v>
      </c>
      <c r="Q5" s="2">
        <f>GETPIVOTDATA("Utilidad",$H$6)-AA1-AA2</f>
        <v>8312841</v>
      </c>
      <c r="U5" s="4" t="s">
        <v>692</v>
      </c>
      <c r="V5" t="s">
        <v>2865</v>
      </c>
      <c r="X5" s="17" t="s">
        <v>105</v>
      </c>
      <c r="Y5" s="22" t="str">
        <f>N1&amp;" Dias"</f>
        <v>31 Dias</v>
      </c>
      <c r="Z5" s="17" t="s">
        <v>963</v>
      </c>
      <c r="AA5" s="19">
        <f>GETPIVOTDATA("Utilidad",$H$4)-AA2-AA1-AA3-AA4</f>
        <v>4696174.333333333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553</v>
      </c>
      <c r="C6" s="7">
        <v>13000</v>
      </c>
      <c r="D6" s="7">
        <v>4500</v>
      </c>
      <c r="E6" s="7">
        <v>8500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9</v>
      </c>
      <c r="U6" s="6">
        <v>45108</v>
      </c>
      <c r="V6" s="2">
        <v>-188600</v>
      </c>
      <c r="X6" s="23" t="s">
        <v>1203</v>
      </c>
      <c r="Y6" s="24">
        <f>J2</f>
        <v>151489.49462365589</v>
      </c>
      <c r="AC6" s="59" t="s">
        <v>3379</v>
      </c>
      <c r="AD6" s="60">
        <f>SUM(AA1:AA4)</f>
        <v>4769459.666666667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20</v>
      </c>
      <c r="C7" s="7">
        <v>12000</v>
      </c>
      <c r="D7" s="7">
        <v>4500</v>
      </c>
      <c r="E7" s="7">
        <v>7500</v>
      </c>
      <c r="F7" s="7"/>
      <c r="G7" s="72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-465634</v>
      </c>
      <c r="U7" s="6">
        <v>45109</v>
      </c>
      <c r="V7" s="2">
        <v>-352800</v>
      </c>
      <c r="X7" s="17" t="s">
        <v>966</v>
      </c>
      <c r="Y7" s="18">
        <f>AA5/50000</f>
        <v>93.923486666666662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16</v>
      </c>
      <c r="C8" s="7">
        <v>24000</v>
      </c>
      <c r="D8" s="7">
        <v>8500</v>
      </c>
      <c r="E8" s="7">
        <v>15500</v>
      </c>
      <c r="F8" s="7"/>
      <c r="G8" s="72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3380</v>
      </c>
      <c r="AD8" s="62">
        <f>GETPIVOTDATA("Utilidad",$H$6)-AA1-AA2</f>
        <v>8312841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1948</v>
      </c>
      <c r="B9" t="s">
        <v>544</v>
      </c>
      <c r="C9" s="7">
        <v>15000</v>
      </c>
      <c r="D9" s="7">
        <v>7000</v>
      </c>
      <c r="E9" s="7">
        <v>8000</v>
      </c>
      <c r="F9" s="7"/>
      <c r="G9" s="72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883</v>
      </c>
      <c r="B10" t="s">
        <v>293</v>
      </c>
      <c r="C10" s="7">
        <v>10000</v>
      </c>
      <c r="D10" s="7">
        <v>3500</v>
      </c>
      <c r="E10" s="7">
        <v>6500</v>
      </c>
      <c r="F10" s="7"/>
      <c r="G10" s="72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883</v>
      </c>
      <c r="B11" t="s">
        <v>798</v>
      </c>
      <c r="C11" s="7">
        <v>10000</v>
      </c>
      <c r="D11" s="7">
        <v>3500</v>
      </c>
      <c r="E11" s="7">
        <v>6500</v>
      </c>
      <c r="F11" s="7"/>
      <c r="G11" s="72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578</v>
      </c>
      <c r="B12" t="s">
        <v>462</v>
      </c>
      <c r="C12" s="7">
        <v>20000</v>
      </c>
      <c r="D12" s="7">
        <v>6500</v>
      </c>
      <c r="E12" s="7">
        <v>13500</v>
      </c>
      <c r="F12" s="7"/>
      <c r="G12" s="72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669</v>
      </c>
      <c r="B13" t="s">
        <v>3825</v>
      </c>
      <c r="C13" s="7">
        <v>30000</v>
      </c>
      <c r="D13" s="7">
        <v>10000</v>
      </c>
      <c r="E13" s="7">
        <v>20000</v>
      </c>
      <c r="F13" s="7"/>
      <c r="G13" s="72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21</v>
      </c>
      <c r="B14" t="s">
        <v>232</v>
      </c>
      <c r="C14" s="7">
        <v>20000</v>
      </c>
      <c r="D14" s="7">
        <v>7500</v>
      </c>
      <c r="E14" s="7">
        <v>12500</v>
      </c>
      <c r="F14" s="7"/>
      <c r="G14" s="72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21</v>
      </c>
      <c r="B15" t="s">
        <v>2001</v>
      </c>
      <c r="C15" s="7">
        <v>15000</v>
      </c>
      <c r="D15" s="7">
        <v>4000</v>
      </c>
      <c r="E15" s="7">
        <v>11000</v>
      </c>
      <c r="F15" s="7"/>
      <c r="G15" s="72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357</v>
      </c>
      <c r="B16" t="s">
        <v>362</v>
      </c>
      <c r="C16" s="7">
        <v>15000</v>
      </c>
      <c r="D16" s="7">
        <v>8500</v>
      </c>
      <c r="E16" s="7">
        <v>6500</v>
      </c>
      <c r="F16" s="7"/>
      <c r="G16" s="72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378</v>
      </c>
      <c r="B17" t="s">
        <v>273</v>
      </c>
      <c r="C17" s="7">
        <v>150000</v>
      </c>
      <c r="D17" s="7">
        <v>73000</v>
      </c>
      <c r="E17" s="7">
        <v>77000</v>
      </c>
      <c r="F17" s="7"/>
      <c r="G17" s="72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378</v>
      </c>
      <c r="B18" t="s">
        <v>2073</v>
      </c>
      <c r="C18" s="7">
        <v>110000</v>
      </c>
      <c r="D18" s="7">
        <v>45000</v>
      </c>
      <c r="E18" s="7">
        <v>65000</v>
      </c>
      <c r="F18" s="7"/>
      <c r="G18" s="72"/>
      <c r="H18" s="6">
        <v>45119</v>
      </c>
      <c r="I18" s="7">
        <v>288000</v>
      </c>
      <c r="J18" s="7">
        <v>136162</v>
      </c>
      <c r="K18" s="7">
        <v>151838</v>
      </c>
      <c r="U18" s="6">
        <v>45133</v>
      </c>
      <c r="V18" s="2">
        <v>-492300</v>
      </c>
    </row>
    <row r="19" spans="1:22" x14ac:dyDescent="0.2">
      <c r="A19" t="s">
        <v>3435</v>
      </c>
      <c r="B19" t="s">
        <v>3435</v>
      </c>
      <c r="C19" s="7">
        <v>14000</v>
      </c>
      <c r="D19" s="7">
        <v>6000</v>
      </c>
      <c r="E19" s="7">
        <v>8000</v>
      </c>
      <c r="F19" s="7"/>
      <c r="G19" s="72"/>
      <c r="H19" s="6">
        <v>45120</v>
      </c>
      <c r="I19" s="7">
        <v>287500</v>
      </c>
      <c r="J19" s="7">
        <v>86610</v>
      </c>
      <c r="K19" s="7">
        <v>200890</v>
      </c>
      <c r="U19" s="6">
        <v>45134</v>
      </c>
      <c r="V19" s="2">
        <v>-284000</v>
      </c>
    </row>
    <row r="20" spans="1:22" x14ac:dyDescent="0.2">
      <c r="A20" t="s">
        <v>116</v>
      </c>
      <c r="B20" t="s">
        <v>506</v>
      </c>
      <c r="C20" s="7">
        <v>13000</v>
      </c>
      <c r="D20" s="7">
        <v>12147</v>
      </c>
      <c r="E20" s="7">
        <v>853</v>
      </c>
      <c r="F20" s="7"/>
      <c r="G20" s="72"/>
      <c r="H20" s="6">
        <v>45121</v>
      </c>
      <c r="I20" s="7">
        <v>513000</v>
      </c>
      <c r="J20" s="7">
        <v>246932</v>
      </c>
      <c r="K20" s="7">
        <v>266068</v>
      </c>
      <c r="U20" s="6">
        <v>45136</v>
      </c>
      <c r="V20" s="2">
        <v>-363600</v>
      </c>
    </row>
    <row r="21" spans="1:22" x14ac:dyDescent="0.2">
      <c r="A21" t="s">
        <v>116</v>
      </c>
      <c r="B21" t="s">
        <v>510</v>
      </c>
      <c r="C21" s="7">
        <v>21500</v>
      </c>
      <c r="D21" s="7">
        <v>20090</v>
      </c>
      <c r="E21" s="7">
        <v>1410</v>
      </c>
      <c r="F21" s="7"/>
      <c r="G21" s="72"/>
      <c r="H21" s="6">
        <v>45122</v>
      </c>
      <c r="I21" s="7">
        <v>424500</v>
      </c>
      <c r="J21" s="7">
        <v>242345</v>
      </c>
      <c r="K21" s="7">
        <v>182155</v>
      </c>
      <c r="U21" s="6">
        <v>45138</v>
      </c>
      <c r="V21" s="2">
        <v>-920000</v>
      </c>
    </row>
    <row r="22" spans="1:22" x14ac:dyDescent="0.2">
      <c r="A22" t="s">
        <v>116</v>
      </c>
      <c r="B22" t="s">
        <v>511</v>
      </c>
      <c r="C22" s="7">
        <v>3500</v>
      </c>
      <c r="D22" s="7">
        <v>3270</v>
      </c>
      <c r="E22" s="7">
        <v>230</v>
      </c>
      <c r="F22" s="7"/>
      <c r="G22" s="72"/>
      <c r="H22" s="6">
        <v>45123</v>
      </c>
      <c r="I22" s="7">
        <v>1590600</v>
      </c>
      <c r="J22" s="7">
        <v>770974</v>
      </c>
      <c r="K22" s="7">
        <v>819626</v>
      </c>
      <c r="U22" s="5" t="s">
        <v>237</v>
      </c>
      <c r="V22" s="2">
        <v>-8537100</v>
      </c>
    </row>
    <row r="23" spans="1:22" x14ac:dyDescent="0.2">
      <c r="A23" t="s">
        <v>116</v>
      </c>
      <c r="B23" t="s">
        <v>640</v>
      </c>
      <c r="C23" s="7">
        <v>6000</v>
      </c>
      <c r="D23" s="7">
        <v>5606</v>
      </c>
      <c r="E23" s="7">
        <v>394</v>
      </c>
      <c r="F23" s="7"/>
      <c r="G23" s="72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A24" t="s">
        <v>450</v>
      </c>
      <c r="B24" t="s">
        <v>3836</v>
      </c>
      <c r="C24" s="7">
        <v>15000</v>
      </c>
      <c r="D24" s="7">
        <v>0</v>
      </c>
      <c r="E24" s="7">
        <v>15000</v>
      </c>
      <c r="F24" s="7"/>
      <c r="G24" s="72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A25" t="s">
        <v>450</v>
      </c>
      <c r="B25" t="s">
        <v>3837</v>
      </c>
      <c r="C25" s="7">
        <v>5000</v>
      </c>
      <c r="D25" s="7">
        <v>0</v>
      </c>
      <c r="E25" s="7">
        <v>5000</v>
      </c>
      <c r="G25" s="72"/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A26" t="s">
        <v>447</v>
      </c>
      <c r="B26" t="s">
        <v>593</v>
      </c>
      <c r="C26" s="7">
        <v>5000</v>
      </c>
      <c r="D26" s="7">
        <v>1000</v>
      </c>
      <c r="E26" s="7">
        <v>4000</v>
      </c>
      <c r="G26" s="72"/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A27" t="s">
        <v>2839</v>
      </c>
      <c r="B27" t="s">
        <v>3825</v>
      </c>
      <c r="C27" s="7">
        <v>230000</v>
      </c>
      <c r="D27" s="7">
        <v>0</v>
      </c>
      <c r="E27" s="7">
        <v>230000</v>
      </c>
      <c r="G27" s="72"/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A28" t="s">
        <v>237</v>
      </c>
      <c r="C28" s="7">
        <v>792000</v>
      </c>
      <c r="D28" s="7">
        <v>252113</v>
      </c>
      <c r="E28" s="7">
        <v>539887</v>
      </c>
      <c r="G28" s="72"/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G29" s="72"/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G30" s="72"/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G31" s="72"/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G32" s="72"/>
      <c r="H32" s="6">
        <v>45133</v>
      </c>
      <c r="I32" s="7">
        <v>520900</v>
      </c>
      <c r="J32" s="7">
        <v>255666</v>
      </c>
      <c r="K32" s="7">
        <v>265234</v>
      </c>
    </row>
    <row r="33" spans="6:11" x14ac:dyDescent="0.2">
      <c r="G33" s="72"/>
      <c r="H33" s="6">
        <v>45134</v>
      </c>
      <c r="I33" s="7">
        <v>227200</v>
      </c>
      <c r="J33" s="7">
        <v>82023</v>
      </c>
      <c r="K33" s="7">
        <v>145177</v>
      </c>
    </row>
    <row r="34" spans="6:11" x14ac:dyDescent="0.2">
      <c r="F34" s="63"/>
      <c r="G34" s="72"/>
      <c r="H34" s="6">
        <v>45135</v>
      </c>
      <c r="I34" s="7">
        <v>541300</v>
      </c>
      <c r="J34" s="7">
        <v>298312</v>
      </c>
      <c r="K34" s="7">
        <v>242988</v>
      </c>
    </row>
    <row r="35" spans="6:11" x14ac:dyDescent="0.2">
      <c r="G35" s="72"/>
      <c r="H35" s="6">
        <v>45136</v>
      </c>
      <c r="I35" s="7">
        <v>1689500</v>
      </c>
      <c r="J35" s="7">
        <v>826264</v>
      </c>
      <c r="K35" s="7">
        <v>863236</v>
      </c>
    </row>
    <row r="36" spans="6:11" x14ac:dyDescent="0.2">
      <c r="G36" s="72"/>
      <c r="H36" s="6">
        <v>45137</v>
      </c>
      <c r="I36" s="7">
        <v>387000</v>
      </c>
      <c r="J36" s="7">
        <v>172944</v>
      </c>
      <c r="K36" s="7">
        <v>214056</v>
      </c>
    </row>
    <row r="37" spans="6:11" x14ac:dyDescent="0.2">
      <c r="G37" s="72"/>
      <c r="H37" s="6">
        <v>45138</v>
      </c>
      <c r="I37" s="7">
        <v>792000</v>
      </c>
      <c r="J37" s="7">
        <v>252113</v>
      </c>
      <c r="K37" s="7">
        <v>539887</v>
      </c>
    </row>
    <row r="38" spans="6:11" x14ac:dyDescent="0.2">
      <c r="G38" s="72"/>
      <c r="H38" s="5" t="s">
        <v>237</v>
      </c>
      <c r="I38" s="7">
        <v>17822800</v>
      </c>
      <c r="J38" s="7">
        <v>8357166</v>
      </c>
      <c r="K38" s="7">
        <v>9465634</v>
      </c>
    </row>
    <row r="39" spans="6:11" x14ac:dyDescent="0.2">
      <c r="G39" s="72"/>
    </row>
    <row r="40" spans="6:11" ht="15" thickBot="1" x14ac:dyDescent="0.25">
      <c r="G40" s="72"/>
      <c r="H40" s="74"/>
      <c r="I40" s="74"/>
      <c r="J40" s="74"/>
      <c r="K40" s="74"/>
    </row>
    <row r="41" spans="6:11" ht="15" thickTop="1" x14ac:dyDescent="0.2">
      <c r="H41" s="64" t="s">
        <v>3671</v>
      </c>
      <c r="I41" s="64" t="s">
        <v>3661</v>
      </c>
      <c r="J41" s="78" t="s">
        <v>3668</v>
      </c>
      <c r="K41" s="64" t="s">
        <v>3784</v>
      </c>
    </row>
    <row r="42" spans="6:11" x14ac:dyDescent="0.2">
      <c r="I42" s="77">
        <v>620000</v>
      </c>
      <c r="J42" t="s">
        <v>3689</v>
      </c>
      <c r="K42" s="39"/>
    </row>
    <row r="43" spans="6:11" ht="15" x14ac:dyDescent="0.2">
      <c r="H43" s="86"/>
      <c r="I43" s="66"/>
      <c r="K43" s="39"/>
    </row>
    <row r="44" spans="6:11" x14ac:dyDescent="0.2">
      <c r="H44" s="76"/>
      <c r="I44" s="66"/>
      <c r="K44" s="70"/>
    </row>
    <row r="45" spans="6:11" x14ac:dyDescent="0.2">
      <c r="H45" s="76"/>
      <c r="I45" s="66"/>
      <c r="K45" s="70"/>
    </row>
    <row r="46" spans="6:11" x14ac:dyDescent="0.2">
      <c r="H46" s="76"/>
      <c r="I46" s="66"/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ht="15" thickBot="1" x14ac:dyDescent="0.25">
      <c r="H50" s="70"/>
      <c r="I50" s="80"/>
      <c r="J50" s="81" t="s">
        <v>3802</v>
      </c>
      <c r="K50" s="70"/>
    </row>
    <row r="51" spans="8:11" ht="15" thickBot="1" x14ac:dyDescent="0.25">
      <c r="H51" s="79"/>
      <c r="I51" s="80"/>
      <c r="J51" s="81" t="s">
        <v>3811</v>
      </c>
      <c r="K51" s="79"/>
    </row>
    <row r="52" spans="8:11" x14ac:dyDescent="0.2">
      <c r="I52" s="69">
        <f>SUM(I42:I51)</f>
        <v>620000</v>
      </c>
      <c r="J52" s="68" t="s">
        <v>3667</v>
      </c>
      <c r="K52" s="67">
        <f>-SUMIF(I44:I51,"&lt;0")</f>
        <v>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5">
        <v>1</v>
      </c>
      <c r="K55" s="66">
        <f>I55*J55</f>
        <v>100000</v>
      </c>
    </row>
    <row r="56" spans="8:11" x14ac:dyDescent="0.2">
      <c r="I56">
        <v>50000</v>
      </c>
      <c r="J56" s="72">
        <v>5</v>
      </c>
      <c r="K56" s="66">
        <f t="shared" ref="K56:K66" si="1">I56*J56</f>
        <v>250000</v>
      </c>
    </row>
    <row r="57" spans="8:11" x14ac:dyDescent="0.2">
      <c r="I57">
        <v>20000</v>
      </c>
      <c r="J57" s="72">
        <v>13</v>
      </c>
      <c r="K57" s="66">
        <f t="shared" si="1"/>
        <v>260000</v>
      </c>
    </row>
    <row r="58" spans="8:11" x14ac:dyDescent="0.2">
      <c r="I58">
        <v>10000</v>
      </c>
      <c r="J58" s="72">
        <v>12</v>
      </c>
      <c r="K58" s="66">
        <f t="shared" si="1"/>
        <v>120000</v>
      </c>
    </row>
    <row r="59" spans="8:11" x14ac:dyDescent="0.2">
      <c r="I59">
        <v>5000</v>
      </c>
      <c r="J59" s="72">
        <v>5</v>
      </c>
      <c r="K59" s="66">
        <f t="shared" si="1"/>
        <v>25000</v>
      </c>
    </row>
    <row r="60" spans="8:11" x14ac:dyDescent="0.2">
      <c r="I60">
        <v>2000</v>
      </c>
      <c r="J60" s="72">
        <v>15</v>
      </c>
      <c r="K60" s="66">
        <f t="shared" si="1"/>
        <v>30000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0" t="s">
        <v>3669</v>
      </c>
      <c r="K62" s="83"/>
    </row>
    <row r="63" spans="8:11" ht="16" thickTop="1" thickBot="1" x14ac:dyDescent="0.25">
      <c r="I63" s="89" t="s">
        <v>3770</v>
      </c>
      <c r="J63" s="91">
        <v>7000</v>
      </c>
      <c r="K63" s="65">
        <f>J63</f>
        <v>7000</v>
      </c>
    </row>
    <row r="64" spans="8:11" ht="15" thickTop="1" x14ac:dyDescent="0.2">
      <c r="J64" t="s">
        <v>3672</v>
      </c>
      <c r="K64" s="84">
        <f>SUM(K55:K61)</f>
        <v>785000</v>
      </c>
    </row>
    <row r="65" spans="8:11" x14ac:dyDescent="0.2">
      <c r="J65" t="s">
        <v>3673</v>
      </c>
      <c r="K65" s="84">
        <f>K63</f>
        <v>7000</v>
      </c>
    </row>
    <row r="66" spans="8:11" ht="15" thickBot="1" x14ac:dyDescent="0.25">
      <c r="H66" s="79" t="s">
        <v>3764</v>
      </c>
      <c r="I66" s="79"/>
      <c r="J66" s="79"/>
      <c r="K66" s="80">
        <f t="shared" si="1"/>
        <v>0</v>
      </c>
    </row>
    <row r="67" spans="8:11" x14ac:dyDescent="0.2">
      <c r="I67" s="88"/>
      <c r="J67" t="s">
        <v>2590</v>
      </c>
      <c r="K67" s="2">
        <f>SUM(K64:K65)</f>
        <v>792000</v>
      </c>
    </row>
    <row r="68" spans="8:11" x14ac:dyDescent="0.2">
      <c r="I68" s="87"/>
      <c r="J68" t="s">
        <v>1869</v>
      </c>
      <c r="K68" s="2">
        <f>GETPIVOTDATA("Ventas",$A$4)</f>
        <v>792000</v>
      </c>
    </row>
    <row r="69" spans="8:11" x14ac:dyDescent="0.2">
      <c r="I69" s="87"/>
      <c r="J69" t="s">
        <v>3674</v>
      </c>
      <c r="K69" s="2">
        <f>K67-K68</f>
        <v>0</v>
      </c>
    </row>
    <row r="70" spans="8:11" x14ac:dyDescent="0.2">
      <c r="I70" s="87"/>
      <c r="J70" t="s">
        <v>2353</v>
      </c>
    </row>
    <row r="71" spans="8:11" x14ac:dyDescent="0.2">
      <c r="I71" s="87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378</v>
      </c>
      <c r="B104" s="7">
        <v>14447000</v>
      </c>
      <c r="C104" s="7">
        <v>8083000</v>
      </c>
      <c r="D104" s="7">
        <v>6364000</v>
      </c>
    </row>
    <row r="105" spans="1:4" x14ac:dyDescent="0.2">
      <c r="A105" t="s">
        <v>450</v>
      </c>
      <c r="B105" s="7">
        <v>6731500</v>
      </c>
      <c r="C105" s="7">
        <v>564500</v>
      </c>
      <c r="D105" s="7">
        <v>6167000</v>
      </c>
    </row>
    <row r="106" spans="1:4" x14ac:dyDescent="0.2">
      <c r="A106" t="s">
        <v>216</v>
      </c>
      <c r="B106" s="7">
        <v>6827000</v>
      </c>
      <c r="C106" s="7">
        <v>2941900</v>
      </c>
      <c r="D106" s="7">
        <v>3885100</v>
      </c>
    </row>
    <row r="107" spans="1:4" x14ac:dyDescent="0.2">
      <c r="A107" t="s">
        <v>26</v>
      </c>
      <c r="B107" s="7">
        <v>5787000</v>
      </c>
      <c r="C107" s="7">
        <v>2504300</v>
      </c>
      <c r="D107" s="7">
        <v>3282700</v>
      </c>
    </row>
    <row r="108" spans="1:4" x14ac:dyDescent="0.2">
      <c r="A108" t="s">
        <v>524</v>
      </c>
      <c r="B108" s="7">
        <v>7274500</v>
      </c>
      <c r="C108" s="7">
        <v>4130800</v>
      </c>
      <c r="D108" s="7">
        <v>3143700</v>
      </c>
    </row>
    <row r="109" spans="1:4" x14ac:dyDescent="0.2">
      <c r="A109" t="s">
        <v>217</v>
      </c>
      <c r="B109" s="7">
        <v>3208500</v>
      </c>
      <c r="C109" s="7">
        <v>392200</v>
      </c>
      <c r="D109" s="7">
        <v>2816300</v>
      </c>
    </row>
    <row r="110" spans="1:4" x14ac:dyDescent="0.2">
      <c r="A110" t="s">
        <v>48</v>
      </c>
      <c r="B110" s="7">
        <v>8423000</v>
      </c>
      <c r="C110" s="7">
        <v>5635500</v>
      </c>
      <c r="D110" s="7">
        <v>2787500</v>
      </c>
    </row>
    <row r="111" spans="1:4" x14ac:dyDescent="0.2">
      <c r="A111" t="s">
        <v>21</v>
      </c>
      <c r="B111" s="7">
        <v>3314500</v>
      </c>
      <c r="C111" s="7">
        <v>1070500</v>
      </c>
      <c r="D111" s="7">
        <v>2244000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2473500</v>
      </c>
      <c r="C113" s="7">
        <v>788500</v>
      </c>
      <c r="D113" s="7">
        <v>1685000</v>
      </c>
    </row>
    <row r="114" spans="1:4" x14ac:dyDescent="0.2">
      <c r="A114" t="s">
        <v>669</v>
      </c>
      <c r="B114" s="7">
        <v>1995000</v>
      </c>
      <c r="C114" s="7">
        <v>345000</v>
      </c>
      <c r="D114" s="7">
        <v>1650000</v>
      </c>
    </row>
    <row r="115" spans="1:4" x14ac:dyDescent="0.2">
      <c r="A115" t="s">
        <v>334</v>
      </c>
      <c r="B115" s="7">
        <v>1412000</v>
      </c>
      <c r="C115" s="7">
        <v>149200</v>
      </c>
      <c r="D115" s="7">
        <v>1262800</v>
      </c>
    </row>
    <row r="116" spans="1:4" x14ac:dyDescent="0.2">
      <c r="A116" t="s">
        <v>883</v>
      </c>
      <c r="B116" s="7">
        <v>1554000</v>
      </c>
      <c r="C116" s="7">
        <v>550400</v>
      </c>
      <c r="D116" s="7">
        <v>1003600</v>
      </c>
    </row>
    <row r="117" spans="1:4" x14ac:dyDescent="0.2">
      <c r="A117" t="s">
        <v>578</v>
      </c>
      <c r="B117" s="7">
        <v>1346500</v>
      </c>
      <c r="C117" s="7">
        <v>479000</v>
      </c>
      <c r="D117" s="7">
        <v>867500</v>
      </c>
    </row>
    <row r="118" spans="1:4" x14ac:dyDescent="0.2">
      <c r="A118" t="s">
        <v>447</v>
      </c>
      <c r="B118" s="7">
        <v>714000</v>
      </c>
      <c r="C118" s="7">
        <v>109700</v>
      </c>
      <c r="D118" s="7">
        <v>604300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8074500</v>
      </c>
      <c r="C122" s="7">
        <v>7546429</v>
      </c>
      <c r="D122" s="7">
        <v>528071</v>
      </c>
    </row>
    <row r="123" spans="1:4" x14ac:dyDescent="0.2">
      <c r="A123" t="s">
        <v>357</v>
      </c>
      <c r="B123" s="7">
        <v>1012000</v>
      </c>
      <c r="C123" s="7">
        <v>510200</v>
      </c>
      <c r="D123" s="7">
        <v>501800</v>
      </c>
    </row>
    <row r="124" spans="1:4" x14ac:dyDescent="0.2">
      <c r="A124" t="s">
        <v>609</v>
      </c>
      <c r="B124" s="7">
        <v>1717500</v>
      </c>
      <c r="C124" s="7">
        <v>1242500</v>
      </c>
      <c r="D124" s="7">
        <v>475000</v>
      </c>
    </row>
    <row r="125" spans="1:4" x14ac:dyDescent="0.2">
      <c r="A125" t="s">
        <v>2839</v>
      </c>
      <c r="B125" s="7">
        <v>845000</v>
      </c>
      <c r="C125" s="7">
        <v>383000</v>
      </c>
      <c r="D125" s="7">
        <v>462000</v>
      </c>
    </row>
    <row r="126" spans="1:4" x14ac:dyDescent="0.2">
      <c r="A126" t="s">
        <v>1536</v>
      </c>
      <c r="B126" s="7">
        <v>777000</v>
      </c>
      <c r="C126" s="7">
        <v>315200</v>
      </c>
      <c r="D126" s="7">
        <v>461800</v>
      </c>
    </row>
    <row r="127" spans="1:4" x14ac:dyDescent="0.2">
      <c r="A127" t="s">
        <v>44</v>
      </c>
      <c r="B127" s="7">
        <v>954000</v>
      </c>
      <c r="C127" s="7">
        <v>549000</v>
      </c>
      <c r="D127" s="7">
        <v>405000</v>
      </c>
    </row>
    <row r="128" spans="1:4" x14ac:dyDescent="0.2">
      <c r="A128" t="s">
        <v>42</v>
      </c>
      <c r="B128" s="7">
        <v>704000</v>
      </c>
      <c r="C128" s="7">
        <v>370000</v>
      </c>
      <c r="D128" s="7">
        <v>334000</v>
      </c>
    </row>
    <row r="129" spans="1:4" x14ac:dyDescent="0.2">
      <c r="A129" t="s">
        <v>127</v>
      </c>
      <c r="B129" s="7">
        <v>510000</v>
      </c>
      <c r="C129" s="7">
        <v>212200</v>
      </c>
      <c r="D129" s="7">
        <v>297800</v>
      </c>
    </row>
    <row r="130" spans="1:4" x14ac:dyDescent="0.2">
      <c r="A130" t="s">
        <v>518</v>
      </c>
      <c r="B130" s="7">
        <v>800000</v>
      </c>
      <c r="C130" s="7">
        <v>521000</v>
      </c>
      <c r="D130" s="7">
        <v>279000</v>
      </c>
    </row>
    <row r="131" spans="1:4" x14ac:dyDescent="0.2">
      <c r="A131" t="s">
        <v>620</v>
      </c>
      <c r="B131" s="7">
        <v>595000</v>
      </c>
      <c r="C131" s="7">
        <v>335000</v>
      </c>
      <c r="D131" s="7">
        <v>260000</v>
      </c>
    </row>
    <row r="132" spans="1:4" x14ac:dyDescent="0.2">
      <c r="A132" t="s">
        <v>468</v>
      </c>
      <c r="B132" s="7">
        <v>392000</v>
      </c>
      <c r="C132" s="7">
        <v>190000</v>
      </c>
      <c r="D132" s="7">
        <v>202000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1144</v>
      </c>
      <c r="B134" s="7">
        <v>339000</v>
      </c>
      <c r="C134" s="7">
        <v>151000</v>
      </c>
      <c r="D134" s="7">
        <v>188000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921</v>
      </c>
      <c r="B137" s="7">
        <v>316000</v>
      </c>
      <c r="C137" s="7">
        <v>164500</v>
      </c>
      <c r="D137" s="7">
        <v>151500</v>
      </c>
    </row>
    <row r="138" spans="1:4" x14ac:dyDescent="0.2">
      <c r="A138" t="s">
        <v>45</v>
      </c>
      <c r="B138" s="7">
        <v>296000</v>
      </c>
      <c r="C138" s="7">
        <v>154000</v>
      </c>
      <c r="D138" s="7">
        <v>142000</v>
      </c>
    </row>
    <row r="139" spans="1:4" x14ac:dyDescent="0.2">
      <c r="A139" t="s">
        <v>601</v>
      </c>
      <c r="B139" s="7">
        <v>610000</v>
      </c>
      <c r="C139" s="7">
        <v>475000</v>
      </c>
      <c r="D139" s="7">
        <v>135000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3044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2432</v>
      </c>
      <c r="B153" s="7">
        <v>105000</v>
      </c>
      <c r="C153" s="7">
        <v>19000</v>
      </c>
      <c r="D153" s="7">
        <v>86000</v>
      </c>
    </row>
    <row r="154" spans="1:4" x14ac:dyDescent="0.2">
      <c r="A154" t="s">
        <v>1146</v>
      </c>
      <c r="B154" s="7">
        <v>120000</v>
      </c>
      <c r="C154" s="7">
        <v>34000</v>
      </c>
      <c r="D154" s="7">
        <v>86000</v>
      </c>
    </row>
    <row r="155" spans="1:4" x14ac:dyDescent="0.2">
      <c r="A155" t="s">
        <v>3229</v>
      </c>
      <c r="B155" s="7">
        <v>120000</v>
      </c>
      <c r="C155" s="7">
        <v>34200</v>
      </c>
      <c r="D155" s="7">
        <v>85800</v>
      </c>
    </row>
    <row r="156" spans="1:4" x14ac:dyDescent="0.2">
      <c r="A156" t="s">
        <v>225</v>
      </c>
      <c r="B156" s="7">
        <v>120000</v>
      </c>
      <c r="C156" s="7">
        <v>36000</v>
      </c>
      <c r="D156" s="7">
        <v>84000</v>
      </c>
    </row>
    <row r="157" spans="1:4" x14ac:dyDescent="0.2">
      <c r="A157" t="s">
        <v>1948</v>
      </c>
      <c r="B157" s="7">
        <v>161000</v>
      </c>
      <c r="C157" s="7">
        <v>79500</v>
      </c>
      <c r="D157" s="7">
        <v>81500</v>
      </c>
    </row>
    <row r="158" spans="1:4" x14ac:dyDescent="0.2">
      <c r="A158" t="s">
        <v>763</v>
      </c>
      <c r="B158" s="7">
        <v>149000</v>
      </c>
      <c r="C158" s="7">
        <v>68000</v>
      </c>
      <c r="D158" s="7">
        <v>81000</v>
      </c>
    </row>
    <row r="159" spans="1:4" x14ac:dyDescent="0.2">
      <c r="A159" t="s">
        <v>467</v>
      </c>
      <c r="B159" s="7">
        <v>133000</v>
      </c>
      <c r="C159" s="7">
        <v>53000</v>
      </c>
      <c r="D159" s="7">
        <v>80000</v>
      </c>
    </row>
    <row r="160" spans="1:4" x14ac:dyDescent="0.2">
      <c r="A160" t="s">
        <v>841</v>
      </c>
      <c r="B160" s="7">
        <v>257000</v>
      </c>
      <c r="C160" s="7">
        <v>185000</v>
      </c>
      <c r="D160" s="7">
        <v>72000</v>
      </c>
    </row>
    <row r="161" spans="1:4" x14ac:dyDescent="0.2">
      <c r="A161" t="s">
        <v>580</v>
      </c>
      <c r="B161" s="7">
        <v>84000</v>
      </c>
      <c r="C161" s="7">
        <v>13100</v>
      </c>
      <c r="D161" s="7">
        <v>70900</v>
      </c>
    </row>
    <row r="162" spans="1:4" x14ac:dyDescent="0.2">
      <c r="A162" t="s">
        <v>840</v>
      </c>
      <c r="B162" s="7">
        <v>94500</v>
      </c>
      <c r="C162" s="7">
        <v>25000</v>
      </c>
      <c r="D162" s="7">
        <v>69500</v>
      </c>
    </row>
    <row r="163" spans="1:4" x14ac:dyDescent="0.2">
      <c r="A163" t="s">
        <v>3107</v>
      </c>
      <c r="B163" s="7">
        <v>94000</v>
      </c>
      <c r="C163" s="7">
        <v>25400</v>
      </c>
      <c r="D163" s="7">
        <v>68600</v>
      </c>
    </row>
    <row r="164" spans="1:4" x14ac:dyDescent="0.2">
      <c r="A164" t="s">
        <v>2123</v>
      </c>
      <c r="B164" s="7">
        <v>136000</v>
      </c>
      <c r="C164" s="7">
        <v>67500</v>
      </c>
      <c r="D164" s="7">
        <v>68500</v>
      </c>
    </row>
    <row r="165" spans="1:4" x14ac:dyDescent="0.2">
      <c r="A165" t="s">
        <v>753</v>
      </c>
      <c r="B165" s="7">
        <v>105500</v>
      </c>
      <c r="C165" s="7">
        <v>38000</v>
      </c>
      <c r="D165" s="7">
        <v>67500</v>
      </c>
    </row>
    <row r="166" spans="1:4" x14ac:dyDescent="0.2">
      <c r="A166" t="s">
        <v>1287</v>
      </c>
      <c r="B166" s="7">
        <v>131000</v>
      </c>
      <c r="C166" s="7">
        <v>64000</v>
      </c>
      <c r="D166" s="7">
        <v>67000</v>
      </c>
    </row>
    <row r="167" spans="1:4" x14ac:dyDescent="0.2">
      <c r="A167" t="s">
        <v>1166</v>
      </c>
      <c r="B167" s="7">
        <v>120000</v>
      </c>
      <c r="C167" s="7">
        <v>54300</v>
      </c>
      <c r="D167" s="7">
        <v>65700</v>
      </c>
    </row>
    <row r="168" spans="1:4" x14ac:dyDescent="0.2">
      <c r="A168" t="s">
        <v>1205</v>
      </c>
      <c r="B168" s="7">
        <v>72000</v>
      </c>
      <c r="C168" s="7">
        <v>6500</v>
      </c>
      <c r="D168" s="7">
        <v>65500</v>
      </c>
    </row>
    <row r="169" spans="1:4" x14ac:dyDescent="0.2">
      <c r="A169" t="s">
        <v>502</v>
      </c>
      <c r="B169" s="7">
        <v>165000</v>
      </c>
      <c r="C169" s="7">
        <v>103000</v>
      </c>
      <c r="D169" s="7">
        <v>62000</v>
      </c>
    </row>
    <row r="170" spans="1:4" x14ac:dyDescent="0.2">
      <c r="A170" t="s">
        <v>30</v>
      </c>
      <c r="B170" s="7">
        <v>105000</v>
      </c>
      <c r="C170" s="7">
        <v>43600</v>
      </c>
      <c r="D170" s="7">
        <v>61400</v>
      </c>
    </row>
    <row r="171" spans="1:4" x14ac:dyDescent="0.2">
      <c r="A171" t="s">
        <v>2754</v>
      </c>
      <c r="B171" s="7">
        <v>110000</v>
      </c>
      <c r="C171" s="7">
        <v>51000</v>
      </c>
      <c r="D171" s="7">
        <v>59000</v>
      </c>
    </row>
    <row r="172" spans="1:4" x14ac:dyDescent="0.2">
      <c r="A172" t="s">
        <v>2350</v>
      </c>
      <c r="B172" s="7">
        <v>101000</v>
      </c>
      <c r="C172" s="7">
        <v>42000</v>
      </c>
      <c r="D172" s="7">
        <v>59000</v>
      </c>
    </row>
    <row r="173" spans="1:4" x14ac:dyDescent="0.2">
      <c r="A173" t="s">
        <v>2614</v>
      </c>
      <c r="B173" s="7">
        <v>270000</v>
      </c>
      <c r="C173" s="7">
        <v>215000</v>
      </c>
      <c r="D173" s="7">
        <v>55000</v>
      </c>
    </row>
    <row r="174" spans="1:4" x14ac:dyDescent="0.2">
      <c r="A174" t="s">
        <v>475</v>
      </c>
      <c r="B174" s="7">
        <v>97000</v>
      </c>
      <c r="C174" s="7">
        <v>45000</v>
      </c>
      <c r="D174" s="7">
        <v>52000</v>
      </c>
    </row>
    <row r="175" spans="1:4" x14ac:dyDescent="0.2">
      <c r="A175" t="s">
        <v>47</v>
      </c>
      <c r="B175" s="7">
        <v>92000</v>
      </c>
      <c r="C175" s="7">
        <v>41000</v>
      </c>
      <c r="D175" s="7">
        <v>51000</v>
      </c>
    </row>
    <row r="176" spans="1:4" x14ac:dyDescent="0.2">
      <c r="A176" t="s">
        <v>2057</v>
      </c>
      <c r="B176" s="7">
        <v>100000</v>
      </c>
      <c r="C176" s="7">
        <v>50000</v>
      </c>
      <c r="D176" s="7">
        <v>50000</v>
      </c>
    </row>
    <row r="177" spans="1:4" x14ac:dyDescent="0.2">
      <c r="A177" t="s">
        <v>2501</v>
      </c>
      <c r="B177" s="7">
        <v>84000</v>
      </c>
      <c r="C177" s="7">
        <v>34000</v>
      </c>
      <c r="D177" s="7">
        <v>50000</v>
      </c>
    </row>
    <row r="178" spans="1:4" x14ac:dyDescent="0.2">
      <c r="A178" t="s">
        <v>1959</v>
      </c>
      <c r="B178" s="7">
        <v>75000</v>
      </c>
      <c r="C178" s="7">
        <v>28000</v>
      </c>
      <c r="D178" s="7">
        <v>47000</v>
      </c>
    </row>
    <row r="179" spans="1:4" x14ac:dyDescent="0.2">
      <c r="A179" t="s">
        <v>2422</v>
      </c>
      <c r="B179" s="7">
        <v>71000</v>
      </c>
      <c r="C179" s="7">
        <v>24000</v>
      </c>
      <c r="D179" s="7">
        <v>47000</v>
      </c>
    </row>
    <row r="180" spans="1:4" x14ac:dyDescent="0.2">
      <c r="A180" t="s">
        <v>709</v>
      </c>
      <c r="B180" s="7">
        <v>85000</v>
      </c>
      <c r="C180" s="7">
        <v>38500</v>
      </c>
      <c r="D180" s="7">
        <v>46500</v>
      </c>
    </row>
    <row r="181" spans="1:4" x14ac:dyDescent="0.2">
      <c r="A181" t="s">
        <v>552</v>
      </c>
      <c r="B181" s="7">
        <v>86000</v>
      </c>
      <c r="C181" s="7">
        <v>40500</v>
      </c>
      <c r="D181" s="7">
        <v>45500</v>
      </c>
    </row>
    <row r="182" spans="1:4" x14ac:dyDescent="0.2">
      <c r="A182" t="s">
        <v>190</v>
      </c>
      <c r="B182" s="7">
        <v>110000</v>
      </c>
      <c r="C182" s="7">
        <v>67000</v>
      </c>
      <c r="D182" s="7">
        <v>43000</v>
      </c>
    </row>
    <row r="183" spans="1:4" x14ac:dyDescent="0.2">
      <c r="A183" t="s">
        <v>343</v>
      </c>
      <c r="B183" s="7">
        <v>89000</v>
      </c>
      <c r="C183" s="7">
        <v>48500</v>
      </c>
      <c r="D183" s="7">
        <v>40500</v>
      </c>
    </row>
    <row r="184" spans="1:4" x14ac:dyDescent="0.2">
      <c r="A184" t="s">
        <v>711</v>
      </c>
      <c r="B184" s="7">
        <v>54000</v>
      </c>
      <c r="C184" s="7">
        <v>13950</v>
      </c>
      <c r="D184" s="7">
        <v>40050</v>
      </c>
    </row>
    <row r="185" spans="1:4" x14ac:dyDescent="0.2">
      <c r="A185" t="s">
        <v>1432</v>
      </c>
      <c r="B185" s="7">
        <v>76000</v>
      </c>
      <c r="C185" s="7">
        <v>36000</v>
      </c>
      <c r="D185" s="7">
        <v>40000</v>
      </c>
    </row>
    <row r="186" spans="1:4" x14ac:dyDescent="0.2">
      <c r="A186" t="s">
        <v>2876</v>
      </c>
      <c r="B186" s="7">
        <v>100000</v>
      </c>
      <c r="C186" s="7">
        <v>60000</v>
      </c>
      <c r="D186" s="7">
        <v>40000</v>
      </c>
    </row>
    <row r="187" spans="1:4" x14ac:dyDescent="0.2">
      <c r="A187" t="s">
        <v>2176</v>
      </c>
      <c r="B187" s="7">
        <v>82000</v>
      </c>
      <c r="C187" s="7">
        <v>45000</v>
      </c>
      <c r="D187" s="7">
        <v>37000</v>
      </c>
    </row>
    <row r="188" spans="1:4" x14ac:dyDescent="0.2">
      <c r="A188" t="s">
        <v>2664</v>
      </c>
      <c r="B188" s="7">
        <v>67000</v>
      </c>
      <c r="C188" s="7">
        <v>30500</v>
      </c>
      <c r="D188" s="7">
        <v>36500</v>
      </c>
    </row>
    <row r="189" spans="1:4" x14ac:dyDescent="0.2">
      <c r="A189" t="s">
        <v>186</v>
      </c>
      <c r="B189" s="7">
        <v>79000</v>
      </c>
      <c r="C189" s="7">
        <v>43000</v>
      </c>
      <c r="D189" s="7">
        <v>36000</v>
      </c>
    </row>
    <row r="190" spans="1:4" x14ac:dyDescent="0.2">
      <c r="A190" t="s">
        <v>3585</v>
      </c>
      <c r="B190" s="7">
        <v>35400</v>
      </c>
      <c r="C190" s="7">
        <v>0</v>
      </c>
      <c r="D190" s="7">
        <v>35400</v>
      </c>
    </row>
    <row r="191" spans="1:4" x14ac:dyDescent="0.2">
      <c r="A191" t="s">
        <v>2794</v>
      </c>
      <c r="B191" s="7">
        <v>49000</v>
      </c>
      <c r="C191" s="7">
        <v>14000</v>
      </c>
      <c r="D191" s="7">
        <v>35000</v>
      </c>
    </row>
    <row r="192" spans="1:4" x14ac:dyDescent="0.2">
      <c r="A192" t="s">
        <v>38</v>
      </c>
      <c r="B192" s="7">
        <v>70000</v>
      </c>
      <c r="C192" s="7">
        <v>36000</v>
      </c>
      <c r="D192" s="7">
        <v>34000</v>
      </c>
    </row>
    <row r="193" spans="1:4" x14ac:dyDescent="0.2">
      <c r="A193" t="s">
        <v>712</v>
      </c>
      <c r="B193" s="7">
        <v>40000</v>
      </c>
      <c r="C193" s="7">
        <v>6300</v>
      </c>
      <c r="D193" s="7">
        <v>33700</v>
      </c>
    </row>
    <row r="194" spans="1:4" x14ac:dyDescent="0.2">
      <c r="A194" t="s">
        <v>1857</v>
      </c>
      <c r="B194" s="7">
        <v>53000</v>
      </c>
      <c r="C194" s="7">
        <v>20000</v>
      </c>
      <c r="D194" s="7">
        <v>33000</v>
      </c>
    </row>
    <row r="195" spans="1:4" x14ac:dyDescent="0.2">
      <c r="A195" t="s">
        <v>3435</v>
      </c>
      <c r="B195" s="7">
        <v>56000</v>
      </c>
      <c r="C195" s="7">
        <v>24000</v>
      </c>
      <c r="D195" s="7">
        <v>32000</v>
      </c>
    </row>
    <row r="196" spans="1:4" x14ac:dyDescent="0.2">
      <c r="A196" t="s">
        <v>2875</v>
      </c>
      <c r="B196" s="7">
        <v>60000</v>
      </c>
      <c r="C196" s="7">
        <v>28000</v>
      </c>
      <c r="D196" s="7">
        <v>32000</v>
      </c>
    </row>
    <row r="197" spans="1:4" x14ac:dyDescent="0.2">
      <c r="A197" t="s">
        <v>2667</v>
      </c>
      <c r="B197" s="7">
        <v>45000</v>
      </c>
      <c r="C197" s="7">
        <v>14000</v>
      </c>
      <c r="D197" s="7">
        <v>31000</v>
      </c>
    </row>
    <row r="198" spans="1:4" x14ac:dyDescent="0.2">
      <c r="A198" t="s">
        <v>1020</v>
      </c>
      <c r="B198" s="7">
        <v>49000</v>
      </c>
      <c r="C198" s="7">
        <v>18300</v>
      </c>
      <c r="D198" s="7">
        <v>30700</v>
      </c>
    </row>
    <row r="199" spans="1:4" x14ac:dyDescent="0.2">
      <c r="A199" t="s">
        <v>3730</v>
      </c>
      <c r="B199" s="7">
        <v>55000</v>
      </c>
      <c r="C199" s="7">
        <v>27000</v>
      </c>
      <c r="D199" s="7">
        <v>28000</v>
      </c>
    </row>
    <row r="200" spans="1:4" x14ac:dyDescent="0.2">
      <c r="A200" t="s">
        <v>1487</v>
      </c>
      <c r="B200" s="7">
        <v>50000</v>
      </c>
      <c r="C200" s="7">
        <v>24000</v>
      </c>
      <c r="D200" s="7">
        <v>26000</v>
      </c>
    </row>
    <row r="201" spans="1:4" x14ac:dyDescent="0.2">
      <c r="A201" t="s">
        <v>2031</v>
      </c>
      <c r="B201" s="7">
        <v>47000</v>
      </c>
      <c r="C201" s="7">
        <v>22000</v>
      </c>
      <c r="D201" s="7">
        <v>25000</v>
      </c>
    </row>
    <row r="202" spans="1:4" x14ac:dyDescent="0.2">
      <c r="A202" t="s">
        <v>3179</v>
      </c>
      <c r="B202" s="7">
        <v>45000</v>
      </c>
      <c r="C202" s="7">
        <v>20000</v>
      </c>
      <c r="D202" s="7">
        <v>25000</v>
      </c>
    </row>
    <row r="203" spans="1:4" x14ac:dyDescent="0.2">
      <c r="A203" t="s">
        <v>3355</v>
      </c>
      <c r="B203" s="7">
        <v>75000</v>
      </c>
      <c r="C203" s="7">
        <v>50000</v>
      </c>
      <c r="D203" s="7">
        <v>25000</v>
      </c>
    </row>
    <row r="204" spans="1:4" x14ac:dyDescent="0.2">
      <c r="A204" t="s">
        <v>2561</v>
      </c>
      <c r="B204" s="7">
        <v>40000</v>
      </c>
      <c r="C204" s="7">
        <v>16000</v>
      </c>
      <c r="D204" s="7">
        <v>24000</v>
      </c>
    </row>
    <row r="205" spans="1:4" x14ac:dyDescent="0.2">
      <c r="A205" t="s">
        <v>1033</v>
      </c>
      <c r="B205" s="7">
        <v>39000</v>
      </c>
      <c r="C205" s="7">
        <v>17000</v>
      </c>
      <c r="D205" s="7">
        <v>22000</v>
      </c>
    </row>
    <row r="206" spans="1:4" x14ac:dyDescent="0.2">
      <c r="A206" t="s">
        <v>1506</v>
      </c>
      <c r="B206" s="7">
        <v>40000</v>
      </c>
      <c r="C206" s="7">
        <v>18000</v>
      </c>
      <c r="D206" s="7">
        <v>22000</v>
      </c>
    </row>
    <row r="207" spans="1:4" x14ac:dyDescent="0.2">
      <c r="A207" t="s">
        <v>1701</v>
      </c>
      <c r="B207" s="7">
        <v>39000</v>
      </c>
      <c r="C207" s="7">
        <v>18000</v>
      </c>
      <c r="D207" s="7">
        <v>21000</v>
      </c>
    </row>
    <row r="208" spans="1:4" x14ac:dyDescent="0.2">
      <c r="A208" t="s">
        <v>1913</v>
      </c>
      <c r="B208" s="7">
        <v>49000</v>
      </c>
      <c r="C208" s="7">
        <v>28000</v>
      </c>
      <c r="D208" s="7">
        <v>21000</v>
      </c>
    </row>
    <row r="209" spans="1:4" x14ac:dyDescent="0.2">
      <c r="A209" t="s">
        <v>1523</v>
      </c>
      <c r="B209" s="7">
        <v>35000</v>
      </c>
      <c r="C209" s="7">
        <v>15000</v>
      </c>
      <c r="D209" s="7">
        <v>20000</v>
      </c>
    </row>
    <row r="210" spans="1:4" x14ac:dyDescent="0.2">
      <c r="A210" t="s">
        <v>1594</v>
      </c>
      <c r="B210" s="7">
        <v>45000</v>
      </c>
      <c r="C210" s="7">
        <v>25000</v>
      </c>
      <c r="D210" s="7">
        <v>20000</v>
      </c>
    </row>
    <row r="211" spans="1:4" x14ac:dyDescent="0.2">
      <c r="A211" t="s">
        <v>3198</v>
      </c>
      <c r="B211" s="7">
        <v>90000</v>
      </c>
      <c r="C211" s="7">
        <v>70000</v>
      </c>
      <c r="D211" s="7">
        <v>20000</v>
      </c>
    </row>
    <row r="212" spans="1:4" x14ac:dyDescent="0.2">
      <c r="A212" t="s">
        <v>2761</v>
      </c>
      <c r="B212" s="7">
        <v>52000</v>
      </c>
      <c r="C212" s="7">
        <v>32000</v>
      </c>
      <c r="D212" s="7">
        <v>20000</v>
      </c>
    </row>
    <row r="213" spans="1:4" x14ac:dyDescent="0.2">
      <c r="A213" t="s">
        <v>537</v>
      </c>
      <c r="B213" s="7">
        <v>20000</v>
      </c>
      <c r="C213" s="7">
        <v>0</v>
      </c>
      <c r="D213" s="7">
        <v>20000</v>
      </c>
    </row>
    <row r="214" spans="1:4" x14ac:dyDescent="0.2">
      <c r="A214" t="s">
        <v>929</v>
      </c>
      <c r="B214" s="7">
        <v>68000</v>
      </c>
      <c r="C214" s="7">
        <v>49000</v>
      </c>
      <c r="D214" s="7">
        <v>19000</v>
      </c>
    </row>
    <row r="215" spans="1:4" x14ac:dyDescent="0.2">
      <c r="A215" t="s">
        <v>472</v>
      </c>
      <c r="B215" s="7">
        <v>329200</v>
      </c>
      <c r="C215" s="7">
        <v>310543</v>
      </c>
      <c r="D215" s="7">
        <v>18657</v>
      </c>
    </row>
    <row r="216" spans="1:4" x14ac:dyDescent="0.2">
      <c r="A216" t="s">
        <v>1253</v>
      </c>
      <c r="B216" s="7">
        <v>26000</v>
      </c>
      <c r="C216" s="7">
        <v>8000</v>
      </c>
      <c r="D216" s="7">
        <v>18000</v>
      </c>
    </row>
    <row r="217" spans="1:4" x14ac:dyDescent="0.2">
      <c r="A217" t="s">
        <v>2488</v>
      </c>
      <c r="B217" s="7">
        <v>40000</v>
      </c>
      <c r="C217" s="7">
        <v>22000</v>
      </c>
      <c r="D217" s="7">
        <v>18000</v>
      </c>
    </row>
    <row r="218" spans="1:4" x14ac:dyDescent="0.2">
      <c r="A218" t="s">
        <v>1478</v>
      </c>
      <c r="B218" s="7">
        <v>30000</v>
      </c>
      <c r="C218" s="7">
        <v>12000</v>
      </c>
      <c r="D218" s="7">
        <v>18000</v>
      </c>
    </row>
    <row r="219" spans="1:4" x14ac:dyDescent="0.2">
      <c r="A219" t="s">
        <v>2433</v>
      </c>
      <c r="B219" s="7">
        <v>25000</v>
      </c>
      <c r="C219" s="7">
        <v>7800</v>
      </c>
      <c r="D219" s="7">
        <v>17200</v>
      </c>
    </row>
    <row r="220" spans="1:4" x14ac:dyDescent="0.2">
      <c r="A220" t="s">
        <v>466</v>
      </c>
      <c r="B220" s="7">
        <v>30000</v>
      </c>
      <c r="C220" s="7">
        <v>13000</v>
      </c>
      <c r="D220" s="7">
        <v>17000</v>
      </c>
    </row>
    <row r="221" spans="1:4" x14ac:dyDescent="0.2">
      <c r="A221" t="s">
        <v>3152</v>
      </c>
      <c r="B221" s="7">
        <v>20000</v>
      </c>
      <c r="C221" s="7">
        <v>5000</v>
      </c>
      <c r="D221" s="7">
        <v>15000</v>
      </c>
    </row>
    <row r="222" spans="1:4" x14ac:dyDescent="0.2">
      <c r="A222" t="s">
        <v>230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2338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914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3601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1924</v>
      </c>
      <c r="B226" s="7">
        <v>30000</v>
      </c>
      <c r="C226" s="7">
        <v>15000</v>
      </c>
      <c r="D226" s="7">
        <v>15000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3563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3001</v>
      </c>
      <c r="B229" s="7">
        <v>29000</v>
      </c>
      <c r="C229" s="7">
        <v>15000</v>
      </c>
      <c r="D229" s="7">
        <v>14000</v>
      </c>
    </row>
    <row r="230" spans="1:4" x14ac:dyDescent="0.2">
      <c r="A230" t="s">
        <v>2496</v>
      </c>
      <c r="B230" s="7">
        <v>24000</v>
      </c>
      <c r="C230" s="7">
        <v>11000</v>
      </c>
      <c r="D230" s="7">
        <v>13000</v>
      </c>
    </row>
    <row r="231" spans="1:4" x14ac:dyDescent="0.2">
      <c r="A231" t="s">
        <v>1693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1249</v>
      </c>
      <c r="B232" s="7">
        <v>22000</v>
      </c>
      <c r="C232" s="7">
        <v>9000</v>
      </c>
      <c r="D232" s="7">
        <v>13000</v>
      </c>
    </row>
    <row r="233" spans="1:4" x14ac:dyDescent="0.2">
      <c r="A233" t="s">
        <v>2661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1932</v>
      </c>
      <c r="B234" s="7">
        <v>19000</v>
      </c>
      <c r="C234" s="7">
        <v>7000</v>
      </c>
      <c r="D234" s="7">
        <v>12000</v>
      </c>
    </row>
    <row r="235" spans="1:4" x14ac:dyDescent="0.2">
      <c r="A235" t="s">
        <v>3322</v>
      </c>
      <c r="B235" s="7">
        <v>15000</v>
      </c>
      <c r="C235" s="7">
        <v>3000</v>
      </c>
      <c r="D235" s="7">
        <v>12000</v>
      </c>
    </row>
    <row r="236" spans="1:4" x14ac:dyDescent="0.2">
      <c r="A236" t="s">
        <v>3423</v>
      </c>
      <c r="B236" s="7">
        <v>22000</v>
      </c>
      <c r="C236" s="7">
        <v>11000</v>
      </c>
      <c r="D236" s="7">
        <v>11000</v>
      </c>
    </row>
    <row r="237" spans="1:4" x14ac:dyDescent="0.2">
      <c r="A237" t="s">
        <v>3245</v>
      </c>
      <c r="B237" s="7">
        <v>18000</v>
      </c>
      <c r="C237" s="7">
        <v>7500</v>
      </c>
      <c r="D237" s="7">
        <v>10500</v>
      </c>
    </row>
    <row r="238" spans="1:4" x14ac:dyDescent="0.2">
      <c r="A238" t="s">
        <v>1777</v>
      </c>
      <c r="B238" s="7">
        <v>10000</v>
      </c>
      <c r="C238" s="7">
        <v>0</v>
      </c>
      <c r="D238" s="7">
        <v>10000</v>
      </c>
    </row>
    <row r="239" spans="1:4" x14ac:dyDescent="0.2">
      <c r="A239" t="s">
        <v>2249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126</v>
      </c>
      <c r="B240" s="7">
        <v>15000</v>
      </c>
      <c r="C240" s="7">
        <v>5000</v>
      </c>
      <c r="D240" s="7">
        <v>10000</v>
      </c>
    </row>
    <row r="241" spans="1:4" x14ac:dyDescent="0.2">
      <c r="A241" t="s">
        <v>3370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1318</v>
      </c>
      <c r="B242" s="7">
        <v>22000</v>
      </c>
      <c r="C242" s="7">
        <v>13000</v>
      </c>
      <c r="D242" s="7">
        <v>9000</v>
      </c>
    </row>
    <row r="243" spans="1:4" x14ac:dyDescent="0.2">
      <c r="A243" t="s">
        <v>112</v>
      </c>
      <c r="B243" s="7">
        <v>8000</v>
      </c>
      <c r="C243" s="7">
        <v>0</v>
      </c>
      <c r="D243" s="7">
        <v>8000</v>
      </c>
    </row>
    <row r="244" spans="1:4" x14ac:dyDescent="0.2">
      <c r="A244" t="s">
        <v>1158</v>
      </c>
      <c r="B244" s="7">
        <v>15000</v>
      </c>
      <c r="C244" s="7">
        <v>7500</v>
      </c>
      <c r="D244" s="7">
        <v>7500</v>
      </c>
    </row>
    <row r="245" spans="1:4" x14ac:dyDescent="0.2">
      <c r="A245" t="s">
        <v>674</v>
      </c>
      <c r="B245" s="7">
        <v>10000</v>
      </c>
      <c r="C245" s="7">
        <v>3500</v>
      </c>
      <c r="D245" s="7">
        <v>6500</v>
      </c>
    </row>
    <row r="246" spans="1:4" x14ac:dyDescent="0.2">
      <c r="A246" t="s">
        <v>3395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2675</v>
      </c>
      <c r="B247" s="7">
        <v>10000</v>
      </c>
      <c r="C247" s="7">
        <v>4000</v>
      </c>
      <c r="D247" s="7">
        <v>6000</v>
      </c>
    </row>
    <row r="248" spans="1:4" x14ac:dyDescent="0.2">
      <c r="A248" t="s">
        <v>1238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2206</v>
      </c>
      <c r="B249" s="7">
        <v>12000</v>
      </c>
      <c r="C249" s="7">
        <v>6000</v>
      </c>
      <c r="D249" s="7">
        <v>6000</v>
      </c>
    </row>
    <row r="250" spans="1:4" x14ac:dyDescent="0.2">
      <c r="A250" t="s">
        <v>117</v>
      </c>
      <c r="B250" s="7">
        <v>5000</v>
      </c>
      <c r="C250" s="7">
        <v>0</v>
      </c>
      <c r="D250" s="7">
        <v>5000</v>
      </c>
    </row>
    <row r="251" spans="1:4" x14ac:dyDescent="0.2">
      <c r="A251" t="s">
        <v>3543</v>
      </c>
      <c r="B251" s="7">
        <v>5000</v>
      </c>
      <c r="C251" s="7">
        <v>1000</v>
      </c>
      <c r="D251" s="7">
        <v>4000</v>
      </c>
    </row>
    <row r="252" spans="1:4" x14ac:dyDescent="0.2">
      <c r="A252" t="s">
        <v>344</v>
      </c>
      <c r="B252" s="7">
        <v>3000</v>
      </c>
      <c r="C252" s="7">
        <v>1000</v>
      </c>
      <c r="D252" s="7">
        <v>2000</v>
      </c>
    </row>
    <row r="253" spans="1:4" x14ac:dyDescent="0.2">
      <c r="A253" t="s">
        <v>238</v>
      </c>
      <c r="B253" s="7">
        <v>2000</v>
      </c>
      <c r="C253" s="7">
        <v>0</v>
      </c>
      <c r="D253" s="7">
        <v>2000</v>
      </c>
    </row>
    <row r="254" spans="1:4" x14ac:dyDescent="0.2">
      <c r="A254" t="s">
        <v>3564</v>
      </c>
      <c r="B254" s="7">
        <v>2000</v>
      </c>
      <c r="C254" s="7">
        <v>500</v>
      </c>
      <c r="D254" s="7">
        <v>1500</v>
      </c>
    </row>
    <row r="255" spans="1:4" x14ac:dyDescent="0.2">
      <c r="A255" t="s">
        <v>512</v>
      </c>
      <c r="B255" s="7">
        <v>1200</v>
      </c>
      <c r="C255" s="7">
        <v>0</v>
      </c>
      <c r="D255" s="7">
        <v>1200</v>
      </c>
    </row>
    <row r="256" spans="1:4" x14ac:dyDescent="0.2">
      <c r="A256" t="s">
        <v>1613</v>
      </c>
      <c r="B256" s="7">
        <v>0</v>
      </c>
      <c r="C256" s="7">
        <v>0</v>
      </c>
      <c r="D256" s="7">
        <v>0</v>
      </c>
    </row>
    <row r="257" spans="1:4" x14ac:dyDescent="0.2">
      <c r="A257" t="s">
        <v>237</v>
      </c>
      <c r="B257" s="7">
        <v>103133300</v>
      </c>
      <c r="C257" s="7">
        <v>51606522</v>
      </c>
      <c r="D257" s="7">
        <v>51526778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2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3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3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3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3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3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3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3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N36" sqref="N36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E15" sqref="E1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45087</v>
      </c>
      <c r="B5" s="8" t="s">
        <v>253</v>
      </c>
      <c r="C5" t="s">
        <v>273</v>
      </c>
      <c r="D5" s="7">
        <v>1</v>
      </c>
      <c r="E5" s="7">
        <v>73000</v>
      </c>
      <c r="F5" s="7">
        <v>135000</v>
      </c>
    </row>
    <row r="6" spans="1:6" x14ac:dyDescent="0.2">
      <c r="A6" s="1">
        <v>45138</v>
      </c>
      <c r="B6" s="8" t="s">
        <v>252</v>
      </c>
      <c r="C6" t="s">
        <v>273</v>
      </c>
      <c r="D6" s="7">
        <v>1</v>
      </c>
      <c r="E6" s="7">
        <v>73000</v>
      </c>
      <c r="F6" s="7">
        <v>150000</v>
      </c>
    </row>
    <row r="7" spans="1:6" x14ac:dyDescent="0.2">
      <c r="A7" s="1" t="s">
        <v>237</v>
      </c>
      <c r="D7" s="7">
        <v>2</v>
      </c>
      <c r="E7" s="7">
        <v>73000</v>
      </c>
      <c r="F7" s="7">
        <v>142500</v>
      </c>
    </row>
    <row r="24" spans="8:21" x14ac:dyDescent="0.2">
      <c r="R24" s="94" t="s">
        <v>2793</v>
      </c>
      <c r="S24" s="94"/>
      <c r="T24" s="94"/>
      <c r="U24" s="94"/>
    </row>
    <row r="25" spans="8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8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G17" sqref="G1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7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45094</v>
      </c>
      <c r="B5" t="s">
        <v>884</v>
      </c>
      <c r="C5" s="8" t="s">
        <v>253</v>
      </c>
      <c r="D5" t="s">
        <v>3517</v>
      </c>
      <c r="E5" s="7">
        <v>28000</v>
      </c>
      <c r="F5" s="7">
        <v>45000</v>
      </c>
    </row>
    <row r="6" spans="1:6" x14ac:dyDescent="0.2">
      <c r="A6" s="1" t="s">
        <v>237</v>
      </c>
      <c r="E6" s="7">
        <v>28000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2023-08-01T02:43:40Z</dcterms:modified>
</cp:coreProperties>
</file>