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428691F2-CBDB-BC4E-B7FE-5FCC8F5B8B75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92" r:id="rId13"/>
    <pivotCache cacheId="302" r:id="rId14"/>
    <pivotCache cacheId="30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100" i="1" l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<sst xmlns="http://schemas.openxmlformats.org/spreadsheetml/2006/main" count="68905" uniqueCount="3927">
  <si>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</si>
  <si>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</si>
  <si>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</si>
  <si>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</si>
  <si>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</si>
  <si>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</si>
  <si>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</si>
  <si>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</si>
  <si>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</si>
  <si>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</si>
  <si>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</si>
  <si>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</si>
  <si>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</si>
  <si>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</si>
  <si>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</si>
  <si>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</si>
  <si>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</si>
  <si>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</si>
  <si>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</si>
  <si>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</si>
  <si>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</si>
  <si>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</si>
  <si>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</si>
  <si>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</si>
  <si>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</si>
  <si>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</si>
  <si>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</si>
  <si>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</si>
  <si>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</si>
  <si>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</si>
  <si>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</si>
  <si>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</si>
  <si>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</si>
  <si>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</si>
  <si>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</si>
  <si>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</si>
  <si>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</si>
  <si>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</si>
  <si>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</si>
  <si>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</si>
  <si>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</si>
  <si>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</si>
  <si>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</si>
  <si>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</si>
  <si>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</si>
  <si>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</si>
  <si>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</si>
  <si>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</si>
  <si>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</si>
  <si>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</si>
  <si>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</si>
  <si>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</si>
  <si>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</si>
  <si>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</si>
  <si>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</si>
  <si>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</si>
  <si>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</si>
  <si>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</si>
  <si>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</si>
  <si>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</si>
  <si>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</si>
  <si>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</si>
  <si>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</si>
  <si>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</si>
  <si>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</si>
  <si>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</si>
  <si>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</si>
  <si>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</si>
  <si>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</si>
  <si>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</si>
  <si>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</si>
  <si>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</si>
  <si>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</si>
  <si>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</si>
  <si>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</si>
  <si>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</si>
  <si>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</si>
  <si>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</si>
  <si>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</si>
  <si>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</si>
  <si>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</si>
  <si>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</si>
  <si>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</si>
  <si>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</si>
  <si>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</si>
  <si>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</si>
  <si>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</si>
  <si>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</si>
  <si>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</si>
  <si>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</si>
  <si>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</si>
  <si>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</si>
  <si>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</si>
  <si>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</si>
  <si>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</si>
  <si>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</si>
  <si>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</si>
  <si>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</si>
  <si>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</si>
  <si>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</si>
  <si>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</si>
  <si>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</si>
  <si>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</si>
  <si>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</si>
  <si>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</si>
  <si>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</si>
  <si>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</si>
  <si>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</si>
  <si>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</si>
  <si>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</si>
  <si>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</si>
  <si>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</si>
  <si>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</si>
  <si>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</si>
  <si>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</si>
  <si>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</si>
  <si>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</si>
  <si>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</si>
  <si>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</si>
  <si>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</si>
  <si>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</si>
  <si>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</si>
  <si>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</si>
  <si>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</si>
  <si>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</si>
  <si>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</si>
  <si>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</si>
  <si>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</si>
  <si>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</si>
  <si>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</si>
  <si>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</si>
  <si>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</si>
  <si>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</si>
  <si>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</si>
  <si>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</si>
  <si>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</si>
  <si>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</si>
  <si>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</si>
  <si>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</si>
  <si>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</si>
  <si>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</si>
  <si>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</si>
  <si>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</si>
  <si>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</si>
  <si>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</si>
  <si>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</si>
  <si>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</si>
  <si>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</si>
  <si>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</si>
  <si>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</si>
  <si>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</si>
  <si>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</si>
  <si>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</si>
  <si>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</si>
  <si>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</si>
  <si>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</si>
  <si>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</si>
  <si>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</si>
  <si>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</si>
  <si>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</si>
  <si>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</si>
  <si>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</si>
  <si>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</si>
  <si>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</si>
  <si>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</si>
  <si>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</si>
  <si>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</si>
  <si>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</si>
  <si>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</si>
  <si>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</si>
  <si>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</si>
  <si>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</si>
  <si>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</si>
  <si>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</si>
  <si>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</si>
  <si>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</si>
  <si>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</si>
  <si>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</si>
  <si>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</si>
  <si>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</si>
  <si>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</si>
  <si>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</si>
  <si>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</si>
  <si>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</si>
  <si>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</si>
  <si>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</si>
  <si>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</si>
  <si>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</si>
  <si>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</si>
  <si>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</si>
  <si>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</si>
  <si>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</si>
  <si>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</si>
  <si>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</si>
  <si>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</si>
  <si>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</si>
  <si>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</si>
  <si>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</si>
  <si>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</si>
  <si>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</si>
  <si>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</si>
  <si>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</si>
  <si>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</si>
  <si>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</si>
  <si>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</si>
  <si>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</si>
  <si>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</si>
  <si>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</si>
  <si>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</si>
  <si>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</si>
  <si>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</si>
  <si>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</si>
  <si>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</si>
  <si>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</si>
  <si>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</si>
  <si>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</si>
  <si>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</si>
  <si>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</si>
  <si>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</si>
  <si>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</si>
  <si>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</si>
  <si>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</si>
  <si>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</si>
  <si>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</si>
  <si>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</si>
  <si>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</si>
  <si>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</si>
  <si>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</si>
  <si>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</si>
  <si>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</si>
  <si>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</si>
  <si>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</si>
  <si>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</si>
  <si>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</si>
  <si>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</si>
  <si>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</si>
  <si>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</si>
  <si>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</si>
  <si>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</si>
  <si>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</si>
  <si>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</si>
  <si>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</si>
  <si>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</si>
  <si>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</si>
  <si>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</si>
  <si>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</si>
  <si>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</si>
  <si>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</si>
  <si>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</si>
  <si>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</si>
  <si>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</si>
  <si>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</si>
  <si>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</si>
  <si>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</si>
  <si>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</si>
  <si>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</si>
  <si>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</si>
  <si>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</si>
  <si>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</si>
  <si>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</si>
  <si>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</si>
  <si>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</si>
  <si>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</si>
  <si>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</si>
  <si>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</si>
  <si>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</si>
  <si>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</si>
  <si>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</si>
  <si>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</si>
  <si>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</si>
  <si>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</si>
  <si>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</si>
  <si>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</si>
  <si>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</si>
  <si>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</si>
  <si>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</si>
  <si>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</si>
  <si>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</si>
  <si>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</si>
  <si>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</si>
  <si>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</si>
  <si>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</si>
  <si>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</si>
  <si>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</si>
  <si>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</si>
  <si>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</si>
  <si>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</si>
  <si>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</si>
  <si>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</si>
  <si>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</si>
  <si>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</si>
  <si>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</si>
  <si>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</si>
  <si>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</si>
  <si>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</si>
  <si>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</si>
  <si>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</si>
  <si>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</si>
  <si>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</si>
  <si>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</si>
  <si>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</si>
  <si>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</si>
  <si>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</si>
  <si>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</si>
  <si>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</si>
  <si>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</si>
  <si>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</si>
  <si>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</si>
  <si>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</si>
  <si>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</si>
  <si>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</si>
  <si>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</si>
  <si>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</si>
  <si>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</si>
  <si>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</si>
  <si>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</si>
  <si>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</si>
  <si>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</si>
  <si>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</si>
  <si>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</si>
  <si>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</si>
  <si>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</si>
  <si>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</si>
  <si>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</si>
  <si>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</si>
  <si>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</si>
  <si>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</si>
  <si>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</si>
  <si>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</si>
  <si>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</si>
  <si>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</si>
  <si>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</si>
  <si>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</si>
  <si>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</si>
  <si>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</si>
  <si>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</si>
  <si>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</si>
  <si>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</si>
  <si>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</si>
  <si>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</si>
  <si>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</si>
  <si>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</si>
  <si>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</si>
  <si>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</si>
  <si>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</si>
  <si>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</si>
  <si>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</si>
  <si>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</si>
  <si>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</si>
  <si>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</si>
  <si>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</si>
  <si>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</si>
  <si>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</si>
  <si>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</si>
  <si>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</si>
  <si>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</si>
  <si>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</si>
  <si>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</si>
  <si>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</si>
  <si>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</si>
  <si>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</si>
  <si>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</si>
  <si>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</si>
  <si>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</si>
  <si>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</si>
  <si>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</si>
  <si>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</si>
  <si>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</si>
  <si>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</si>
  <si>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</si>
  <si>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</si>
  <si>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</si>
  <si>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</si>
  <si>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</si>
  <si>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</si>
  <si>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</si>
  <si>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</si>
  <si>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</si>
  <si>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</si>
  <si>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</si>
  <si>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</si>
  <si>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</si>
  <si>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</si>
  <si>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</si>
  <si>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</si>
  <si>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</si>
  <si>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</si>
  <si>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</si>
  <si>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</si>
  <si>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</si>
  <si>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</si>
  <si>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</si>
  <si>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</si>
  <si>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</si>
  <si>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</si>
  <si>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</si>
  <si>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</si>
  <si>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</si>
  <si>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</si>
  <si>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</si>
  <si>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</si>
  <si>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</si>
  <si>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</si>
  <si>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</si>
  <si>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</si>
  <si>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</si>
  <si>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</si>
  <si>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</si>
  <si>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</si>
  <si>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</si>
  <si>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</si>
  <si>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</si>
  <si>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</si>
  <si>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</si>
  <si>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</si>
  <si>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</si>
  <si>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</si>
  <si>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</si>
  <si>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</si>
  <si>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</si>
  <si>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</si>
  <si>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</si>
  <si>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</si>
  <si>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</si>
  <si>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</si>
  <si>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</si>
  <si>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</si>
  <si>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</si>
  <si>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</si>
  <si>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</si>
  <si>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</si>
  <si>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</si>
  <si>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</si>
  <si>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</si>
  <si>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</si>
  <si>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</si>
  <si>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</si>
  <si>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</si>
  <si>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</si>
  <si>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</si>
  <si>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</si>
  <si>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</si>
  <si>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</si>
  <si>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</si>
  <si>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</si>
  <si>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</si>
  <si>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</si>
  <si>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</si>
  <si>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</si>
  <si>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</si>
  <si>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</si>
  <si>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</si>
  <si>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</si>
  <si>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</si>
  <si>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</si>
  <si>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</si>
  <si>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</si>
  <si>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</si>
  <si>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</si>
  <si>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</si>
  <si>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</si>
  <si>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</si>
  <si>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</si>
  <si>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</si>
  <si>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</si>
  <si>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</si>
  <si>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</si>
  <si>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</si>
  <si>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</si>
  <si>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</si>
  <si>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</si>
  <si>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</si>
  <si>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</si>
  <si>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</si>
  <si>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</si>
  <si>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</si>
  <si>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</si>
  <si>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</si>
  <si>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</si>
  <si>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</si>
  <si>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</si>
  <si>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</si>
  <si>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</si>
  <si>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</si>
  <si>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</si>
  <si>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</si>
  <si>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</si>
  <si>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</si>
  <si>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</si>
  <si>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</si>
  <si>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</si>
  <si>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</si>
  <si>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</si>
  <si>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</si>
  <si>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</si>
  <si>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</si>
  <si>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</si>
  <si>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</si>
  <si>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</si>
  <si>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</si>
  <si>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</si>
  <si>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</si>
  <si>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</si>
  <si>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</si>
  <si>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</si>
  <si>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</si>
  <si>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</si>
  <si>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</si>
  <si>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</si>
  <si>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</si>
  <si>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</si>
  <si>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</si>
  <si>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</si>
  <si>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</si>
  <si>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</si>
  <si>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</si>
  <si>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</si>
  <si>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</si>
  <si>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</si>
  <si>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</si>
  <si>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</si>
  <si>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</si>
  <si>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</si>
  <si>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</si>
  <si>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</si>
  <si>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</si>
  <si>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</si>
  <si>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</si>
  <si>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</si>
  <si>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</si>
  <si>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</si>
  <si>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</si>
  <si>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</si>
  <si>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</si>
  <si>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</si>
  <si>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</si>
  <si>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</si>
  <si>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</si>
  <si>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</si>
  <si>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</si>
  <si>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</si>
  <si>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</si>
  <si>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</si>
  <si>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</si>
  <si>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</si>
  <si>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</si>
  <si>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</si>
  <si>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</si>
  <si>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</si>
  <si>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</si>
  <si>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</si>
  <si>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</si>
  <si>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</si>
  <si>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</si>
  <si>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</si>
  <si>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</si>
  <si>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</si>
  <si>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</si>
  <si>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</si>
  <si>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</si>
  <si>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</si>
  <si>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</si>
  <si>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</si>
  <si>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</si>
  <si>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</si>
  <si>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</si>
  <si>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</si>
  <si>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</si>
  <si>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</si>
  <si>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</si>
  <si>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</si>
  <si>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</si>
  <si>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</si>
  <si>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</si>
  <si>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</si>
  <si>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</si>
  <si>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</si>
  <si>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</si>
  <si>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</si>
  <si>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</si>
  <si>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</si>
  <si>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</si>
  <si>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</si>
  <si>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</si>
  <si>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</si>
  <si>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</si>
  <si>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</si>
  <si>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</si>
  <si>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</si>
  <si>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</si>
  <si>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</si>
  <si>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</si>
  <si>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</si>
  <si>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</si>
  <si>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</si>
  <si>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</si>
  <si>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</si>
  <si>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</si>
  <si>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</si>
  <si>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</si>
  <si>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</si>
  <si>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</si>
  <si>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</si>
  <si>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</si>
  <si>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</si>
  <si>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</si>
  <si>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</si>
  <si>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</si>
  <si>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</si>
  <si>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</si>
  <si>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</si>
  <si>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</si>
  <si>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</si>
  <si>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</si>
  <si>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</si>
  <si>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</si>
  <si>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</si>
  <si>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</si>
  <si>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</si>
  <si>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</si>
  <si>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</si>
  <si>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</si>
  <si>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</si>
  <si>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</si>
  <si>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</si>
  <si>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</si>
  <si>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</si>
  <si>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</si>
  <si>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</si>
  <si>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</si>
  <si>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</si>
  <si>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</si>
  <si>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</si>
  <si>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</si>
  <si>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</si>
  <si>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</si>
  <si>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</si>
  <si>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</si>
  <si>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</si>
  <si>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</si>
  <si>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</si>
  <si>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</si>
  <si>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</si>
  <si>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</si>
  <si>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</si>
  <si>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</si>
  <si>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</si>
  <si>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</si>
  <si>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</si>
  <si>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</si>
  <si>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</si>
  <si>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</si>
  <si>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</si>
  <si>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</si>
  <si>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</si>
  <si>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</si>
  <si>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</si>
  <si>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</si>
  <si>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</si>
  <si>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</si>
  <si>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</si>
  <si>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</si>
  <si>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</si>
  <si>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</si>
  <si>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</si>
  <si>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</si>
  <si>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</si>
  <si>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</si>
  <si>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</si>
  <si>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</si>
  <si>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</si>
  <si>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</si>
  <si>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</si>
  <si>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</si>
  <si>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</si>
  <si>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</si>
  <si>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</si>
  <si>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</si>
  <si>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</si>
  <si>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</si>
  <si>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</si>
  <si>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</si>
  <si>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</si>
  <si>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</si>
  <si>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</si>
  <si>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</si>
  <si>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</si>
  <si>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</si>
  <si>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</si>
  <si>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</si>
  <si>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</si>
  <si>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</si>
  <si>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</si>
  <si>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</si>
  <si>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</si>
  <si>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</si>
  <si>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</si>
  <si>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</si>
  <si>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</si>
  <si>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</si>
  <si>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</si>
  <si>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</si>
  <si>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</si>
  <si>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</si>
  <si>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</si>
  <si>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</si>
  <si>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</si>
  <si>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</si>
  <si>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</si>
  <si>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</si>
  <si>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</si>
  <si>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</si>
  <si>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</si>
  <si>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</si>
  <si>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</si>
  <si>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</si>
  <si>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</si>
  <si>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</si>
  <si>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</si>
  <si>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</si>
  <si>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</si>
  <si>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</si>
  <si>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</si>
  <si>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</si>
  <si>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</si>
  <si>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</si>
  <si>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</si>
  <si>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</si>
  <si>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</si>
  <si>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</si>
  <si>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</si>
  <si>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</si>
  <si>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</si>
  <si>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</si>
  <si>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</si>
  <si>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</si>
  <si>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</si>
  <si>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</si>
  <si>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</si>
  <si>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</si>
  <si>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</si>
  <si>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</si>
  <si>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</si>
  <si>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</si>
  <si>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</si>
  <si>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</si>
  <si>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</si>
  <si>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</si>
  <si>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</si>
  <si>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</si>
  <si>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</si>
  <si>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</si>
  <si>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</si>
  <si>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</si>
  <si>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</si>
  <si>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</si>
  <si>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</si>
  <si>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</si>
  <si>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</si>
  <si>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</si>
  <si>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</si>
  <si>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</si>
  <si>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</si>
  <si>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</si>
  <si>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</si>
  <si>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</si>
  <si>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</si>
  <si>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</si>
  <si>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</si>
  <si>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</si>
  <si>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</si>
  <si>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</si>
  <si>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</si>
  <si>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</si>
  <si>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</si>
  <si>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</si>
  <si>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</si>
  <si>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</si>
  <si>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</si>
  <si>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</si>
  <si>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</si>
  <si>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</si>
  <si>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</si>
  <si>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</si>
  <si>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</si>
  <si>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</si>
  <si>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</si>
  <si>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</si>
  <si>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</si>
  <si>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</si>
  <si>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</si>
  <si>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</si>
  <si>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</si>
  <si>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</si>
  <si>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</si>
  <si>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</si>
  <si>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</si>
  <si>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</si>
  <si>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</si>
  <si>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</si>
  <si>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</si>
  <si>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</si>
  <si>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</si>
  <si>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</si>
  <si>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</si>
  <si>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</si>
  <si>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</si>
  <si>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</si>
  <si>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</si>
  <si>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</si>
  <si>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</si>
  <si>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</si>
  <si>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</si>
  <si>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</si>
  <si>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</si>
  <si>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</si>
  <si>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</si>
  <si>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</si>
  <si>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</si>
  <si>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</si>
  <si>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</si>
  <si>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</si>
  <si>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</si>
  <si>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</si>
  <si>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</si>
  <si>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</si>
  <si>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</si>
  <si>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</si>
  <si>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</si>
  <si>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</si>
  <si>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</si>
  <si>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</si>
  <si>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</si>
  <si>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</si>
  <si>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</si>
  <si>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</si>
  <si>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</si>
  <si>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</si>
  <si>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</si>
  <si>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</si>
  <si>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</si>
  <si>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</si>
  <si>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</si>
  <si>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</si>
  <si>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</si>
  <si>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</si>
  <si>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</si>
  <si>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</si>
  <si>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</si>
  <si>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</si>
  <si>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</si>
  <si>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</si>
  <si>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</si>
  <si>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</si>
  <si>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</si>
  <si>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</si>
  <si>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</si>
  <si>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</si>
  <si>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</si>
  <si>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</si>
  <si>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</si>
  <si>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</si>
  <si>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</si>
  <si>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</si>
  <si>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</si>
  <si>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</si>
  <si>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</si>
  <si>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</si>
  <si>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</si>
  <si>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</si>
  <si>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</si>
  <si>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</si>
  <si>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</si>
  <si>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</si>
  <si>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</si>
  <si>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</si>
  <si>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</si>
  <si>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</si>
  <si>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</si>
  <si>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</si>
  <si>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</si>
  <si>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</si>
  <si>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</si>
  <si>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</si>
  <si>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</si>
  <si>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</si>
  <si>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</si>
  <si>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</si>
  <si>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</si>
  <si>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</si>
  <si>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</si>
  <si>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</si>
  <si>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</si>
  <si>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</si>
  <si>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</si>
  <si>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</si>
  <si>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</si>
  <si>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</si>
  <si>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</si>
  <si>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</si>
  <si>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</si>
  <si>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</si>
  <si>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</si>
  <si>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</si>
  <si>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</si>
  <si>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</si>
  <si>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</si>
  <si>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</si>
  <si>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</si>
  <si>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</si>
  <si>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</si>
  <si>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</si>
  <si>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</si>
  <si>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</si>
  <si>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</si>
  <si>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</si>
  <si>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</si>
  <si>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</si>
  <si>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</si>
  <si>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</si>
  <si>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</si>
  <si>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</si>
  <si>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</si>
  <si>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</si>
  <si>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</si>
  <si>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</si>
  <si>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</si>
  <si>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</si>
  <si>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</si>
  <si>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</si>
  <si>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</si>
  <si>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</si>
  <si>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</si>
  <si>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</si>
  <si>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</si>
  <si>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</si>
  <si>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</si>
  <si>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</si>
  <si>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</si>
  <si>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</si>
  <si>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</si>
  <si>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</si>
  <si>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</si>
  <si>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</si>
  <si>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</si>
  <si>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</si>
  <si>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</si>
  <si>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</si>
  <si>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</si>
  <si>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</si>
  <si>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</si>
  <si>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</si>
  <si>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</si>
  <si>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</si>
  <si>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</si>
  <si>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</si>
  <si>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</si>
  <si>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</si>
  <si>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</si>
  <si>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</si>
  <si>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</si>
  <si>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</si>
  <si>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</si>
  <si>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</si>
  <si>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</si>
  <si>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</si>
  <si>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</si>
  <si>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</si>
  <si>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</si>
  <si>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</si>
  <si>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</si>
  <si>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</si>
  <si>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</si>
  <si>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</si>
  <si>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</si>
  <si>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</si>
  <si>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</si>
  <si>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</si>
  <si>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</si>
  <si>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</si>
  <si>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</si>
  <si>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</si>
  <si>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</si>
  <si>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</si>
  <si>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</si>
  <si>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</si>
  <si>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</si>
  <si>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</si>
  <si>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</si>
  <si>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</si>
  <si>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</si>
  <si>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</si>
  <si>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</si>
  <si>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</si>
  <si>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</si>
  <si>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</si>
  <si>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</si>
  <si>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</si>
  <si>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</si>
  <si>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</si>
  <si>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</si>
  <si>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</si>
  <si>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</si>
  <si>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</si>
  <si>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</si>
  <si>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</si>
  <si>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</si>
  <si>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</si>
  <si>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</si>
  <si>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</si>
  <si>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</si>
  <si>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</si>
  <si>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</si>
  <si>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</si>
  <si>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</si>
  <si>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</si>
  <si>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</si>
  <si>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</si>
  <si>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</si>
  <si>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</si>
  <si>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</si>
  <si>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</si>
  <si>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</si>
  <si>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</si>
  <si>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</si>
  <si>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</si>
  <si>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</si>
  <si>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</si>
  <si>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</si>
  <si>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</si>
  <si>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</si>
  <si>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</si>
  <si>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</si>
  <si>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</si>
  <si>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</si>
  <si>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</si>
  <si>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</si>
  <si>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</si>
  <si>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</si>
  <si>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</si>
  <si>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</si>
  <si>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</si>
  <si>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</si>
  <si>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</si>
  <si>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</si>
  <si>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</si>
  <si>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</si>
  <si>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</si>
  <si>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</si>
  <si>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</si>
  <si>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</si>
  <si>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</si>
  <si>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</si>
  <si>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</si>
  <si>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</si>
  <si>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</si>
  <si>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</si>
  <si>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</si>
  <si>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</si>
  <si>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</si>
  <si>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</si>
  <si>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</si>
  <si>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</si>
  <si>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</si>
  <si>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</si>
  <si>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</si>
  <si>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</si>
  <si>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</si>
  <si>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</si>
  <si>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</si>
  <si>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</si>
  <si>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</si>
  <si>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</si>
  <si>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</si>
  <si>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</si>
  <si>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</si>
  <si>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</si>
  <si>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</si>
  <si>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</si>
  <si>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</si>
  <si>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</si>
  <si>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</si>
  <si>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</si>
  <si>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</si>
  <si>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</si>
  <si>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</si>
  <si>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</si>
  <si>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</si>
  <si>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</si>
  <si>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</si>
  <si>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</si>
  <si>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</si>
  <si>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</si>
  <si>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</si>
  <si>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</si>
  <si>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</si>
  <si>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</si>
  <si>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</si>
  <si>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</si>
  <si>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</si>
  <si>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</si>
  <si>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</si>
  <si>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</si>
  <si>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</si>
  <si>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</si>
  <si>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</si>
  <si>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</si>
  <si>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</si>
  <si>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</si>
  <si>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</si>
  <si>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</si>
  <si>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</si>
  <si>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</si>
  <si>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</si>
  <si>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</si>
  <si>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</si>
  <si>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</si>
  <si>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</si>
  <si>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</si>
  <si>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</si>
  <si>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</si>
  <si>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</si>
  <si>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</si>
  <si>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</si>
  <si>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</si>
  <si>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</si>
  <si>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</si>
  <si>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</si>
  <si>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</si>
  <si>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</si>
  <si>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</si>
  <si>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</si>
  <si>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</si>
  <si>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</si>
  <si>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</si>
  <si>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</si>
  <si>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</si>
  <si>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</si>
  <si>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</si>
  <si>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</si>
  <si>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</si>
  <si>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</si>
  <si>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</si>
  <si>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</si>
  <si>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</si>
  <si>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</si>
  <si>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</si>
  <si>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</si>
  <si>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</si>
  <si>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</si>
  <si>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</si>
  <si>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</si>
  <si>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</si>
  <si>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</si>
  <si>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</si>
  <si>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</si>
  <si>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</si>
  <si>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</si>
  <si>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</si>
  <si>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</si>
  <si>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</si>
  <si>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</si>
  <si>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</si>
  <si>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</si>
  <si>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</si>
  <si>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</si>
  <si>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</si>
  <si>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</si>
  <si>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</si>
  <si>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</si>
  <si>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</si>
  <si>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</si>
  <si>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</si>
  <si>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</si>
  <si>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</si>
  <si>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</si>
  <si>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</si>
  <si>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</si>
  <si>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</si>
  <si>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</si>
  <si>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</si>
  <si>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</si>
  <si>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</si>
  <si>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</si>
  <si>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</si>
  <si>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</si>
  <si>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</si>
  <si>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</si>
  <si>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</si>
  <si>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</si>
  <si>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</si>
  <si>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</si>
  <si>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</si>
  <si>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</si>
  <si>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</si>
  <si>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</si>
  <si>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</si>
  <si>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</si>
  <si>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</si>
  <si>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</si>
  <si>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</si>
  <si>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</si>
  <si>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</si>
  <si>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</si>
  <si>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</si>
  <si>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</si>
  <si>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</si>
  <si>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</si>
  <si>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</si>
  <si>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</si>
  <si>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</si>
  <si>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</si>
  <si>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</si>
  <si>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</si>
  <si>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</si>
  <si>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</si>
  <si>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</si>
  <si>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</si>
  <si>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</si>
  <si>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</si>
  <si>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</si>
  <si>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</si>
  <si>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</si>
  <si>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</si>
  <si>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</si>
  <si>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</si>
  <si>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</si>
  <si>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</si>
  <si>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</si>
  <si>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</si>
  <si>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</si>
  <si>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</si>
  <si>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</si>
  <si>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</si>
  <si>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</si>
  <si>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</si>
  <si>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</si>
  <si>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</si>
  <si>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</si>
  <si>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</si>
  <si>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</si>
  <si>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</si>
  <si>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</si>
  <si>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</si>
  <si>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</si>
  <si>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</si>
  <si>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</si>
  <si>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</si>
  <si>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</si>
  <si>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</si>
  <si>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</si>
  <si>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</si>
  <si>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</si>
  <si>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</si>
  <si>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</si>
  <si>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</si>
  <si>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</si>
  <si>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</si>
  <si>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</si>
  <si>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</si>
  <si>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</si>
  <si>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</si>
  <si>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</si>
  <si>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</si>
  <si>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</si>
  <si>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</si>
  <si>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</si>
  <si>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</si>
  <si>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</si>
  <si>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</si>
  <si>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</si>
  <si>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</si>
  <si>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</si>
  <si>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</si>
  <si>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</si>
  <si>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</si>
  <si>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</si>
  <si>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</si>
  <si>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</si>
  <si>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</si>
  <si>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</si>
  <si>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</si>
  <si>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</si>
  <si>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</si>
  <si>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</si>
  <si>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</si>
  <si>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</si>
  <si>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</si>
  <si>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</si>
  <si>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</si>
  <si>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</si>
  <si>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</si>
  <si>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</si>
  <si>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</si>
  <si>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</si>
  <si>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</si>
  <si>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</si>
  <si>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</si>
  <si>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</si>
  <si>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</si>
  <si>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</si>
  <si>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</si>
  <si>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</si>
  <si>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</si>
  <si>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</si>
  <si>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</si>
  <si>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</si>
  <si>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</si>
  <si>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</si>
  <si>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</si>
  <si>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</si>
  <si>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</si>
  <si>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</si>
  <si>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</si>
  <si>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</si>
  <si>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</si>
  <si>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</si>
  <si>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</si>
  <si>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</si>
  <si>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</si>
  <si>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</si>
  <si>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</si>
  <si>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</si>
  <si>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</si>
  <si>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</si>
  <si>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</si>
  <si>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</si>
  <si>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</si>
  <si>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</si>
  <si>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</si>
  <si>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</si>
  <si>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</si>
  <si>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</si>
  <si>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</si>
  <si>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</si>
  <si>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</si>
  <si>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</si>
  <si>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</si>
  <si>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</si>
  <si>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</si>
  <si>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</si>
  <si>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</si>
  <si>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</si>
  <si>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</si>
  <si>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</si>
  <si>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</si>
  <si>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</si>
  <si>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</si>
  <si>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</si>
  <si>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</si>
  <si>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</si>
  <si>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</si>
  <si>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</si>
  <si>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</si>
  <si>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</si>
  <si>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</si>
  <si>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</si>
  <si>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</si>
  <si>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</si>
  <si>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</si>
  <si>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</si>
  <si>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</si>
  <si>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</si>
  <si>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</si>
  <si>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</si>
  <si>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</si>
  <si>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</si>
  <si>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</si>
  <si>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</si>
  <si>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</si>
  <si>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</si>
  <si>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</si>
  <si>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</si>
  <si>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</si>
  <si>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</si>
  <si>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</si>
  <si>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</si>
  <si>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</si>
  <si>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</si>
  <si>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</si>
  <si>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</si>
  <si>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</si>
  <si>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</si>
  <si>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</si>
  <si>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</si>
  <si>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</si>
  <si>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</si>
  <si>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</si>
  <si>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</si>
  <si>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</si>
  <si>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</si>
  <si>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</si>
  <si>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</si>
  <si>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</si>
  <si>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</si>
  <si>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</si>
  <si>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</si>
  <si>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</si>
  <si>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</si>
  <si>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</si>
  <si>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</si>
  <si>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</si>
  <si>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</si>
  <si>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</si>
  <si>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</si>
  <si>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</si>
  <si>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</si>
  <si>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</si>
  <si>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</si>
  <si>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</si>
  <si>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</si>
  <si>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</si>
  <si>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</si>
  <si>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</si>
  <si>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</si>
  <si>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</si>
  <si>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</si>
  <si>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</si>
  <si>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</si>
  <si>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</si>
  <si>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</si>
  <si>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</si>
  <si>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</si>
  <si>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</si>
  <si>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</si>
  <si>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</si>
  <si>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</si>
  <si>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</si>
  <si>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</si>
  <si>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</si>
  <si>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</si>
  <si>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</si>
  <si>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</si>
  <si>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</si>
  <si>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</si>
  <si>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</si>
  <si>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</si>
  <si>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</si>
  <si>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</si>
  <si>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</si>
  <si>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</si>
  <si>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</si>
  <si>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</si>
  <si>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</si>
  <si>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</si>
  <si>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</si>
  <si>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</si>
  <si>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</si>
  <si>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</si>
  <si>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</si>
  <si>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</si>
  <si>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</si>
  <si>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</si>
  <si>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</si>
  <si>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</si>
  <si>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</si>
  <si>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</si>
  <si>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</si>
  <si>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</si>
  <si>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</si>
  <si>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</si>
  <si>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</si>
  <si>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</si>
  <si>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</si>
  <si>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</si>
  <si>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</si>
  <si>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</si>
  <si>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</si>
  <si>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</si>
  <si>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</si>
  <si>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</si>
  <si>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</si>
  <si>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</si>
  <si>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</si>
  <si>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</si>
  <si>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</si>
  <si>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</si>
  <si>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</si>
  <si>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</si>
  <si>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</si>
  <si>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</si>
  <si>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</si>
  <si>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</si>
  <si>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</si>
  <si>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</si>
  <si>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</si>
  <si>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</si>
  <si>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</si>
  <si>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</si>
  <si>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</si>
  <si>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</si>
  <si>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</si>
  <si>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</si>
  <si>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</si>
  <si>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</si>
  <si>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</si>
  <si>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</si>
  <si>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</si>
  <si>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</si>
  <si>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</si>
  <si>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</si>
  <si>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</si>
  <si>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</si>
  <si>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</si>
  <si>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</si>
  <si>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</si>
  <si>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</si>
  <si>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</si>
  <si>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</si>
  <si>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</si>
  <si>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</si>
  <si>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</si>
  <si>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</si>
  <si>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</si>
  <si>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</si>
  <si>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</si>
  <si>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</si>
  <si>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</si>
  <si>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</si>
  <si>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</si>
  <si>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</si>
  <si>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</si>
  <si>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</si>
  <si>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</si>
  <si>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</si>
  <si>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</si>
  <si>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</si>
  <si>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</si>
  <si>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</si>
  <si>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</si>
  <si>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</si>
  <si>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</si>
  <si>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</si>
  <si>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</si>
  <si>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</si>
  <si>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</si>
  <si>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</si>
  <si>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</si>
  <si>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</si>
  <si>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</si>
  <si>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</si>
  <si>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</si>
  <si>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</si>
  <si>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</si>
  <si>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</si>
  <si>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</si>
  <si>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</si>
  <si>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</si>
  <si>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</si>
  <si>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</si>
  <si>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</si>
  <si>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</si>
  <si>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</si>
  <si>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</si>
  <si>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</si>
  <si>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</si>
  <si>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</si>
  <si>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</si>
  <si>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</si>
  <si>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</si>
  <si>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</si>
  <si>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</si>
  <si>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</si>
  <si>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</si>
  <si>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</si>
  <si>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</si>
  <si>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</si>
  <si>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</si>
  <si>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</si>
  <si>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</si>
  <si>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</si>
  <si>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</si>
  <si>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</si>
  <si>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</si>
  <si>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</si>
  <si>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</si>
  <si>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</si>
  <si>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</si>
  <si>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</si>
  <si>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</si>
  <si>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</si>
  <si>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</si>
  <si>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</si>
  <si>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</si>
  <si>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</si>
  <si>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</si>
  <si>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</si>
  <si>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</si>
  <si>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</si>
  <si>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</si>
  <si>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</si>
  <si>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</si>
  <si>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</si>
  <si>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</si>
  <si>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</si>
  <si>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</si>
  <si>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</si>
  <si>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</si>
  <si>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</si>
  <si>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</si>
  <si>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</si>
  <si>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</si>
  <si>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</si>
  <si>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</si>
  <si>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</si>
  <si>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</si>
  <si>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</si>
  <si>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</si>
  <si>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</si>
  <si>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</si>
  <si>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</si>
  <si>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</si>
  <si>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</si>
  <si>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</si>
  <si>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</si>
  <si>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</si>
  <si>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</si>
  <si>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</si>
  <si>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</si>
  <si>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</si>
  <si>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</si>
  <si>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</si>
  <si>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</si>
  <si>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</si>
  <si>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</si>
  <si>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</si>
  <si>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</si>
  <si>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</si>
  <si>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</si>
  <si>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</si>
  <si>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</si>
  <si>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</si>
  <si>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</si>
  <si>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</si>
  <si>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</si>
  <si>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</si>
  <si>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</si>
  <si>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</si>
  <si>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</si>
  <si>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</si>
  <si>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</si>
  <si>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</si>
  <si>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</si>
  <si>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</si>
  <si>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</si>
  <si>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</si>
  <si>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</si>
  <si>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</si>
  <si>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</si>
  <si>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</si>
  <si>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</si>
  <si>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</si>
  <si>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</si>
  <si>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</si>
  <si>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</si>
  <si>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</si>
  <si>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</si>
  <si>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</si>
  <si>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</si>
  <si>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</si>
  <si>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</si>
  <si>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</si>
  <si>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</si>
  <si>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</si>
  <si>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</si>
  <si>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</si>
  <si>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</si>
  <si>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</si>
  <si>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</si>
  <si>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</si>
  <si>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</si>
  <si>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</si>
  <si>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</si>
  <si>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</si>
  <si>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</si>
  <si>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</si>
  <si>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</si>
  <si>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</si>
  <si>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</si>
  <si>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</si>
  <si>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</si>
  <si>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</si>
  <si>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</si>
  <si>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</si>
  <si>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</si>
  <si>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</si>
  <si>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</si>
  <si>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</si>
  <si>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</si>
  <si>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</si>
  <si>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</si>
  <si>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</si>
  <si>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</si>
  <si>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</si>
  <si>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</si>
  <si>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</si>
  <si>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</si>
  <si>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</si>
  <si>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</si>
  <si>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</si>
  <si>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</si>
  <si>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</si>
  <si>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</si>
  <si>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</si>
  <si>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</si>
  <si>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</si>
  <si>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</si>
  <si>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</si>
  <si>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</si>
  <si>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</si>
  <si>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</si>
  <si>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</si>
  <si>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</si>
  <si>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</si>
  <si>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</si>
  <si>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</si>
  <si>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</si>
  <si>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</si>
  <si>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</si>
  <si>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</si>
  <si>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</si>
  <si>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</si>
  <si>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</si>
  <si>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</si>
  <si>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</si>
  <si>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</si>
  <si>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</si>
  <si>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</si>
  <si>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</si>
  <si>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</si>
  <si>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</si>
  <si>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</si>
  <si>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</si>
  <si>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</si>
  <si>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</si>
  <si>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</si>
  <si>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</si>
  <si>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</si>
  <si>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</si>
  <si>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</si>
  <si>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</si>
  <si>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</si>
  <si>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</si>
  <si>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</si>
  <si>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</si>
  <si>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</si>
  <si>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</si>
  <si>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</si>
  <si>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</si>
  <si>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</si>
  <si>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</si>
  <si>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</si>
  <si>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</si>
  <si>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</si>
  <si>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</si>
  <si>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</si>
  <si>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</si>
  <si>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</si>
  <si>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</si>
  <si>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</si>
  <si>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</si>
  <si>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</si>
  <si>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</si>
  <si>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</si>
  <si>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</si>
  <si>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</si>
  <si>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</si>
  <si>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</si>
  <si>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</si>
  <si>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</si>
  <si>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</si>
  <si>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</si>
  <si>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</si>
  <si>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</si>
  <si>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</si>
  <si>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</si>
  <si>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</si>
  <si>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</si>
  <si>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</si>
  <si>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</si>
  <si>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</si>
  <si>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</si>
  <si>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</si>
  <si>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</si>
  <si>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</si>
  <si>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</si>
  <si>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</si>
  <si>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</si>
  <si>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</si>
  <si>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</si>
  <si>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</si>
  <si>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</si>
  <si>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</si>
  <si>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</si>
  <si>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</si>
  <si>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</si>
  <si>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</si>
  <si>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</si>
  <si>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</si>
  <si>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</si>
  <si>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</si>
  <si>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</si>
  <si>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</si>
  <si>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</si>
  <si>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</si>
  <si>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</si>
  <si>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</si>
  <si>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</si>
  <si>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</si>
  <si>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</si>
  <si>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</si>
  <si>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</si>
  <si>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</si>
  <si>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</si>
  <si>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</si>
  <si>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</si>
  <si>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</si>
  <si>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</si>
  <si>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</si>
  <si>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</si>
  <si>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</si>
  <si>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</si>
  <si>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</si>
  <si>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</si>
  <si>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</si>
  <si>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</si>
  <si>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</si>
  <si>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</si>
  <si>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</si>
  <si>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</si>
  <si>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</si>
  <si>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</si>
  <si>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</si>
  <si>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</si>
  <si>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</si>
  <si>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</si>
  <si>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</si>
  <si>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</si>
  <si>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</si>
  <si>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</si>
  <si>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</si>
  <si>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</si>
  <si>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</si>
  <si>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</si>
  <si>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</si>
  <si>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</si>
  <si>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</si>
  <si>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</si>
  <si>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</si>
  <si>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</si>
  <si>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</si>
  <si>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</si>
  <si>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</si>
  <si>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</si>
  <si>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</si>
  <si>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</si>
  <si>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</si>
  <si>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</si>
  <si>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</si>
  <si>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</si>
  <si>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</si>
  <si>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</si>
  <si>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</si>
  <si>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</si>
  <si>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</si>
  <si>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</si>
  <si>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</si>
  <si>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</si>
  <si>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</si>
  <si>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</si>
  <si>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</si>
  <si>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</si>
  <si>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</si>
  <si>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</si>
  <si>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</si>
  <si>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</si>
  <si>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</si>
  <si>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</si>
  <si>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</si>
  <si>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</si>
  <si>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</si>
  <si>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</si>
  <si>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</si>
  <si>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</si>
  <si>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</si>
  <si>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</si>
  <si>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</si>
  <si>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</si>
  <si>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</si>
  <si>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</si>
  <si>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</si>
  <si>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</si>
  <si>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</si>
  <si>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</si>
  <si>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</si>
  <si>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</si>
  <si>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</si>
  <si>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</si>
  <si>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</si>
  <si>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</si>
  <si>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</si>
  <si>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</si>
  <si>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</si>
  <si>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</si>
  <si>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</si>
  <si>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</si>
  <si>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</si>
  <si>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</si>
  <si>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</si>
  <si>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</si>
  <si>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</si>
  <si>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</si>
  <si>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</si>
  <si>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</si>
  <si>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</si>
  <si>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</si>
  <si>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</si>
  <si>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</si>
  <si>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</si>
  <si>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</si>
  <si>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</si>
  <si>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</si>
  <si>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</si>
  <si>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</si>
  <si>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</si>
  <si>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</si>
  <si>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</si>
  <si>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</si>
  <si>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</si>
  <si>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</si>
  <si>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</si>
  <si>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</si>
  <si>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</si>
  <si>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</si>
  <si>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</si>
  <si>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</si>
  <si>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</si>
  <si>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</si>
  <si>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</si>
  <si>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</si>
  <si>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</si>
  <si>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</si>
  <si>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</si>
  <si>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</si>
  <si>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</si>
  <si>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</si>
  <si>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</si>
  <si>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</si>
  <si>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</si>
  <si>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</si>
  <si>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</si>
  <si>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</si>
  <si>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</si>
  <si>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</si>
  <si>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</si>
  <si>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</si>
  <si>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</si>
  <si>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</si>
  <si>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</si>
  <si>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</si>
  <si>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</si>
  <si>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</si>
  <si>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</si>
  <si>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</si>
  <si>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</si>
  <si>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</si>
  <si>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</si>
  <si>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</si>
  <si>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</si>
  <si>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</si>
  <si>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</si>
  <si>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</si>
  <si>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</si>
  <si>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</si>
  <si>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</si>
  <si>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</si>
  <si>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</si>
  <si>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</si>
  <si>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</si>
  <si>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</si>
  <si>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</si>
  <si>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</si>
  <si>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</si>
  <si>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</si>
  <si>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</si>
  <si>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</si>
  <si>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</si>
  <si>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</si>
  <si>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</si>
  <si>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</si>
  <si>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</si>
  <si>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</si>
  <si>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</si>
  <si>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</si>
  <si>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</si>
  <si>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</si>
  <si>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</si>
  <si>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</si>
  <si>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</si>
  <si>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</si>
  <si>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</si>
  <si>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</si>
  <si>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</si>
  <si>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</si>
  <si>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</si>
  <si>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</si>
  <si>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</si>
  <si>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</si>
  <si>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</si>
  <si>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</si>
  <si>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</si>
  <si>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</si>
  <si>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</si>
  <si>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</si>
  <si>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</si>
  <si>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</si>
  <si>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</si>
  <si>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</si>
  <si>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</si>
  <si>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</si>
  <si>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</si>
  <si>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</si>
  <si>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</si>
  <si>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</si>
  <si>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</si>
  <si>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</si>
  <si>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</si>
  <si>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</si>
  <si>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</si>
  <si>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</si>
  <si>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</si>
  <si>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</si>
  <si>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</si>
  <si>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</si>
  <si>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</si>
  <si>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</si>
  <si>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</si>
  <si>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</si>
  <si>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</si>
  <si>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</si>
  <si>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</si>
  <si>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</si>
  <si>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</si>
  <si>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</si>
  <si>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</si>
  <si>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</si>
  <si>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</si>
  <si>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</si>
  <si>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</si>
  <si>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</si>
  <si>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</si>
  <si>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</si>
  <si>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</si>
  <si>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</si>
  <si>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</si>
  <si>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</si>
  <si>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</si>
  <si>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</si>
  <si>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</si>
  <si>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</si>
  <si>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</si>
  <si>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</si>
  <si>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</si>
  <si>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</si>
  <si>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</si>
  <si>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</si>
  <si>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</si>
  <si>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</si>
  <si>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</si>
  <si>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</si>
  <si>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</si>
  <si>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</si>
  <si>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</si>
  <si>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</si>
  <si>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</si>
  <si>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</si>
  <si>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</si>
  <si>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</si>
  <si>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</si>
  <si>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</si>
  <si>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</si>
  <si>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</si>
  <si>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</si>
  <si>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</si>
  <si>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</si>
  <si>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</si>
  <si>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</si>
  <si>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</si>
  <si>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</si>
  <si>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</si>
  <si>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</si>
  <si>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</si>
  <si>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</si>
  <si>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</si>
  <si>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</si>
  <si>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</si>
  <si>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</si>
  <si>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</si>
  <si>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</si>
  <si>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</si>
  <si>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</si>
  <si>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</si>
  <si>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</si>
  <si>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</si>
  <si>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</si>
  <si>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</si>
  <si>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</si>
  <si>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</si>
  <si>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</si>
  <si>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</si>
  <si>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</si>
  <si>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</si>
  <si>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</si>
  <si>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</si>
  <si>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</si>
  <si>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</si>
  <si>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</si>
  <si>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</si>
  <si>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</si>
  <si>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</si>
  <si>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</si>
  <si>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</si>
  <si>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</si>
  <si>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</si>
  <si>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</si>
  <si>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</si>
  <si>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</si>
  <si>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</si>
  <si>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</si>
  <si>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</si>
  <si>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</si>
  <si>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</si>
  <si>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</si>
  <si>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</si>
  <si>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</si>
  <si>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</si>
  <si>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</si>
  <si>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</si>
  <si>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</si>
  <si>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</si>
  <si>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</si>
  <si>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</si>
  <si>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</si>
  <si>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</si>
  <si>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</si>
  <si>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</si>
  <si>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</si>
  <si>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</si>
  <si>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</si>
  <si>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</si>
  <si>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</si>
  <si>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</si>
  <si>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</si>
  <si>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</si>
  <si>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</si>
  <si>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</si>
  <si>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</si>
  <si>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</si>
  <si>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</si>
  <si>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</si>
  <si>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</si>
  <si>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</si>
  <si>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</si>
  <si>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</si>
  <si>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</si>
  <si>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</si>
  <si>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</si>
  <si>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</si>
  <si>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</si>
  <si>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</si>
  <si>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</si>
  <si>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</si>
  <si>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</si>
  <si>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</si>
  <si>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</si>
  <si>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</si>
  <si>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</si>
  <si>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</si>
  <si>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</si>
  <si>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</si>
  <si>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</si>
  <si>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</si>
  <si>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</si>
  <si>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</si>
  <si>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</si>
  <si>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</si>
  <si>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</si>
  <si>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</si>
  <si>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</si>
  <si>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</si>
  <si>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</si>
  <si>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</si>
  <si>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</si>
  <si>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</si>
  <si>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</si>
  <si>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</si>
  <si>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</si>
  <si>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</si>
  <si>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</si>
  <si>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</si>
  <si>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</si>
  <si>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</si>
  <si>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</si>
  <si>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</si>
  <si>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</si>
  <si>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</si>
  <si>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</si>
  <si>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</si>
  <si>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</si>
  <si>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</si>
  <si>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</si>
  <si>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</si>
  <si>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</si>
  <si>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</si>
  <si>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</si>
  <si>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</si>
  <si>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</si>
  <si>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</si>
  <si>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</si>
  <si>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</si>
  <si>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</si>
  <si>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</si>
  <si>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</si>
  <si>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</si>
  <si>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</si>
  <si>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</si>
  <si>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</si>
  <si>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</si>
  <si>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</si>
  <si>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</si>
  <si>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</si>
  <si>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</si>
  <si>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</si>
  <si>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</si>
  <si>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</si>
  <si>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</si>
  <si>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</si>
  <si>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</si>
  <si>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</si>
  <si>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</si>
  <si>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</si>
  <si>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</si>
  <si>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</si>
  <si>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</si>
  <si>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</si>
  <si>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</si>
  <si>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</si>
  <si>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</si>
  <si>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</si>
  <si>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</si>
  <si>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</si>
  <si>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</si>
  <si>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</si>
  <si>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</si>
  <si>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</si>
  <si>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</si>
  <si>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</si>
  <si>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</si>
  <si>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</si>
  <si>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</si>
  <si>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</si>
  <si>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</si>
  <si>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</si>
  <si>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</si>
  <si>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</si>
  <si>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</si>
  <si>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</si>
  <si>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</si>
  <si>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</si>
  <si>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</si>
  <si>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</si>
  <si>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</si>
  <si>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</si>
  <si>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</si>
  <si>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</si>
  <si>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</si>
  <si>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</si>
  <si>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</si>
  <si>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</si>
  <si>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</si>
  <si>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</si>
  <si>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</si>
  <si>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</si>
  <si>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</si>
  <si>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</si>
  <si>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</si>
  <si>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</si>
  <si>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</si>
  <si>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</si>
  <si>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</si>
  <si>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</si>
  <si>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</si>
  <si>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</si>
  <si>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</si>
  <si>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</si>
  <si>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</si>
  <si>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</si>
  <si>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</si>
  <si>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</si>
  <si>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</si>
  <si>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</si>
  <si>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</si>
  <si>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</si>
  <si>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</si>
  <si>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</si>
  <si>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</si>
  <si>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</si>
  <si>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</si>
  <si>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</si>
  <si>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</si>
  <si>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</si>
  <si>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</si>
  <si>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</si>
  <si>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</si>
  <si>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</si>
  <si>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</si>
  <si>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</si>
  <si>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</si>
  <si>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</si>
  <si>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</si>
  <si>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</si>
  <si>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</si>
  <si>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</si>
  <si>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</si>
  <si>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</si>
  <si>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</si>
  <si>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</si>
  <si>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</si>
  <si>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</si>
  <si>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</si>
  <si>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</si>
  <si>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</si>
  <si>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</si>
  <si>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</si>
  <si>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</si>
  <si>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</si>
  <si>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</si>
  <si>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</si>
  <si>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</si>
  <si>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</si>
  <si>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</si>
  <si>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</si>
  <si>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</si>
  <si>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</si>
  <si>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</si>
  <si>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</si>
  <si>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</si>
  <si>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</si>
  <si>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</si>
  <si>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</si>
  <si>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</si>
  <si>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</si>
  <si>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</si>
  <si>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</si>
  <si>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</si>
  <si>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</si>
  <si>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</si>
  <si>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</si>
  <si>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</si>
  <si>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</si>
  <si>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</si>
  <si>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</si>
  <si>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</si>
  <si>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</si>
  <si>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</si>
  <si>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</si>
  <si>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</si>
  <si>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</si>
  <si>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</si>
  <si>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</si>
  <si>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</si>
  <si>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</si>
  <si>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</si>
  <si>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</si>
  <si>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</si>
  <si>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</si>
  <si>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</si>
  <si>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</si>
  <si>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</si>
  <si>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</si>
  <si>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</si>
  <si>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</si>
  <si>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</si>
  <si>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</si>
  <si>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</si>
  <si>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</si>
  <si>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</si>
  <si>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</si>
  <si>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</si>
  <si>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</si>
  <si>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</si>
  <si>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</si>
  <si>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</si>
  <si>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</si>
  <si>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</si>
  <si>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</si>
  <si>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</si>
  <si>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</si>
  <si>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</si>
  <si>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</si>
  <si>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</si>
  <si>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</si>
  <si>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</si>
  <si>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</si>
  <si>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</si>
  <si>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</si>
  <si>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</si>
  <si>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</si>
  <si>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</si>
  <si>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</si>
  <si>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</si>
  <si>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</si>
  <si>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</si>
  <si>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</si>
  <si>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</si>
  <si>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</si>
  <si>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</si>
  <si>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</si>
  <si>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</si>
  <si>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</si>
  <si>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</si>
  <si>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</si>
  <si>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</si>
  <si>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</si>
  <si>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</si>
  <si>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</si>
  <si>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</si>
  <si>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</si>
  <si>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</si>
  <si>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</si>
  <si>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</si>
  <si>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</si>
  <si>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</si>
  <si>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</si>
  <si>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</si>
  <si>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</si>
  <si>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</si>
  <si>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</si>
  <si>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</si>
  <si>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</si>
  <si>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</si>
  <si>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</si>
  <si>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</si>
  <si>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</si>
  <si>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</si>
  <si>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</si>
  <si>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</si>
  <si>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</si>
  <si>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</si>
  <si>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</si>
  <si>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</si>
  <si>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</si>
  <si>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</si>
  <si>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</si>
  <si>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</si>
  <si>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</si>
  <si>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</si>
  <si>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</si>
  <si>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</si>
  <si>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</si>
  <si>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</si>
  <si>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</si>
  <si>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</si>
  <si>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</si>
  <si>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</si>
  <si>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</si>
  <si>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</si>
  <si>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</si>
  <si>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</si>
  <si>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</si>
  <si>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</si>
  <si>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</si>
  <si>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</si>
  <si>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</si>
  <si>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</si>
  <si>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</si>
  <si>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</si>
  <si>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</si>
  <si>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</si>
  <si>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</si>
  <si>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</si>
  <si>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</si>
  <si>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</si>
  <si>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</si>
  <si>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</si>
  <si>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</si>
  <si>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</si>
  <si>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</si>
  <si>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</si>
  <si>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</si>
  <si>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</si>
  <si>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</si>
  <si>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</si>
  <si>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</si>
  <si>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</si>
  <si>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</si>
  <si>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</si>
  <si>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</si>
  <si>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</si>
  <si>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</si>
  <si>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</si>
  <si>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</si>
  <si>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</si>
  <si>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</si>
  <si>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</si>
  <si>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</si>
  <si>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</si>
  <si>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</si>
  <si>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</si>
  <si>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</si>
  <si>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</si>
  <si>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</si>
  <si>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</si>
  <si>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</si>
  <si>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</si>
  <si>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</si>
  <si>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</si>
  <si>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</si>
  <si>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</si>
  <si>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</si>
  <si>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</si>
  <si>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</si>
  <si>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</si>
  <si>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</si>
  <si>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</si>
  <si>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</si>
  <si>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</si>
  <si>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</si>
  <si>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</si>
  <si>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</si>
  <si>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</si>
  <si>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</si>
  <si>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</si>
  <si>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</si>
  <si>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</si>
  <si>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</si>
  <si>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</si>
  <si>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</si>
  <si>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</si>
  <si>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</si>
  <si>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</si>
  <si>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</si>
  <si>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</si>
  <si>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</si>
  <si>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</si>
  <si>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</si>
  <si>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</si>
  <si>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</si>
  <si>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</si>
  <si>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</si>
  <si>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</si>
  <si>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</si>
  <si>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</si>
  <si>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</si>
  <si>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</si>
  <si>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</si>
  <si>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</si>
  <si>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</si>
  <si>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</si>
  <si>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</si>
  <si>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</si>
  <si>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</si>
  <si>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</si>
  <si>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</si>
  <si>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</si>
  <si>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</si>
  <si>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</si>
  <si>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</si>
  <si>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</si>
  <si>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</si>
  <si>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</si>
  <si>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</si>
  <si>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</si>
  <si>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</si>
  <si>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</si>
  <si>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</si>
  <si>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</si>
  <si>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</si>
  <si>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</si>
  <si>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</si>
  <si>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</si>
  <si>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</si>
  <si>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</si>
  <si>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</si>
  <si>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</si>
  <si>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</si>
  <si>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</si>
  <si>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</si>
  <si>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</si>
  <si>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</si>
  <si>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</si>
  <si>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</si>
  <si>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</si>
  <si>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</si>
  <si>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</si>
  <si>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</si>
  <si>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</si>
  <si>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</si>
  <si>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</si>
  <si>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</si>
  <si>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</si>
  <si>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</si>
  <si>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</si>
  <si>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</si>
  <si>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</si>
  <si>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</si>
  <si>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</si>
  <si>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</si>
  <si>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</si>
  <si>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</si>
  <si>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</si>
  <si>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</si>
  <si>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</si>
  <si>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</si>
  <si>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</si>
  <si>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</si>
  <si>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</si>
  <si>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</si>
  <si>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</si>
  <si>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</si>
  <si>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</si>
  <si>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</si>
  <si>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</si>
  <si>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</si>
  <si>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</si>
  <si>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</si>
  <si>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</si>
  <si>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</si>
  <si>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</si>
  <si>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</si>
  <si>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</si>
  <si>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</si>
  <si>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</si>
  <si>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</si>
  <si>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</si>
  <si>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</si>
  <si>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</si>
  <si>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</si>
  <si>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</si>
  <si>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</si>
  <si>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</si>
  <si>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</si>
  <si>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</si>
  <si>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</si>
  <si>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</si>
  <si>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</si>
  <si>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</si>
  <si>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</si>
  <si>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</si>
  <si>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</si>
  <si>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</si>
  <si>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</si>
  <si>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</si>
  <si>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</si>
  <si>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</si>
  <si>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</si>
  <si>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</si>
  <si>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</si>
  <si>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</si>
  <si>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</si>
  <si>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</si>
  <si>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</si>
  <si>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</si>
  <si>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</si>
  <si>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</si>
  <si>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</si>
  <si>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</si>
  <si>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</si>
  <si>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</si>
  <si>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</si>
  <si>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</si>
  <si>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</si>
  <si>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</si>
  <si>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</si>
  <si>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</si>
  <si>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</si>
  <si>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</si>
  <si>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</si>
  <si>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</si>
  <si>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</si>
  <si>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</si>
  <si>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</si>
  <si>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</si>
  <si>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</si>
  <si>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</si>
  <si>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</si>
  <si>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</si>
  <si>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</si>
  <si>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</si>
  <si>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</si>
  <si>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</si>
  <si>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</si>
  <si>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</si>
  <si>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</si>
  <si>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</si>
  <si>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</si>
  <si>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</si>
  <si>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</si>
  <si>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</si>
  <si>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</si>
  <si>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</si>
  <si>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</si>
  <si>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</si>
  <si>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</si>
  <si>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</si>
  <si>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</si>
  <si>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</si>
  <si>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</si>
  <si>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</si>
  <si>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</si>
  <si>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</si>
  <si>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</si>
  <si>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</si>
  <si>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</si>
  <si>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</si>
  <si>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</si>
  <si>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</si>
  <si>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</si>
  <si>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</si>
  <si>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</si>
  <si>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</si>
  <si>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</si>
  <si>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</si>
  <si>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</si>
  <si>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</si>
  <si>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</si>
  <si>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</si>
  <si>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</si>
  <si>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</si>
  <si>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</si>
  <si>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</si>
  <si>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</si>
  <si>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</si>
  <si>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</si>
  <si>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</si>
  <si>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</si>
  <si>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</si>
  <si>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</si>
  <si>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</si>
  <si>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</si>
  <si>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</si>
  <si>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</si>
  <si>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</si>
  <si>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</si>
  <si>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</si>
  <si>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</si>
  <si>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</si>
  <si>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</si>
  <si>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</si>
  <si>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</si>
  <si>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</si>
  <si>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</si>
  <si>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</si>
  <si>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</si>
  <si>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</si>
  <si>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</si>
  <si>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</si>
  <si>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</si>
  <si>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</si>
  <si>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</si>
  <si>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</si>
  <si>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</si>
  <si>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</si>
  <si>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</si>
  <si>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</si>
  <si>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</si>
  <si>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</si>
  <si>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</si>
  <si>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</si>
  <si>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</si>
  <si>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</si>
  <si>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</si>
  <si>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</si>
  <si>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</si>
  <si>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</si>
  <si>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</si>
  <si>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</si>
  <si>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</si>
  <si>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</si>
  <si>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</si>
  <si>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</si>
  <si>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</si>
  <si>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</si>
  <si>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</si>
  <si>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</si>
  <si>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</si>
  <si>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</si>
  <si>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</si>
  <si>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</si>
  <si>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</si>
  <si>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</si>
  <si>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</si>
  <si>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</si>
  <si>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</si>
  <si>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</si>
  <si>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</si>
  <si>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</si>
  <si>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</si>
  <si>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</si>
  <si>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</si>
  <si>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</si>
  <si>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</si>
  <si>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</si>
  <si>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</si>
  <si>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</si>
  <si>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</si>
  <si>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</si>
  <si>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</si>
  <si>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</si>
  <si>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</si>
  <si>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</si>
  <si>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</si>
  <si>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</si>
  <si>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</si>
  <si>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</si>
  <si>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</si>
  <si>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</si>
  <si>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</si>
  <si>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</si>
  <si>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</si>
  <si>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</si>
  <si>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</si>
  <si>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</si>
  <si>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</si>
  <si>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</si>
  <si>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</si>
  <si>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</si>
  <si>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</si>
  <si>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</si>
  <si>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</si>
  <si>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</si>
  <si>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</si>
  <si>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</si>
  <si>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</si>
  <si>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</si>
  <si>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</si>
  <si>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</si>
  <si>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</si>
  <si>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</si>
  <si>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</si>
  <si>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</si>
  <si>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</si>
  <si>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</si>
  <si>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</si>
  <si>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</si>
  <si>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</si>
  <si>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</si>
  <si>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</si>
  <si>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</si>
  <si>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</si>
  <si>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</si>
  <si>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</si>
  <si>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</si>
  <si>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</si>
  <si>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</si>
  <si>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</si>
  <si>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</si>
  <si>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</si>
  <si>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</si>
  <si>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</si>
  <si>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</si>
  <si>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</si>
  <si>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</si>
  <si>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</si>
  <si>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</si>
  <si>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</si>
  <si>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</si>
  <si>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</si>
  <si>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</si>
  <si>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</si>
  <si>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</si>
  <si>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</si>
  <si>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</si>
  <si>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</si>
  <si>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</si>
  <si>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</si>
  <si>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</si>
  <si>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</si>
  <si>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</si>
  <si>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</si>
  <si>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</si>
  <si>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</si>
  <si>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</si>
  <si>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</si>
  <si>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</si>
  <si>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</si>
  <si>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</si>
  <si>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</si>
  <si>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</si>
  <si>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</si>
  <si>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</si>
  <si>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</si>
  <si>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</si>
  <si>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</si>
  <si>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</si>
  <si>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</si>
  <si>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</si>
  <si>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</si>
  <si>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</si>
  <si>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</si>
  <si>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</si>
  <si>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</si>
  <si>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</si>
  <si>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</si>
  <si>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</si>
  <si>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</si>
  <si>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</si>
  <si>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</si>
  <si>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</si>
  <si>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</si>
  <si>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</si>
  <si>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</si>
  <si>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</si>
  <si>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</si>
  <si>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</si>
  <si>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</si>
  <si>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</si>
  <si>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</si>
  <si>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</si>
  <si>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</si>
  <si>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</si>
  <si>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</si>
  <si>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</si>
  <si>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</si>
  <si>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</si>
  <si>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</si>
  <si>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</si>
  <si>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</si>
  <si>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</si>
  <si>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</si>
  <si>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</si>
  <si>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</si>
  <si>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</si>
  <si>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</si>
  <si>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</si>
  <si>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</si>
  <si>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</si>
  <si>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</si>
  <si>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</si>
  <si>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</si>
  <si>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</si>
  <si>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</si>
  <si>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</si>
  <si>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</si>
  <si>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</si>
  <si>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</si>
  <si>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</si>
  <si>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</si>
  <si>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</si>
  <si>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</si>
  <si>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</si>
  <si>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</si>
  <si>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</si>
  <si>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</si>
  <si>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</si>
  <si>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</si>
  <si>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</si>
  <si>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</si>
  <si>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</si>
  <si>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</si>
  <si>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</si>
  <si>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</si>
  <si>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</si>
  <si>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</si>
  <si>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</si>
  <si>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</si>
  <si>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</si>
  <si>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</si>
  <si>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</si>
  <si>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</si>
  <si>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</si>
  <si>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</si>
  <si>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</si>
  <si>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</si>
  <si>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</si>
  <si>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</si>
  <si>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</si>
  <si>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</si>
  <si>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</si>
  <si>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</si>
  <si>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</si>
  <si>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</si>
  <si>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</si>
  <si>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</si>
  <si>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</si>
  <si>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</si>
  <si>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</si>
  <si>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</si>
  <si>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</si>
  <si>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</si>
  <si>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</si>
  <si>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</si>
  <si>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</si>
  <si>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</si>
  <si>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</si>
  <si>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</si>
  <si>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</si>
  <si>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</si>
  <si>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</si>
  <si>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</si>
  <si>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</si>
  <si>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</si>
  <si>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</si>
  <si>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</si>
  <si>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</si>
  <si>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</si>
  <si>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</si>
  <si>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</si>
  <si>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</si>
  <si>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</si>
  <si>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</si>
  <si>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</si>
  <si>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</si>
  <si>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</si>
  <si>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</si>
  <si>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</si>
  <si>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</si>
  <si>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</si>
  <si>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</si>
  <si>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</si>
  <si>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</si>
  <si>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</si>
  <si>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</si>
  <si>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</si>
  <si>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</si>
  <si>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</si>
  <si>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</si>
  <si>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</si>
  <si>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</si>
  <si>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</si>
  <si>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</si>
  <si>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</si>
  <si>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</si>
  <si>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</si>
  <si>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</si>
  <si>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</si>
  <si>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</si>
  <si>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</si>
  <si>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</si>
  <si>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</si>
  <si>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</si>
  <si>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</si>
  <si>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</si>
  <si>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</si>
  <si>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</si>
  <si>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</si>
  <si>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</si>
  <si>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</si>
  <si>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</si>
  <si>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</si>
  <si>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</si>
  <si>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</si>
  <si>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</si>
  <si>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</si>
  <si>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</si>
  <si>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</si>
  <si>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</si>
  <si>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</si>
  <si>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</si>
  <si>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</si>
  <si>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</si>
  <si>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</si>
  <si>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</si>
  <si>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</si>
  <si>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</si>
  <si>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</si>
  <si>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</si>
  <si>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</si>
  <si>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</si>
  <si>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</si>
  <si>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</si>
  <si>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</si>
  <si>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</si>
  <si>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</si>
  <si>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</si>
  <si>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</si>
  <si>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</si>
  <si>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</si>
  <si>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</si>
  <si>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</si>
  <si>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</si>
  <si>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</si>
  <si>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</si>
  <si>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</si>
  <si>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</si>
  <si>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</si>
  <si>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</si>
  <si>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</si>
  <si>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</si>
  <si>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</si>
  <si>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</si>
  <si>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</si>
  <si>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</si>
  <si>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</si>
  <si>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</si>
  <si>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</si>
  <si>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</si>
  <si>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</si>
  <si>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</si>
  <si>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</si>
  <si>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</si>
  <si>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</si>
  <si>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</si>
  <si>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</si>
  <si>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</si>
  <si>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</si>
  <si>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</si>
  <si>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</si>
  <si>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</si>
  <si>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</si>
  <si>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</si>
  <si>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</si>
  <si>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</si>
  <si>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</si>
  <si>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</si>
  <si>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</si>
  <si>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</si>
  <si>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</si>
  <si>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</si>
  <si>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</si>
  <si>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</si>
  <si>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</si>
  <si>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</si>
  <si>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</si>
  <si>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</si>
  <si>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</si>
  <si>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</si>
  <si>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</si>
  <si>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</si>
  <si>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</si>
  <si>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</si>
  <si>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</si>
  <si>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</si>
  <si>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</si>
  <si>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</si>
  <si>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</si>
  <si>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</si>
  <si>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</si>
  <si>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</si>
  <si>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</si>
  <si>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</si>
  <si>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</si>
  <si>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</si>
  <si>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</si>
  <si>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</si>
  <si>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</si>
  <si>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</si>
  <si>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</si>
  <si>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</si>
  <si>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</si>
  <si>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</si>
  <si>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</si>
  <si>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</si>
  <si>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</si>
  <si>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</si>
  <si>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</si>
  <si>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</si>
  <si>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</si>
  <si>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</si>
  <si>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</si>
  <si>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</si>
  <si>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</si>
  <si>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</si>
  <si>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</si>
  <si>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</si>
  <si>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</si>
  <si>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</si>
  <si>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</si>
  <si>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</si>
  <si>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</si>
  <si>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</si>
  <si>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</si>
  <si>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</si>
  <si>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</si>
  <si>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</si>
  <si>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</si>
  <si>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</si>
  <si>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</si>
  <si>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</si>
  <si>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</si>
  <si>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</si>
  <si>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</si>
  <si>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</si>
  <si>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</si>
  <si>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</si>
  <si>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</si>
  <si>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</si>
  <si>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</si>
  <si>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</si>
  <si>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</si>
  <si>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</si>
  <si>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</si>
  <si>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</si>
  <si>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</si>
  <si>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</si>
  <si>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</si>
  <si>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</si>
  <si>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</si>
  <si>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</si>
  <si>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</si>
  <si>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</si>
  <si>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</si>
  <si>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</si>
  <si>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</si>
  <si>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</si>
  <si>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</si>
  <si>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</si>
  <si>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</si>
  <si>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</si>
  <si>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</si>
  <si>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</si>
  <si>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</si>
  <si>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</si>
  <si>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</si>
  <si>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</si>
  <si>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</si>
  <si>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</si>
  <si>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</si>
  <si>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</si>
  <si>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</si>
  <si>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</si>
  <si>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</si>
  <si>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</si>
  <si>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</si>
  <si>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</si>
  <si>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</si>
  <si>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</si>
  <si>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</si>
  <si>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</si>
  <si>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</si>
  <si>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</si>
  <si>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</si>
  <si>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</si>
  <si>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</si>
  <si>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</si>
  <si>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</si>
  <si>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</si>
  <si>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</si>
  <si>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</si>
  <si>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</si>
  <si>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</si>
  <si>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</si>
  <si>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</si>
  <si>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</si>
  <si>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</si>
  <si>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</si>
  <si>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</si>
  <si>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</si>
  <si>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</si>
  <si>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</si>
  <si>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</si>
  <si>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</si>
  <si>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</si>
  <si>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</si>
  <si>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</si>
  <si>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</si>
  <si>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</si>
  <si>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</si>
  <si>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</si>
  <si>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</si>
  <si>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</si>
  <si>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</si>
  <si>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</si>
  <si>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</si>
  <si>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</si>
  <si>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</si>
  <si>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</si>
  <si>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</si>
  <si>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</si>
  <si>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</si>
  <si>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</si>
  <si>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</si>
  <si>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</si>
  <si>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</si>
  <si>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</si>
  <si>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</si>
  <si>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</si>
  <si>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</si>
  <si>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</si>
  <si>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</si>
  <si>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</si>
  <si>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</si>
  <si>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</si>
  <si>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</si>
  <si>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</si>
  <si>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</si>
  <si>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</si>
  <si>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</si>
  <si>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</si>
  <si>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</si>
  <si>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</si>
  <si>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</si>
  <si>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</si>
  <si>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</si>
  <si>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</si>
  <si>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</si>
  <si>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</si>
  <si>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</si>
  <si>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</si>
  <si>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</si>
  <si>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</si>
  <si>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</si>
  <si>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</si>
  <si>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</si>
  <si>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</si>
  <si>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</si>
  <si>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</si>
  <si>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</si>
  <si>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</si>
  <si>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</si>
  <si>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</si>
  <si>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</si>
  <si>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</si>
  <si>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</si>
  <si>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</si>
  <si>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</si>
  <si>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</si>
  <si>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</si>
  <si>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</si>
  <si>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</si>
  <si>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</si>
  <si>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</si>
  <si>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</si>
  <si>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</si>
  <si>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</si>
  <si>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</si>
  <si>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</si>
  <si>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</si>
  <si>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</si>
  <si>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</si>
  <si>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</si>
  <si>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</si>
  <si>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</si>
  <si>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</si>
  <si>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</si>
  <si>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</si>
  <si>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</si>
  <si>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</si>
  <si>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</si>
  <si>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</si>
  <si>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</si>
  <si>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</si>
  <si>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</si>
  <si>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</si>
  <si>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</si>
  <si>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</si>
  <si>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</si>
  <si>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</si>
  <si>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</si>
  <si>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</si>
  <si>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</si>
  <si>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</si>
  <si>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</si>
  <si>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</si>
  <si>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</si>
  <si>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</si>
  <si>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</si>
  <si>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</si>
  <si>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</si>
  <si>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</si>
  <si>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</si>
  <si>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</si>
  <si>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</si>
  <si>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</si>
  <si>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</si>
  <si>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</si>
  <si>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</si>
  <si>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</si>
  <si>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</si>
  <si>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</si>
  <si>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</si>
  <si>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</si>
  <si>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</si>
  <si>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</si>
  <si>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</si>
  <si>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</si>
  <si>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</si>
  <si>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</si>
  <si>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</si>
  <si>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</si>
  <si>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</si>
  <si>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</si>
  <si>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</si>
  <si>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</si>
  <si>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</si>
  <si>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</si>
  <si>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</si>
  <si>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</si>
  <si>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</si>
  <si>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</si>
  <si>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</si>
  <si>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</si>
  <si>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</si>
  <si>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</si>
  <si>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</si>
  <si>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</si>
  <si>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</si>
  <si>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</si>
  <si>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</si>
  <si>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</si>
  <si>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</si>
  <si>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</si>
  <si>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</si>
  <si>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</si>
  <si>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</si>
  <si>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</si>
  <si>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</si>
  <si>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</si>
  <si>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</si>
  <si>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</si>
  <si>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</si>
  <si>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</si>
  <si>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</si>
  <si>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</si>
  <si>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</si>
  <si>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</si>
  <si>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</si>
  <si>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</si>
  <si>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</si>
  <si>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</si>
  <si>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</si>
  <si>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</si>
  <si>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</si>
  <si>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</si>
  <si>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</si>
  <si>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</si>
  <si>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</si>
  <si>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</si>
  <si>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</si>
  <si>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</si>
  <si>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</si>
  <si>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</si>
  <si>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</si>
  <si>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</si>
  <si>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</si>
  <si>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</si>
  <si>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</si>
  <si>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</si>
  <si>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</si>
  <si>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</si>
  <si>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</si>
  <si>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</si>
  <si>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</si>
  <si>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</si>
  <si>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</si>
  <si>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</si>
  <si>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</si>
  <si>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</si>
  <si>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</si>
  <si>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</si>
  <si>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</si>
  <si>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</si>
  <si>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</si>
  <si>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</si>
  <si>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</si>
  <si>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</si>
  <si>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</si>
  <si>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</si>
  <si>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</si>
  <si>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</si>
  <si>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</si>
  <si>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</si>
  <si>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</si>
  <si>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</si>
  <si>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</si>
  <si>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</si>
  <si>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</si>
  <si>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</si>
  <si>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</si>
  <si>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</si>
  <si>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</si>
  <si>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</si>
  <si>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</si>
  <si>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</si>
  <si>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</si>
  <si>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</si>
  <si>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</si>
  <si>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</si>
  <si>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</si>
  <si>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</si>
  <si>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</si>
  <si>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</si>
  <si>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</si>
  <si>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</si>
  <si>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</si>
  <si>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</si>
  <si>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</si>
  <si>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</si>
  <si>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</si>
  <si>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</si>
  <si>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</si>
  <si>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</si>
  <si>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</si>
  <si>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</si>
  <si>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</si>
  <si>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</si>
  <si>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</si>
  <si>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</si>
  <si>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</si>
  <si>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</si>
  <si>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</si>
  <si>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</si>
  <si>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</si>
  <si>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</si>
  <si>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</si>
  <si>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</si>
  <si>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</si>
  <si>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</si>
  <si>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</si>
  <si>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</si>
  <si>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</si>
  <si>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</si>
  <si>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</si>
  <si>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</si>
  <si>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</si>
  <si>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</si>
  <si>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</si>
  <si>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</si>
  <si>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</si>
  <si>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</si>
  <si>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</si>
  <si>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</si>
  <si>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</si>
  <si>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</si>
  <si>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</si>
  <si>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</si>
  <si>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</si>
  <si>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</si>
  <si>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</si>
  <si>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</si>
  <si>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</si>
  <si>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</si>
  <si>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</si>
  <si>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</si>
  <si>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</si>
  <si>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</si>
  <si>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</si>
  <si>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</si>
  <si>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</si>
  <si>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</si>
  <si>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</si>
  <si>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</si>
  <si>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</si>
  <si>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</si>
  <si>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</si>
  <si>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</si>
  <si>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</si>
  <si>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</si>
  <si>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</si>
  <si>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</si>
  <si>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</si>
  <si>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</si>
  <si>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</si>
  <si>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</si>
  <si>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</si>
  <si>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</si>
  <si>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</si>
  <si>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</si>
  <si>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</si>
  <si>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</si>
  <si>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</si>
  <si>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</si>
  <si>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</si>
  <si>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</si>
  <si>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</si>
  <si>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</si>
  <si>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</si>
  <si>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</si>
  <si>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</si>
  <si>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</si>
  <si>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</si>
  <si>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</si>
  <si>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</si>
  <si>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</si>
  <si>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</si>
  <si>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</si>
  <si>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</si>
  <si>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</si>
  <si>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</si>
  <si>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</si>
  <si>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</si>
  <si>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</si>
  <si>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</si>
  <si>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</si>
  <si>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</si>
  <si>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</si>
  <si>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</si>
  <si>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</si>
  <si>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</si>
  <si>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</si>
  <si>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</si>
  <si>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</si>
  <si>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</si>
  <si>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</si>
  <si>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</si>
  <si>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</si>
  <si>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</si>
  <si>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</si>
  <si>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</si>
  <si>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</si>
  <si>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</si>
  <si>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</si>
  <si>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</si>
  <si>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</si>
  <si>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</si>
  <si>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</si>
  <si>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</si>
  <si>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</si>
  <si>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</si>
  <si>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</si>
  <si>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</si>
  <si>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</si>
  <si>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</si>
  <si>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</si>
  <si>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</si>
  <si>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</si>
  <si>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</si>
  <si>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</si>
  <si>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</si>
  <si>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</si>
  <si>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</si>
  <si>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</si>
  <si>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</si>
  <si>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</si>
  <si>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</si>
  <si>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</si>
  <si>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</si>
  <si>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</si>
  <si>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</si>
  <si>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</si>
  <si>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</si>
  <si>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</si>
  <si>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</si>
  <si>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</si>
  <si>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</si>
  <si>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</si>
  <si>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</si>
  <si>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</si>
  <si>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</si>
  <si>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</si>
  <si>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</si>
  <si>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</si>
  <si>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</si>
  <si>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</si>
  <si>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</si>
  <si>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</si>
  <si>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</si>
  <si>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</si>
  <si>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</si>
  <si>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</si>
  <si>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</si>
  <si>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</si>
  <si>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</si>
  <si>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</si>
  <si>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</si>
  <si>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</si>
  <si>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</si>
  <si>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</si>
  <si>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</si>
  <si>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</si>
  <si>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</si>
  <si>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</si>
  <si>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</si>
  <si>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</si>
  <si>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</si>
  <si>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</si>
  <si>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</si>
  <si>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</si>
  <si>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</si>
  <si>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</si>
  <si>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</si>
  <si>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</si>
  <si>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</si>
  <si>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</si>
  <si>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</si>
  <si>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</si>
  <si>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</si>
  <si>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</si>
  <si>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</si>
  <si>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</si>
  <si>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</si>
  <si>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</si>
  <si>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</si>
  <si>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</si>
  <si>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</si>
  <si>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</si>
  <si>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</si>
  <si>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</si>
  <si>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</si>
  <si>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</si>
  <si>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</si>
  <si>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</si>
  <si>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</si>
  <si>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</si>
  <si>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</si>
  <si>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</si>
  <si>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</si>
  <si>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</si>
  <si>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</si>
  <si>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</si>
  <si>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</si>
  <si>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</si>
  <si>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</si>
  <si>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</si>
  <si>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</si>
  <si>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</si>
  <si>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</si>
  <si>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</si>
  <si>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</si>
  <si>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</si>
  <si>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</si>
  <si>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</si>
  <si>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</si>
  <si>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</si>
  <si>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</si>
  <si>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</si>
  <si>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</si>
  <si>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</si>
  <si>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</si>
  <si>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</si>
  <si>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</si>
  <si>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</si>
  <si>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</si>
  <si>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</si>
  <si>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</si>
  <si>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</si>
  <si>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</si>
  <si>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</si>
  <si>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</si>
  <si>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</si>
  <si>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</si>
  <si>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</si>
  <si>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</si>
  <si>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</si>
  <si>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</si>
  <si>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</si>
  <si>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</si>
  <si>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</si>
  <si>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</si>
  <si>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</si>
  <si>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</si>
  <si>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</si>
  <si>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</si>
  <si>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</si>
  <si>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</si>
  <si>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</si>
  <si>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</si>
  <si>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</si>
  <si>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</si>
  <si>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</si>
  <si>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</si>
  <si>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</si>
  <si>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</si>
  <si>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</si>
  <si>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</si>
  <si>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</si>
  <si>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</si>
  <si>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</si>
  <si>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</si>
  <si>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</si>
  <si>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</si>
  <si>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</si>
  <si>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</si>
  <si>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</si>
  <si>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</si>
  <si>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</si>
  <si>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</si>
  <si>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</si>
  <si>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</si>
  <si>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</si>
  <si>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</si>
  <si>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</si>
  <si>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</si>
  <si>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</si>
  <si>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</si>
  <si>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</si>
  <si>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</si>
  <si>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</si>
  <si>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</si>
  <si>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</si>
  <si>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</si>
  <si>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</si>
  <si>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</si>
  <si>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</si>
  <si>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</si>
  <si>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</si>
  <si>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</si>
  <si>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</si>
  <si>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</si>
  <si>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</si>
  <si>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</si>
  <si>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</si>
  <si>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</si>
  <si>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</si>
  <si>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</si>
  <si>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</si>
  <si>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</si>
  <si>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</si>
  <si>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</si>
  <si>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</si>
  <si>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</si>
  <si>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</si>
  <si>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</si>
  <si>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</si>
  <si>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</si>
  <si>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</si>
  <si>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</si>
  <si>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</si>
  <si>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</si>
  <si>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</si>
  <si>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</si>
  <si>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</si>
  <si>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</si>
  <si>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</si>
  <si>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</si>
  <si>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</si>
  <si>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</si>
  <si>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</si>
  <si>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</si>
  <si>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</si>
  <si>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</si>
  <si>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</si>
  <si>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</si>
  <si>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</si>
  <si>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</si>
  <si>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</si>
  <si>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</si>
  <si>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</si>
  <si>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</si>
  <si>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</si>
  <si>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</si>
  <si>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</si>
  <si>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</si>
  <si>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</si>
  <si>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</si>
  <si>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</si>
  <si>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</si>
  <si>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</si>
  <si>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</si>
  <si>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</si>
  <si>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</si>
  <si>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</si>
  <si>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</si>
  <si>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</si>
  <si>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</si>
  <si>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</si>
  <si>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</si>
  <si>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</si>
  <si>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</si>
  <si>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</si>
  <si>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</si>
  <si>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</si>
  <si>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</si>
  <si>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</si>
  <si>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</si>
  <si>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</si>
  <si>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</si>
  <si>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</si>
  <si>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</si>
  <si>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</si>
  <si>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</si>
  <si>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</si>
  <si>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</si>
  <si>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</si>
  <si>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</si>
  <si>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</si>
  <si>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</si>
  <si>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</si>
  <si>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</si>
  <si>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</si>
  <si>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</si>
  <si>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</si>
  <si>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</si>
  <si>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</si>
  <si>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</si>
  <si>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</si>
  <si>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</si>
  <si>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</si>
  <si>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</si>
  <si>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</si>
  <si>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</si>
  <si>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</si>
  <si>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</si>
  <si>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</si>
  <si>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</si>
  <si>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</si>
  <si>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</si>
  <si>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</si>
  <si>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</si>
  <si>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</si>
  <si>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</si>
  <si>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</si>
  <si>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</si>
  <si>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</si>
  <si>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</si>
  <si>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</si>
  <si>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</si>
  <si>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</si>
  <si>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</si>
  <si>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</si>
  <si>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</si>
  <si>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</si>
  <si>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</si>
  <si>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</si>
  <si>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</si>
  <si>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llavero 10 stlla</t>
  </si>
  <si>
    <t>rodillera 25mstell</t>
  </si>
  <si>
    <t>A20 cm</t>
  </si>
  <si>
    <t>A20s cm</t>
  </si>
  <si>
    <t>9a / 9c / 10a</t>
  </si>
  <si>
    <t>pasajes bogota</t>
  </si>
  <si>
    <t>subway</t>
  </si>
  <si>
    <t>Cinta Doble Faz</t>
  </si>
  <si>
    <t>Cinta angosta</t>
  </si>
  <si>
    <t>Prestmao para Blkn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</si>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</sst>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0.907931018519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0.907932291666" createdVersion="8" refreshedVersion="8" minRefreshableVersion="3" recordCount="13099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096"/>
    </cacheField>
    <cacheField name="Date" numFmtId="16">
      <sharedItems containsSemiMixedTypes="0" containsNonDate="0" containsDate="1" containsString="0" minDate="2022-03-16T00:00:00" maxDate="2023-08-13T00:00:00" count="443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3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630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0.907942824073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99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8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6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6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5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5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9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9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9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7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7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7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7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7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7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7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4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253"/>
        <item h="1" x="56"/>
        <item h="1" m="1" x="308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5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4"/>
        <item h="1" x="214"/>
        <item h="1" x="134"/>
        <item h="1" x="138"/>
        <item h="1" x="212"/>
        <item h="1" x="285"/>
        <item h="1" x="244"/>
        <item h="1" x="185"/>
        <item h="1" x="90"/>
        <item h="1" m="1" x="297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2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2"/>
        <item h="1" m="1" x="298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0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1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x="272"/>
        <item h="1" m="1" x="295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9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0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6"/>
        <item h="1" x="290"/>
        <item h="1" x="291"/>
        <item h="1" x="292"/>
        <item h="1" x="293"/>
        <item h="1" x="294"/>
        <item t="default"/>
      </items>
    </pivotField>
    <pivotField showAll="0"/>
    <pivotField axis="axisRow" showAll="0">
      <items count="2631">
        <item m="1" x="2627"/>
        <item m="1" x="2626"/>
        <item m="1" x="2629"/>
        <item m="1" x="2628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0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3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3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42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x="4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253"/>
        <item x="56"/>
        <item m="1" x="30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5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9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4"/>
        <item x="214"/>
        <item x="134"/>
        <item x="138"/>
        <item x="212"/>
        <item x="285"/>
        <item x="244"/>
        <item x="185"/>
        <item x="90"/>
        <item m="1" x="297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2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2"/>
        <item m="1" x="298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1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1"/>
        <item x="159"/>
        <item x="227"/>
        <item x="100"/>
        <item x="111"/>
        <item x="205"/>
        <item x="272"/>
        <item m="1" x="295"/>
        <item x="29"/>
        <item x="20"/>
        <item x="255"/>
        <item x="53"/>
        <item x="19"/>
        <item x="220"/>
        <item x="85"/>
        <item x="114"/>
        <item x="33"/>
        <item m="1" x="299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0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6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30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26"/>
        <item m="1" x="262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28"/>
        <item m="1" x="262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9">
    <i>
      <x v="30"/>
      <x v="428"/>
    </i>
    <i>
      <x v="40"/>
      <x v="428"/>
    </i>
    <i>
      <x v="61"/>
      <x v="193"/>
    </i>
    <i>
      <x v="173"/>
      <x v="2506"/>
    </i>
    <i>
      <x v="207"/>
      <x v="512"/>
    </i>
    <i>
      <x v="230"/>
      <x v="312"/>
    </i>
    <i r="1">
      <x v="313"/>
    </i>
    <i r="1">
      <x v="31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02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9" firstHeaderRow="0" firstDataRow="1" firstDataCol="1" rowPageCount="4" colPageCount="1"/>
  <pivotFields count="19">
    <pivotField showAll="0"/>
    <pivotField axis="axisRow" multipleItemSelectionAllowed="1" showAll="0" sortType="ascending">
      <items count="444">
        <item m="1" x="44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4">
        <item x="13"/>
        <item x="16"/>
        <item x="21"/>
        <item x="8"/>
        <item x="3"/>
        <item x="25"/>
        <item x="0"/>
        <item m="1" x="30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6"/>
        <item x="47"/>
        <item x="48"/>
        <item x="49"/>
        <item x="50"/>
        <item x="51"/>
        <item x="52"/>
        <item x="53"/>
        <item x="4"/>
        <item m="1" x="303"/>
        <item x="54"/>
        <item x="55"/>
        <item x="56"/>
        <item x="57"/>
        <item m="1" x="311"/>
        <item x="58"/>
        <item x="59"/>
        <item x="60"/>
        <item m="1" x="31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0"/>
        <item x="78"/>
        <item x="79"/>
        <item x="80"/>
        <item m="1" x="297"/>
        <item x="81"/>
        <item x="82"/>
        <item x="83"/>
        <item x="76"/>
        <item x="85"/>
        <item x="86"/>
        <item m="1" x="30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8"/>
        <item x="128"/>
        <item x="129"/>
        <item x="130"/>
        <item x="131"/>
        <item x="132"/>
        <item x="133"/>
        <item m="1" x="31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3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0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3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3">
        <item m="1" x="303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2"/>
        <item m="1" x="298"/>
        <item x="1"/>
        <item x="116"/>
        <item x="35"/>
        <item x="61"/>
        <item m="1" x="31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00"/>
        <item x="111"/>
        <item x="29"/>
        <item x="20"/>
        <item x="53"/>
        <item x="19"/>
        <item x="85"/>
        <item x="114"/>
        <item x="33"/>
        <item m="1" x="299"/>
        <item x="66"/>
        <item x="26"/>
        <item x="37"/>
        <item x="137"/>
        <item x="73"/>
        <item x="59"/>
        <item x="60"/>
        <item x="34"/>
        <item x="45"/>
        <item x="62"/>
        <item m="1" x="30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6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107"/>
    </i>
    <i>
      <x v="75"/>
    </i>
    <i>
      <x v="10"/>
    </i>
    <i>
      <x v="128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158"/>
    </i>
    <i>
      <x v="110"/>
    </i>
    <i>
      <x v="28"/>
    </i>
    <i>
      <x v="29"/>
    </i>
    <i>
      <x v="4"/>
    </i>
    <i>
      <x v="138"/>
    </i>
    <i>
      <x v="270"/>
    </i>
    <i>
      <x v="264"/>
    </i>
    <i>
      <x v="189"/>
    </i>
    <i>
      <x v="246"/>
    </i>
    <i>
      <x v="305"/>
    </i>
    <i>
      <x v="185"/>
    </i>
    <i>
      <x v="222"/>
    </i>
    <i>
      <x v="60"/>
    </i>
    <i>
      <x v="151"/>
    </i>
    <i>
      <x v="234"/>
    </i>
    <i>
      <x v="139"/>
    </i>
    <i>
      <x v="137"/>
    </i>
    <i>
      <x v="278"/>
    </i>
    <i>
      <x v="154"/>
    </i>
    <i>
      <x v="174"/>
    </i>
    <i>
      <x v="34"/>
    </i>
    <i>
      <x v="102"/>
    </i>
    <i>
      <x v="101"/>
    </i>
    <i>
      <x v="11"/>
    </i>
    <i>
      <x v="76"/>
    </i>
    <i>
      <x v="266"/>
    </i>
    <i>
      <x v="126"/>
    </i>
    <i>
      <x v="196"/>
    </i>
    <i>
      <x v="103"/>
    </i>
    <i>
      <x v="115"/>
    </i>
    <i>
      <x v="43"/>
    </i>
    <i>
      <x v="136"/>
    </i>
    <i>
      <x v="32"/>
    </i>
    <i>
      <x v="214"/>
    </i>
    <i>
      <x v="247"/>
    </i>
    <i>
      <x v="231"/>
    </i>
    <i>
      <x v="133"/>
    </i>
    <i>
      <x v="62"/>
    </i>
    <i>
      <x v="117"/>
    </i>
    <i>
      <x v="227"/>
    </i>
    <i>
      <x v="188"/>
    </i>
    <i>
      <x v="86"/>
    </i>
    <i>
      <x v="257"/>
    </i>
    <i>
      <x v="221"/>
    </i>
    <i>
      <x v="13"/>
    </i>
    <i>
      <x v="98"/>
    </i>
    <i>
      <x v="96"/>
    </i>
    <i>
      <x v="252"/>
    </i>
    <i>
      <x v="3"/>
    </i>
    <i>
      <x v="301"/>
    </i>
    <i>
      <x v="200"/>
    </i>
    <i>
      <x v="238"/>
    </i>
    <i>
      <x v="249"/>
    </i>
    <i>
      <x v="141"/>
    </i>
    <i>
      <x v="35"/>
    </i>
    <i>
      <x v="97"/>
    </i>
    <i>
      <x v="168"/>
    </i>
    <i>
      <x v="251"/>
    </i>
    <i>
      <x v="170"/>
    </i>
    <i>
      <x v="296"/>
    </i>
    <i>
      <x v="241"/>
    </i>
    <i>
      <x v="79"/>
    </i>
    <i>
      <x v="155"/>
    </i>
    <i>
      <x v="306"/>
    </i>
    <i>
      <x v="134"/>
    </i>
    <i>
      <x v="81"/>
    </i>
    <i>
      <x v="289"/>
    </i>
    <i>
      <x v="183"/>
    </i>
    <i>
      <x v="271"/>
    </i>
    <i>
      <x v="230"/>
    </i>
    <i>
      <x v="147"/>
    </i>
    <i>
      <x v="45"/>
    </i>
    <i>
      <x v="153"/>
    </i>
    <i>
      <x v="89"/>
    </i>
    <i>
      <x v="274"/>
    </i>
    <i>
      <x v="59"/>
    </i>
    <i>
      <x v="248"/>
    </i>
    <i>
      <x v="163"/>
    </i>
    <i>
      <x v="8"/>
    </i>
    <i>
      <x v="172"/>
    </i>
    <i>
      <x v="88"/>
    </i>
    <i>
      <x v="41"/>
    </i>
    <i>
      <x v="225"/>
    </i>
    <i>
      <x v="223"/>
    </i>
    <i>
      <x v="159"/>
    </i>
    <i>
      <x v="17"/>
    </i>
    <i>
      <x v="268"/>
    </i>
    <i>
      <x v="53"/>
    </i>
    <i>
      <x v="213"/>
    </i>
    <i>
      <x v="171"/>
    </i>
    <i>
      <x v="304"/>
    </i>
    <i>
      <x v="299"/>
    </i>
    <i>
      <x v="173"/>
    </i>
    <i>
      <x v="262"/>
    </i>
    <i>
      <x v="226"/>
    </i>
    <i>
      <x v="94"/>
    </i>
    <i>
      <x v="236"/>
    </i>
    <i>
      <x v="150"/>
    </i>
    <i>
      <x v="294"/>
    </i>
    <i>
      <x v="279"/>
    </i>
    <i>
      <x v="161"/>
    </i>
    <i>
      <x v="82"/>
    </i>
    <i>
      <x v="91"/>
    </i>
    <i>
      <x v="291"/>
    </i>
    <i>
      <x v="205"/>
    </i>
    <i>
      <x v="37"/>
    </i>
    <i>
      <x v="129"/>
    </i>
    <i>
      <x v="112"/>
    </i>
    <i>
      <x v="48"/>
    </i>
    <i>
      <x v="307"/>
    </i>
    <i>
      <x v="67"/>
    </i>
    <i>
      <x v="242"/>
    </i>
    <i>
      <x v="292"/>
    </i>
    <i>
      <x v="204"/>
    </i>
    <i>
      <x v="298"/>
    </i>
    <i>
      <x v="207"/>
    </i>
    <i>
      <x v="302"/>
    </i>
    <i>
      <x v="95"/>
    </i>
    <i>
      <x v="309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9" firstHeaderRow="1" firstDataRow="1" firstDataCol="1" rowPageCount="3" colPageCount="1"/>
  <pivotFields count="19">
    <pivotField showAll="0"/>
    <pivotField axis="axisRow" showAll="0">
      <items count="444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35"/>
    </i>
    <i>
      <x v="439"/>
    </i>
    <i>
      <x v="442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0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3">
        <item m="1" x="44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30">
        <item h="1" m="1" x="2627"/>
        <item h="1" m="1" x="2626"/>
        <item h="1" m="1" x="2629"/>
        <item h="1" m="1" x="2628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282"/>
      <x v="1"/>
      <x v="1477"/>
    </i>
    <i r="1">
      <x v="3"/>
      <x v="147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3">
        <item m="1" x="44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0"/>
        <item x="165"/>
        <item x="166"/>
        <item x="167"/>
        <item x="168"/>
        <item x="169"/>
        <item x="170"/>
        <item x="172"/>
        <item x="173"/>
        <item m="1" x="202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30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26"/>
        <item m="1" x="262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28"/>
        <item m="1" x="262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38"/>
    </i>
    <i r="3">
      <x v="1407"/>
    </i>
    <i>
      <x v="288"/>
      <x v="52"/>
      <x/>
      <x v="1838"/>
    </i>
    <i>
      <x v="435"/>
      <x v="52"/>
      <x/>
      <x v="18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3">
        <item m="1" x="44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3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1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0"/>
        <item x="165"/>
        <item x="166"/>
        <item x="167"/>
        <item x="168"/>
        <item x="169"/>
        <item x="170"/>
        <item x="172"/>
        <item x="173"/>
        <item m="1" x="202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3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2"/>
        <item h="1" m="1" x="29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m="1" x="295"/>
        <item h="1" x="29"/>
        <item h="1" x="20"/>
        <item h="1" x="53"/>
        <item h="1" x="19"/>
        <item h="1" x="220"/>
        <item h="1" x="85"/>
        <item h="1" x="114"/>
        <item h="1" x="33"/>
        <item h="1" m="1" x="29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4"/>
        <item h="1" x="263"/>
        <item h="1" x="264"/>
        <item h="1" x="265"/>
        <item h="1" x="266"/>
        <item h="1" x="267"/>
        <item h="1" x="269"/>
        <item h="1" x="270"/>
        <item h="1" m="1" x="308"/>
        <item h="1" x="271"/>
        <item h="1" x="272"/>
        <item h="1" x="273"/>
        <item h="1" x="274"/>
        <item h="1" x="275"/>
        <item h="1" x="276"/>
        <item h="1" m="1" x="301"/>
        <item h="1" x="277"/>
        <item h="1" x="278"/>
        <item h="1" x="280"/>
        <item h="1" x="281"/>
        <item h="1" m="1" x="302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30">
        <item m="1" x="2627"/>
        <item m="1" x="2626"/>
        <item m="1" x="2629"/>
        <item m="1" x="2628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2609"/>
        <item x="1633"/>
        <item x="345"/>
        <item x="2553"/>
        <item x="1594"/>
        <item x="2615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2611"/>
        <item x="176"/>
        <item x="590"/>
        <item x="1091"/>
        <item x="1101"/>
        <item x="431"/>
        <item x="621"/>
        <item x="175"/>
        <item x="470"/>
        <item x="2105"/>
        <item x="2618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613"/>
        <item x="270"/>
        <item x="178"/>
        <item x="1110"/>
        <item x="2614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2622"/>
        <item x="2623"/>
        <item x="539"/>
        <item x="2621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2607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2617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2591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595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598"/>
        <item x="2465"/>
        <item x="2600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596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599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2616"/>
        <item x="1777"/>
        <item x="1778"/>
        <item x="2538"/>
        <item x="13"/>
        <item x="627"/>
        <item x="2593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2610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606"/>
        <item x="2113"/>
        <item x="2608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2612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2624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602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2604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592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260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2620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2597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2594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605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619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2625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603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41"/>
      <x/>
    </i>
    <i>
      <x v="128"/>
      <x v="52"/>
      <x v="111"/>
      <x/>
    </i>
    <i r="2">
      <x v="157"/>
      <x/>
    </i>
    <i r="2">
      <x v="163"/>
      <x/>
    </i>
    <i>
      <x v="136"/>
      <x v="52"/>
      <x v="171"/>
      <x/>
    </i>
    <i>
      <x v="141"/>
      <x v="29"/>
      <x v="111"/>
      <x/>
    </i>
    <i r="1">
      <x v="125"/>
      <x v="111"/>
      <x v="2"/>
    </i>
    <i>
      <x v="143"/>
      <x v="15"/>
      <x v="168"/>
      <x/>
    </i>
    <i r="1">
      <x v="125"/>
      <x v="82"/>
      <x/>
    </i>
    <i r="2">
      <x v="117"/>
      <x/>
    </i>
    <i r="2">
      <x v="168"/>
      <x v="2"/>
    </i>
    <i>
      <x v="144"/>
      <x v="15"/>
      <x v="118"/>
      <x/>
    </i>
    <i r="2">
      <x v="170"/>
      <x/>
    </i>
    <i r="1">
      <x v="29"/>
      <x v="169"/>
      <x/>
    </i>
    <i>
      <x v="157"/>
      <x v="29"/>
      <x v="84"/>
      <x/>
    </i>
    <i r="2">
      <x v="146"/>
      <x/>
    </i>
    <i r="2">
      <x v="157"/>
      <x/>
    </i>
    <i>
      <x v="161"/>
      <x v="29"/>
      <x v="101"/>
      <x/>
    </i>
    <i>
      <x v="162"/>
      <x v="125"/>
      <x v="98"/>
      <x v="2"/>
    </i>
    <i>
      <x v="176"/>
      <x v="29"/>
      <x v="171"/>
      <x/>
    </i>
    <i>
      <x v="179"/>
      <x v="29"/>
      <x v="133"/>
      <x/>
    </i>
    <i>
      <x v="235"/>
      <x v="125"/>
      <x v="146"/>
      <x v="2"/>
    </i>
    <i>
      <x v="237"/>
      <x v="125"/>
      <x v="174"/>
      <x v="2"/>
    </i>
    <i>
      <x v="238"/>
      <x v="29"/>
      <x v="174"/>
      <x/>
    </i>
    <i>
      <x v="266"/>
      <x v="29"/>
      <x v="89"/>
      <x/>
    </i>
    <i>
      <x v="280"/>
      <x v="125"/>
      <x v="89"/>
      <x v="2"/>
    </i>
    <i>
      <x v="281"/>
      <x v="52"/>
      <x v="171"/>
      <x/>
    </i>
    <i r="1">
      <x v="125"/>
      <x v="171"/>
      <x v="2"/>
    </i>
    <i>
      <x v="282"/>
      <x v="52"/>
      <x v="138"/>
      <x/>
    </i>
    <i r="1">
      <x v="125"/>
      <x v="138"/>
      <x v="2"/>
    </i>
    <i>
      <x v="283"/>
      <x v="125"/>
      <x v="163"/>
      <x v="2"/>
    </i>
    <i>
      <x v="284"/>
      <x v="52"/>
      <x v="163"/>
      <x/>
    </i>
    <i>
      <x v="293"/>
      <x v="52"/>
      <x v="119"/>
      <x/>
    </i>
    <i>
      <x v="298"/>
      <x v="29"/>
      <x v="182"/>
      <x/>
    </i>
    <i>
      <x v="302"/>
      <x v="125"/>
      <x v="182"/>
      <x v="2"/>
    </i>
    <i>
      <x v="309"/>
      <x v="52"/>
      <x v="175"/>
      <x/>
    </i>
    <i>
      <x v="322"/>
      <x v="125"/>
      <x v="133"/>
      <x v="2"/>
    </i>
    <i>
      <x v="323"/>
      <x v="52"/>
      <x v="133"/>
      <x/>
    </i>
    <i>
      <x v="324"/>
      <x v="125"/>
      <x v="163"/>
      <x v="2"/>
    </i>
    <i>
      <x v="357"/>
      <x v="52"/>
      <x v="107"/>
      <x/>
    </i>
    <i>
      <x v="412"/>
      <x v="125"/>
      <x v="101"/>
      <x v="2"/>
    </i>
    <i>
      <x v="427"/>
      <x v="125"/>
      <x v="182"/>
      <x v="2"/>
    </i>
    <i>
      <x v="428"/>
      <x v="52"/>
      <x v="182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3">
        <i x="303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6" s="1"/>
        <i x="2" s="1"/>
        <i x="253" s="1"/>
        <i x="56" s="1"/>
        <i x="308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93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5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9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4" s="1"/>
        <i x="214" s="1"/>
        <i x="134" s="1"/>
        <i x="138" s="1"/>
        <i x="212" s="1"/>
        <i x="285" s="1"/>
        <i x="244" s="1"/>
        <i x="185" s="1"/>
        <i x="90" s="1"/>
        <i x="297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2" s="1"/>
        <i x="283" s="1"/>
        <i x="238" s="1"/>
        <i x="151" s="1"/>
        <i x="113" s="1"/>
        <i x="294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2" s="1"/>
        <i x="298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10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301" s="1"/>
        <i x="179" s="1"/>
        <i x="141" s="1"/>
        <i x="97" s="1"/>
        <i x="88" s="1"/>
        <i x="70" s="1"/>
        <i x="69" s="1"/>
        <i x="307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11" s="1"/>
        <i x="159" s="1"/>
        <i x="227" s="1"/>
        <i x="100" s="1"/>
        <i x="111" s="1"/>
        <i x="205" s="1"/>
        <i x="272" s="1"/>
        <i x="295" s="1"/>
        <i x="29" s="1"/>
        <i x="20" s="1"/>
        <i x="255" s="1"/>
        <i x="53" s="1"/>
        <i x="19" s="1"/>
        <i x="220" s="1"/>
        <i x="85" s="1"/>
        <i x="114" s="1"/>
        <i x="33" s="1"/>
        <i x="299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300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3">
        <i x="84" s="1"/>
        <i x="46"/>
        <i x="57"/>
        <i x="27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30">
        <i x="2499"/>
        <i x="1493"/>
        <i x="2462"/>
        <i x="152"/>
        <i x="139"/>
        <i x="1012"/>
        <i x="1358"/>
        <i x="1478"/>
        <i x="1375"/>
        <i x="641"/>
        <i x="1085"/>
        <i x="1660"/>
        <i x="1425"/>
        <i x="1606"/>
        <i x="1761"/>
        <i x="2110"/>
        <i x="919"/>
        <i x="569"/>
        <i x="570"/>
        <i x="1995"/>
        <i x="2358"/>
        <i x="853"/>
        <i x="1520"/>
        <i x="212"/>
        <i x="1708"/>
        <i x="876"/>
        <i x="1709"/>
        <i x="1652" s="1"/>
        <i x="1034"/>
        <i x="1523"/>
        <i x="375"/>
        <i x="1659"/>
        <i x="373"/>
        <i x="374"/>
        <i x="1492"/>
        <i x="257"/>
        <i x="2612"/>
        <i x="349"/>
        <i x="2043"/>
        <i x="1645"/>
        <i x="1632"/>
        <i x="2627" nd="1"/>
        <i x="2626" nd="1"/>
        <i x="2629" nd="1"/>
        <i x="2628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4" nd="1"/>
        <i x="2360" nd="1"/>
        <i x="533" nd="1"/>
        <i x="729" nd="1"/>
        <i x="2102" nd="1"/>
        <i x="2350" nd="1"/>
        <i x="2223" nd="1"/>
        <i x="1028" nd="1"/>
        <i x="546" nd="1"/>
        <i x="2464" nd="1"/>
        <i x="1231" nd="1"/>
        <i x="1298" nd="1"/>
        <i x="1002" nd="1"/>
        <i x="2370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6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30">
        <i x="298" s="1"/>
        <i x="1850" s="1"/>
        <i x="237" s="1"/>
        <i x="2627" s="1" nd="1"/>
        <i x="2626" s="1" nd="1"/>
        <i x="2629" s="1" nd="1"/>
        <i x="262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2609" s="1" nd="1"/>
        <i x="1633" s="1" nd="1"/>
        <i x="345" s="1" nd="1"/>
        <i x="2553" s="1" nd="1"/>
        <i x="1594" s="1" nd="1"/>
        <i x="2615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2611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618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613" s="1" nd="1"/>
        <i x="270" s="1" nd="1"/>
        <i x="178" s="1" nd="1"/>
        <i x="1110" s="1" nd="1"/>
        <i x="2614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2622" s="1" nd="1"/>
        <i x="2623" s="1" nd="1"/>
        <i x="539" s="1" nd="1"/>
        <i x="2621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2607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2617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2616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2610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606" s="1" nd="1"/>
        <i x="2113" s="1" nd="1"/>
        <i x="2608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2612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2624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602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2604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2620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605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619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2625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603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3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3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6" nd="1"/>
        <i x="253" nd="1"/>
        <i x="56" nd="1"/>
        <i x="308" nd="1"/>
        <i x="192" nd="1"/>
        <i x="180" nd="1"/>
        <i x="115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92" nd="1"/>
        <i x="222" nd="1"/>
        <i x="27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77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300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30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627" s="1" nd="1"/>
        <i x="2626" s="1" nd="1"/>
        <i x="2629" s="1" nd="1"/>
        <i x="262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2609" s="1" nd="1"/>
        <i x="1633" s="1" nd="1"/>
        <i x="345" s="1" nd="1"/>
        <i x="2553" s="1" nd="1"/>
        <i x="1594" s="1" nd="1"/>
        <i x="2615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2611" s="1" nd="1"/>
        <i x="176" s="1" nd="1"/>
        <i x="590" s="1" nd="1"/>
        <i x="621" s="1" nd="1"/>
        <i x="175" s="1" nd="1"/>
        <i x="470" s="1" nd="1"/>
        <i x="2105" s="1" nd="1"/>
        <i x="2618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613" s="1" nd="1"/>
        <i x="270" s="1" nd="1"/>
        <i x="1110" s="1" nd="1"/>
        <i x="2614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2622" s="1" nd="1"/>
        <i x="2623" s="1" nd="1"/>
        <i x="539" s="1" nd="1"/>
        <i x="2621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2607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2617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2616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2610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606" s="1" nd="1"/>
        <i x="2113" s="1" nd="1"/>
        <i x="2608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2612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2624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602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2604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2620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605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619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2625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603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3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3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6" nd="1"/>
        <i x="253" nd="1"/>
        <i x="56" nd="1"/>
        <i x="308" nd="1"/>
        <i x="192" nd="1"/>
        <i x="180" nd="1"/>
        <i x="254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43" nd="1"/>
        <i x="63" nd="1"/>
        <i x="10" nd="1"/>
        <i x="146" nd="1"/>
        <i x="171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299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300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3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3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3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100" totalsRowShown="0">
  <autoFilter ref="A1:S13100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100"/>
  <sheetViews>
    <sheetView topLeftCell="A13042" zoomScale="80" zoomScaleNormal="80" workbookViewId="0">
      <selection activeCell="A13100" sqref="A1310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3887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1555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3853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3850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3851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3853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3874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3855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3856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3857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3858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3859</v>
      </c>
      <c r="G12842" t="s">
        <v>258</v>
      </c>
      <c r="H12842" t="s">
        <v>3860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3859</v>
      </c>
      <c r="G12843" t="s">
        <v>258</v>
      </c>
      <c r="H12843" t="s">
        <v>3861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3862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3865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3862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3866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3856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3867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3868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3869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3870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3871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3872</v>
      </c>
      <c r="L12880" t="s">
        <v>3874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3885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3875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3876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3877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3877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3878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3879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3880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3881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3882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3886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3888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3889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940</v>
      </c>
      <c r="E12994">
        <v>1</v>
      </c>
      <c r="F12994" t="s">
        <v>3584</v>
      </c>
      <c r="G12994" t="s">
        <v>258</v>
      </c>
      <c r="H12994" t="s">
        <v>3846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1536</v>
      </c>
      <c r="G12995" t="s">
        <v>264</v>
      </c>
      <c r="H12995" t="s">
        <v>926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3890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3891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2785</v>
      </c>
      <c r="J13002" t="s">
        <v>919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3892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3893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3259</v>
      </c>
      <c r="J13005" t="s">
        <v>3679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3240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3240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1535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1535</v>
      </c>
      <c r="L13011" t="s">
        <v>2355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1194</v>
      </c>
      <c r="H13012" t="s">
        <v>3894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3896</v>
      </c>
      <c r="E13016">
        <v>1</v>
      </c>
      <c r="F13016" t="s">
        <v>127</v>
      </c>
      <c r="G13016" t="s">
        <v>258</v>
      </c>
      <c r="H13016" t="s">
        <v>3415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1560</v>
      </c>
      <c r="E13017">
        <v>12</v>
      </c>
      <c r="F13017" t="s">
        <v>883</v>
      </c>
      <c r="G13017" t="s">
        <v>581</v>
      </c>
      <c r="H13017" t="s">
        <v>1165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1560</v>
      </c>
      <c r="E13018">
        <v>2</v>
      </c>
      <c r="F13018" t="s">
        <v>578</v>
      </c>
      <c r="G13018" t="s">
        <v>265</v>
      </c>
      <c r="H13018" t="s">
        <v>3895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1730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1730</v>
      </c>
      <c r="J13020" t="s">
        <v>3679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1757</v>
      </c>
      <c r="E13021">
        <v>2</v>
      </c>
      <c r="F13021" t="s">
        <v>1753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1757</v>
      </c>
      <c r="E13022">
        <v>1</v>
      </c>
      <c r="F13022" t="s">
        <v>1753</v>
      </c>
      <c r="G13022" t="s">
        <v>732</v>
      </c>
      <c r="H13022" t="s">
        <v>3897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1757</v>
      </c>
      <c r="E13023">
        <v>2</v>
      </c>
      <c r="F13023" t="s">
        <v>378</v>
      </c>
      <c r="G13023" t="s">
        <v>258</v>
      </c>
      <c r="H13023" t="s">
        <v>3177</v>
      </c>
      <c r="J13023" t="s">
        <v>3898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1165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3434</v>
      </c>
      <c r="G13026" t="s">
        <v>258</v>
      </c>
      <c r="H13026" t="s">
        <v>3434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3434</v>
      </c>
      <c r="G13027" t="s">
        <v>258</v>
      </c>
      <c r="H13027" t="s">
        <v>3899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1555</v>
      </c>
      <c r="H13028" t="s">
        <v>3331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3829</v>
      </c>
      <c r="E13029">
        <v>5</v>
      </c>
      <c r="F13029" t="s">
        <v>26</v>
      </c>
      <c r="G13029" t="s">
        <v>3853</v>
      </c>
      <c r="H13029" t="s">
        <v>3784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3829</v>
      </c>
      <c r="E13030">
        <v>2</v>
      </c>
      <c r="F13030" t="s">
        <v>48</v>
      </c>
      <c r="G13030" t="s">
        <v>258</v>
      </c>
      <c r="H13030" t="s">
        <v>3900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3901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2507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1010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3902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3903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3903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2548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3199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991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3240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3907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3908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3909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1144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3323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3323</v>
      </c>
      <c r="G13059" t="s">
        <v>264</v>
      </c>
      <c r="H13059" t="s">
        <v>1535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3402</v>
      </c>
      <c r="E13060">
        <v>2</v>
      </c>
      <c r="F13060" t="s">
        <v>524</v>
      </c>
      <c r="G13060" t="s">
        <v>258</v>
      </c>
      <c r="H13060" t="s">
        <v>3423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3402</v>
      </c>
      <c r="E13061">
        <v>1</v>
      </c>
      <c r="F13061" t="s">
        <v>216</v>
      </c>
      <c r="G13061" t="s">
        <v>596</v>
      </c>
      <c r="H13061" t="s">
        <v>1730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2961</v>
      </c>
      <c r="E13062">
        <v>1</v>
      </c>
      <c r="F13062" t="s">
        <v>3912</v>
      </c>
      <c r="G13062" t="s">
        <v>1797</v>
      </c>
      <c r="H13062" t="s">
        <v>3913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1560</v>
      </c>
      <c r="E13064">
        <v>2</v>
      </c>
      <c r="F13064" t="s">
        <v>216</v>
      </c>
      <c r="G13064" t="s">
        <v>265</v>
      </c>
      <c r="H13064" t="s">
        <v>3895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1560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1560</v>
      </c>
      <c r="E13066">
        <v>2</v>
      </c>
      <c r="F13066" t="s">
        <v>15</v>
      </c>
      <c r="G13066" t="s">
        <v>265</v>
      </c>
      <c r="H13066" t="s">
        <v>3916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1560</v>
      </c>
      <c r="E13067">
        <v>2</v>
      </c>
      <c r="F13067" t="s">
        <v>26</v>
      </c>
      <c r="G13067" t="s">
        <v>264</v>
      </c>
      <c r="H13067" t="s">
        <v>3168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1560</v>
      </c>
      <c r="E13068">
        <v>4</v>
      </c>
      <c r="F13068" t="s">
        <v>1932</v>
      </c>
      <c r="G13068" t="s">
        <v>258</v>
      </c>
      <c r="H13068" t="s">
        <v>3915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1560</v>
      </c>
      <c r="E13069">
        <v>3</v>
      </c>
      <c r="F13069" t="s">
        <v>1932</v>
      </c>
      <c r="G13069" t="s">
        <v>258</v>
      </c>
      <c r="H13069" t="s">
        <v>3899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1560</v>
      </c>
      <c r="E13070">
        <v>2</v>
      </c>
      <c r="F13070" t="s">
        <v>1932</v>
      </c>
      <c r="G13070" t="s">
        <v>258</v>
      </c>
      <c r="H13070" t="s">
        <v>3434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1560</v>
      </c>
      <c r="E13071">
        <v>10</v>
      </c>
      <c r="F13071" t="s">
        <v>217</v>
      </c>
      <c r="G13071" t="s">
        <v>581</v>
      </c>
      <c r="H13071" t="s">
        <v>1165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1560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1287</v>
      </c>
      <c r="G13073" t="s">
        <v>258</v>
      </c>
      <c r="H13073" t="s">
        <v>3755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3917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3917</v>
      </c>
      <c r="E13075">
        <v>2</v>
      </c>
      <c r="F13075" t="s">
        <v>467</v>
      </c>
      <c r="G13075" t="s">
        <v>264</v>
      </c>
      <c r="H13075" t="s">
        <v>3918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3917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2817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1293</v>
      </c>
      <c r="H13078" t="s">
        <v>3921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3919</v>
      </c>
      <c r="G13079" t="s">
        <v>258</v>
      </c>
      <c r="H13079" t="s">
        <v>3920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3482</v>
      </c>
      <c r="E13080">
        <v>1</v>
      </c>
      <c r="F13080" t="s">
        <v>763</v>
      </c>
      <c r="G13080" t="s">
        <v>719</v>
      </c>
      <c r="H13080" t="s">
        <v>3926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3482</v>
      </c>
      <c r="E13081">
        <v>1</v>
      </c>
      <c r="F13081" t="s">
        <v>763</v>
      </c>
      <c r="G13081" t="s">
        <v>719</v>
      </c>
      <c r="H13081" t="s">
        <v>3925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3482</v>
      </c>
      <c r="E13082">
        <v>1</v>
      </c>
      <c r="F13082" t="s">
        <v>763</v>
      </c>
      <c r="G13082" t="s">
        <v>1024</v>
      </c>
      <c r="H13082" t="s">
        <v>3924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3482</v>
      </c>
      <c r="E13083">
        <v>2</v>
      </c>
      <c r="F13083" t="s">
        <v>601</v>
      </c>
      <c r="G13083" t="s">
        <v>1190</v>
      </c>
      <c r="H13083" t="s">
        <v>3922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3482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3482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3482</v>
      </c>
      <c r="E13086">
        <v>3</v>
      </c>
      <c r="F13086" t="s">
        <v>15</v>
      </c>
      <c r="G13086" t="s">
        <v>258</v>
      </c>
      <c r="H13086" t="s">
        <v>3923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C53" sqref="C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6"/>
  <sheetViews>
    <sheetView showGridLines="0" tabSelected="1" topLeftCell="A24" zoomScaleNormal="100" workbookViewId="0">
      <selection activeCell="J61" sqref="J61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45150</v>
      </c>
      <c r="H1" s="4" t="s">
        <v>5</v>
      </c>
      <c r="I1" t="s">
        <v>540</v>
      </c>
      <c r="J1" s="7">
        <f>AA5</f>
        <v>244655</v>
      </c>
      <c r="K1" s="7"/>
      <c r="M1" s="15" t="s">
        <v>684</v>
      </c>
      <c r="N1" s="13">
        <f>COUNTA(H6:H40)-2</f>
        <v>12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3</v>
      </c>
      <c r="Z1" s="17" t="s">
        <v>963</v>
      </c>
      <c r="AA1" s="19">
        <f>(COUNTA(U5:U1048576)-2)*AD2</f>
        <v>48000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20387.916666666668</v>
      </c>
      <c r="K2" s="7"/>
      <c r="M2" s="15" t="s">
        <v>685</v>
      </c>
      <c r="N2" s="14">
        <f>GETPIVOTDATA("Utilidad",$H$4)/N1</f>
        <v>215787.33333333334</v>
      </c>
      <c r="P2" t="s">
        <v>1598</v>
      </c>
      <c r="Q2" s="2">
        <f>-(Q1-J2)</f>
        <v>-29612.083333333332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611637.5</v>
      </c>
      <c r="K3" s="7"/>
      <c r="M3" s="15" t="s">
        <v>686</v>
      </c>
      <c r="N3" s="14">
        <f>N2*30</f>
        <v>6473620</v>
      </c>
      <c r="P3" t="s">
        <v>1599</v>
      </c>
      <c r="Q3" s="2">
        <f>Q2*N1</f>
        <v>-355345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800000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400000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944793</v>
      </c>
      <c r="X4" s="23" t="s">
        <v>1698</v>
      </c>
      <c r="AA4" s="19">
        <f>(1500000/30)*N1</f>
        <v>600000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20</v>
      </c>
      <c r="C5" s="7">
        <v>10000</v>
      </c>
      <c r="D5" s="7">
        <v>2500</v>
      </c>
      <c r="E5" s="7">
        <v>7500</v>
      </c>
      <c r="F5" s="94">
        <f>IF(E5&gt;0,$B$1,"")</f>
        <v>45150</v>
      </c>
      <c r="M5" s="15" t="s">
        <v>1657</v>
      </c>
      <c r="N5" s="7">
        <f>N4-J1</f>
        <v>155345</v>
      </c>
      <c r="Q5" s="2">
        <f>GETPIVOTDATA("Utilidad",$H$6)-AA1-AA2</f>
        <v>1644655</v>
      </c>
      <c r="U5" s="4" t="s">
        <v>692</v>
      </c>
      <c r="V5" t="s">
        <v>2864</v>
      </c>
      <c r="X5" s="17" t="s">
        <v>105</v>
      </c>
      <c r="Y5" s="22" t="str">
        <f>N1&amp;" Dias"</f>
        <v>12 Dias</v>
      </c>
      <c r="Z5" s="17" t="s">
        <v>963</v>
      </c>
      <c r="AA5" s="19">
        <f>GETPIVOTDATA("Utilidad",$H$4)-AA2-AA1-AA3-AA4</f>
        <v>244655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26</v>
      </c>
      <c r="B6" t="s">
        <v>20</v>
      </c>
      <c r="C6" s="7">
        <v>22000</v>
      </c>
      <c r="D6" s="7">
        <v>8500</v>
      </c>
      <c r="E6" s="7">
        <v>13500</v>
      </c>
      <c r="F6" s="94">
        <f t="shared" ref="F6:F52" si="1">IF(E6&gt;0,$B$1,"")</f>
        <v>45150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3</v>
      </c>
      <c r="U6" s="6">
        <v>45143</v>
      </c>
      <c r="V6" s="2">
        <v>-654800</v>
      </c>
      <c r="X6" s="23" t="s">
        <v>1203</v>
      </c>
      <c r="Y6" s="24">
        <f>J2</f>
        <v>20387.916666666668</v>
      </c>
      <c r="AC6" s="59" t="s">
        <v>3378</v>
      </c>
      <c r="AD6" s="60">
        <f>SUM(AA1:AA4)</f>
        <v>2344793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206</v>
      </c>
      <c r="B7" t="s">
        <v>366</v>
      </c>
      <c r="C7" s="7">
        <v>50000</v>
      </c>
      <c r="D7" s="7">
        <v>28000</v>
      </c>
      <c r="E7" s="7">
        <v>22000</v>
      </c>
      <c r="F7" s="94">
        <f t="shared" si="1"/>
        <v>45150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410552</v>
      </c>
      <c r="U7" s="6">
        <v>45147</v>
      </c>
      <c r="V7" s="2">
        <v>-955100</v>
      </c>
      <c r="X7" s="17" t="s">
        <v>966</v>
      </c>
      <c r="Y7" s="18">
        <f>AA5/50000</f>
        <v>4.8930999999999996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1287</v>
      </c>
      <c r="B8" t="s">
        <v>3755</v>
      </c>
      <c r="C8" s="7">
        <v>20000</v>
      </c>
      <c r="D8" s="7">
        <v>10000</v>
      </c>
      <c r="E8" s="7">
        <v>10000</v>
      </c>
      <c r="F8" s="94">
        <f t="shared" si="1"/>
        <v>45150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-768000</v>
      </c>
      <c r="AC8" s="61" t="s">
        <v>3379</v>
      </c>
      <c r="AD8" s="62">
        <f>GETPIVOTDATA("Utilidad",$H$6)-AA1-AA2</f>
        <v>1644655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840</v>
      </c>
      <c r="B9" t="s">
        <v>845</v>
      </c>
      <c r="C9" s="7">
        <v>4000</v>
      </c>
      <c r="D9" s="7">
        <v>1000</v>
      </c>
      <c r="E9" s="7">
        <v>3000</v>
      </c>
      <c r="F9" s="94">
        <f t="shared" si="1"/>
        <v>45150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5" t="s">
        <v>237</v>
      </c>
      <c r="V9" s="2">
        <v>-2377900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116</v>
      </c>
      <c r="B10" t="s">
        <v>506</v>
      </c>
      <c r="C10" s="7">
        <v>11000</v>
      </c>
      <c r="D10" s="7">
        <v>10279</v>
      </c>
      <c r="E10" s="7">
        <v>721</v>
      </c>
      <c r="F10" s="94">
        <f t="shared" si="1"/>
        <v>45150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3322693</v>
      </c>
    </row>
    <row r="11" spans="1:43" x14ac:dyDescent="0.2">
      <c r="A11" t="s">
        <v>116</v>
      </c>
      <c r="B11" t="s">
        <v>507</v>
      </c>
      <c r="C11" s="7">
        <v>6500</v>
      </c>
      <c r="D11" s="7">
        <v>6074</v>
      </c>
      <c r="E11" s="7">
        <v>426</v>
      </c>
      <c r="F11" s="94">
        <f t="shared" si="1"/>
        <v>45150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116</v>
      </c>
      <c r="B12" t="s">
        <v>510</v>
      </c>
      <c r="C12" s="7">
        <v>66500</v>
      </c>
      <c r="D12" s="7">
        <v>62138</v>
      </c>
      <c r="E12" s="7">
        <v>4362</v>
      </c>
      <c r="F12" s="94">
        <f t="shared" si="1"/>
        <v>45150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237</v>
      </c>
      <c r="C13" s="7">
        <v>190000</v>
      </c>
      <c r="D13" s="7">
        <v>128491</v>
      </c>
      <c r="E13" s="7">
        <v>61509</v>
      </c>
      <c r="F13" s="94">
        <f t="shared" si="1"/>
        <v>45150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F14" s="94" t="str">
        <f t="shared" si="1"/>
        <v/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F15" s="94" t="str">
        <f t="shared" si="1"/>
        <v/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F16" s="94" t="str">
        <f t="shared" si="1"/>
        <v/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6:11" x14ac:dyDescent="0.2">
      <c r="F17" s="94" t="str">
        <f t="shared" si="1"/>
        <v/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6:11" x14ac:dyDescent="0.2">
      <c r="F18" s="94" t="str">
        <f t="shared" si="1"/>
        <v/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6:11" x14ac:dyDescent="0.2">
      <c r="F19" s="94" t="str">
        <f t="shared" si="1"/>
        <v/>
      </c>
      <c r="G19" s="71"/>
      <c r="H19" s="5" t="s">
        <v>237</v>
      </c>
      <c r="I19" s="7">
        <v>4459800</v>
      </c>
      <c r="J19" s="7">
        <v>1870352</v>
      </c>
      <c r="K19" s="7">
        <v>2589448</v>
      </c>
    </row>
    <row r="20" spans="6:11" x14ac:dyDescent="0.2">
      <c r="F20" s="94" t="str">
        <f t="shared" si="1"/>
        <v/>
      </c>
      <c r="G20" s="71"/>
    </row>
    <row r="21" spans="6:11" x14ac:dyDescent="0.2">
      <c r="F21" s="94" t="str">
        <f t="shared" si="1"/>
        <v/>
      </c>
      <c r="G21" s="71"/>
    </row>
    <row r="22" spans="6:11" x14ac:dyDescent="0.2">
      <c r="F22" s="94" t="str">
        <f t="shared" si="1"/>
        <v/>
      </c>
      <c r="G22" s="71"/>
    </row>
    <row r="23" spans="6:11" x14ac:dyDescent="0.2">
      <c r="F23" s="94" t="str">
        <f t="shared" si="1"/>
        <v/>
      </c>
      <c r="G23" s="71"/>
    </row>
    <row r="24" spans="6:11" x14ac:dyDescent="0.2">
      <c r="F24" s="94" t="str">
        <f t="shared" si="1"/>
        <v/>
      </c>
      <c r="G24" s="71"/>
    </row>
    <row r="25" spans="6:11" x14ac:dyDescent="0.2">
      <c r="F25" s="94" t="str">
        <f t="shared" si="1"/>
        <v/>
      </c>
      <c r="G25" s="71"/>
    </row>
    <row r="26" spans="6:11" x14ac:dyDescent="0.2">
      <c r="F26" s="94" t="str">
        <f t="shared" si="1"/>
        <v/>
      </c>
      <c r="G26" s="71"/>
    </row>
    <row r="27" spans="6:11" x14ac:dyDescent="0.2">
      <c r="F27" s="94" t="str">
        <f t="shared" si="1"/>
        <v/>
      </c>
      <c r="G27" s="71"/>
    </row>
    <row r="28" spans="6:11" x14ac:dyDescent="0.2">
      <c r="F28" s="94" t="str">
        <f t="shared" si="1"/>
        <v/>
      </c>
      <c r="G28" s="71"/>
    </row>
    <row r="29" spans="6:11" x14ac:dyDescent="0.2">
      <c r="F29" s="94" t="str">
        <f t="shared" si="1"/>
        <v/>
      </c>
      <c r="G29" s="71"/>
    </row>
    <row r="30" spans="6:11" x14ac:dyDescent="0.2">
      <c r="F30" s="94" t="str">
        <f t="shared" si="1"/>
        <v/>
      </c>
      <c r="G30" s="71"/>
    </row>
    <row r="31" spans="6:11" x14ac:dyDescent="0.2">
      <c r="F31" s="94" t="str">
        <f t="shared" si="1"/>
        <v/>
      </c>
      <c r="G31" s="71"/>
    </row>
    <row r="32" spans="6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</row>
    <row r="36" spans="6:11" x14ac:dyDescent="0.2">
      <c r="F36" s="94" t="str">
        <f t="shared" si="1"/>
        <v/>
      </c>
      <c r="G36" s="71"/>
    </row>
    <row r="37" spans="6:11" x14ac:dyDescent="0.2">
      <c r="F37" s="94" t="str">
        <f t="shared" si="1"/>
        <v/>
      </c>
      <c r="G37" s="71"/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4" t="str">
        <f t="shared" si="1"/>
        <v/>
      </c>
      <c r="I42" s="75">
        <v>298900</v>
      </c>
      <c r="J42" t="s">
        <v>3688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4" t="str">
        <f t="shared" si="1"/>
        <v/>
      </c>
      <c r="H44" s="92" t="s">
        <v>3906</v>
      </c>
      <c r="I44" s="65">
        <v>-18900</v>
      </c>
      <c r="J44" t="s">
        <v>3911</v>
      </c>
      <c r="K44" s="69"/>
    </row>
    <row r="45" spans="6:11" x14ac:dyDescent="0.2">
      <c r="F45" s="94" t="str">
        <f t="shared" si="1"/>
        <v/>
      </c>
      <c r="H45" s="92" t="s">
        <v>3852</v>
      </c>
      <c r="I45" s="65">
        <v>-50000</v>
      </c>
      <c r="J45" t="s">
        <v>366</v>
      </c>
      <c r="K45" s="69"/>
    </row>
    <row r="46" spans="6:11" x14ac:dyDescent="0.2">
      <c r="F46" s="94" t="str">
        <f t="shared" si="1"/>
        <v/>
      </c>
      <c r="H46" s="92" t="s">
        <v>3905</v>
      </c>
      <c r="I46" s="65">
        <v>-10000</v>
      </c>
      <c r="J46" t="s">
        <v>3910</v>
      </c>
      <c r="K46" s="69"/>
    </row>
    <row r="47" spans="6:11" x14ac:dyDescent="0.2">
      <c r="F47" s="94" t="str">
        <f t="shared" si="1"/>
        <v/>
      </c>
      <c r="H47" s="93"/>
      <c r="I47" s="65">
        <v>-2000</v>
      </c>
      <c r="J47" t="s">
        <v>3914</v>
      </c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318000</v>
      </c>
      <c r="J52" s="67" t="s">
        <v>3666</v>
      </c>
      <c r="K52" s="66">
        <f>-SUMIF(I44:I51,"&lt;0")</f>
        <v>80900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/>
      <c r="K56" s="65">
        <f t="shared" ref="K56:K66" si="2">I56*J56</f>
        <v>0</v>
      </c>
    </row>
    <row r="57" spans="6:11" x14ac:dyDescent="0.2">
      <c r="I57">
        <v>20000</v>
      </c>
      <c r="J57" s="71">
        <v>2</v>
      </c>
      <c r="K57" s="65">
        <f t="shared" si="2"/>
        <v>40000</v>
      </c>
    </row>
    <row r="58" spans="6:11" x14ac:dyDescent="0.2">
      <c r="I58">
        <v>10000</v>
      </c>
      <c r="J58" s="71">
        <v>4</v>
      </c>
      <c r="K58" s="65">
        <f t="shared" si="2"/>
        <v>40000</v>
      </c>
    </row>
    <row r="59" spans="6:11" x14ac:dyDescent="0.2">
      <c r="I59">
        <v>5000</v>
      </c>
      <c r="J59" s="71">
        <v>11</v>
      </c>
      <c r="K59" s="65">
        <f t="shared" si="2"/>
        <v>55000</v>
      </c>
    </row>
    <row r="60" spans="6:11" x14ac:dyDescent="0.2">
      <c r="I60">
        <v>2000</v>
      </c>
      <c r="J60" s="71">
        <v>25</v>
      </c>
      <c r="K60" s="65">
        <f t="shared" si="2"/>
        <v>50000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5000</v>
      </c>
      <c r="K63" s="64">
        <f>J63</f>
        <v>5000</v>
      </c>
    </row>
    <row r="64" spans="6:11" ht="15" thickTop="1" x14ac:dyDescent="0.2">
      <c r="J64" t="s">
        <v>3671</v>
      </c>
      <c r="K64" s="82">
        <f>SUM(K55:K61)</f>
        <v>185000</v>
      </c>
    </row>
    <row r="65" spans="8:11" x14ac:dyDescent="0.2">
      <c r="J65" t="s">
        <v>3672</v>
      </c>
      <c r="K65" s="82">
        <f>K63</f>
        <v>5000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190000</v>
      </c>
    </row>
    <row r="68" spans="8:11" x14ac:dyDescent="0.2">
      <c r="I68" s="85"/>
      <c r="J68" t="s">
        <v>1869</v>
      </c>
      <c r="K68" s="2">
        <f>GETPIVOTDATA("Ventas",$A$4)</f>
        <v>190000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8723500</v>
      </c>
      <c r="C104" s="7">
        <v>572500</v>
      </c>
      <c r="D104" s="7">
        <v>8151000</v>
      </c>
    </row>
    <row r="105" spans="1:4" x14ac:dyDescent="0.2">
      <c r="A105" t="s">
        <v>378</v>
      </c>
      <c r="B105" s="7">
        <v>15307000</v>
      </c>
      <c r="C105" s="7">
        <v>8580000</v>
      </c>
      <c r="D105" s="7">
        <v>6727000</v>
      </c>
    </row>
    <row r="106" spans="1:4" x14ac:dyDescent="0.2">
      <c r="A106" t="s">
        <v>216</v>
      </c>
      <c r="B106" s="7">
        <v>7769000</v>
      </c>
      <c r="C106" s="7">
        <v>3372400</v>
      </c>
      <c r="D106" s="7">
        <v>4396600</v>
      </c>
    </row>
    <row r="107" spans="1:4" x14ac:dyDescent="0.2">
      <c r="A107" t="s">
        <v>26</v>
      </c>
      <c r="B107" s="7">
        <v>6903000</v>
      </c>
      <c r="C107" s="7">
        <v>2976700</v>
      </c>
      <c r="D107" s="7">
        <v>3926300</v>
      </c>
    </row>
    <row r="108" spans="1:4" x14ac:dyDescent="0.2">
      <c r="A108" t="s">
        <v>524</v>
      </c>
      <c r="B108" s="7">
        <v>8293000</v>
      </c>
      <c r="C108" s="7">
        <v>4690800</v>
      </c>
      <c r="D108" s="7">
        <v>3602200</v>
      </c>
    </row>
    <row r="109" spans="1:4" x14ac:dyDescent="0.2">
      <c r="A109" t="s">
        <v>217</v>
      </c>
      <c r="B109" s="7">
        <v>3634500</v>
      </c>
      <c r="C109" s="7">
        <v>442500</v>
      </c>
      <c r="D109" s="7">
        <v>3192000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4020500</v>
      </c>
      <c r="C111" s="7">
        <v>1320800</v>
      </c>
      <c r="D111" s="7">
        <v>2699700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3021500</v>
      </c>
      <c r="C113" s="7">
        <v>980400</v>
      </c>
      <c r="D113" s="7">
        <v>2041100</v>
      </c>
    </row>
    <row r="114" spans="1:4" x14ac:dyDescent="0.2">
      <c r="A114" t="s">
        <v>669</v>
      </c>
      <c r="B114" s="7">
        <v>2175000</v>
      </c>
      <c r="C114" s="7">
        <v>390000</v>
      </c>
      <c r="D114" s="7">
        <v>1785000</v>
      </c>
    </row>
    <row r="115" spans="1:4" x14ac:dyDescent="0.2">
      <c r="A115" t="s">
        <v>334</v>
      </c>
      <c r="B115" s="7">
        <v>1788000</v>
      </c>
      <c r="C115" s="7">
        <v>185900</v>
      </c>
      <c r="D115" s="7">
        <v>1602100</v>
      </c>
    </row>
    <row r="116" spans="1:4" x14ac:dyDescent="0.2">
      <c r="A116" t="s">
        <v>883</v>
      </c>
      <c r="B116" s="7">
        <v>1664000</v>
      </c>
      <c r="C116" s="7">
        <v>590400</v>
      </c>
      <c r="D116" s="7">
        <v>1073600</v>
      </c>
    </row>
    <row r="117" spans="1:4" x14ac:dyDescent="0.2">
      <c r="A117" t="s">
        <v>578</v>
      </c>
      <c r="B117" s="7">
        <v>1472500</v>
      </c>
      <c r="C117" s="7">
        <v>519000</v>
      </c>
      <c r="D117" s="7">
        <v>953500</v>
      </c>
    </row>
    <row r="118" spans="1:4" x14ac:dyDescent="0.2">
      <c r="A118" t="s">
        <v>447</v>
      </c>
      <c r="B118" s="7">
        <v>858000</v>
      </c>
      <c r="C118" s="7">
        <v>139700</v>
      </c>
      <c r="D118" s="7">
        <v>718300</v>
      </c>
    </row>
    <row r="119" spans="1:4" x14ac:dyDescent="0.2">
      <c r="A119" t="s">
        <v>206</v>
      </c>
      <c r="B119" s="7">
        <v>1840000</v>
      </c>
      <c r="C119" s="7">
        <v>1134500</v>
      </c>
      <c r="D119" s="7">
        <v>705500</v>
      </c>
    </row>
    <row r="120" spans="1:4" x14ac:dyDescent="0.2">
      <c r="A120" t="s">
        <v>116</v>
      </c>
      <c r="B120" s="7">
        <v>9553200</v>
      </c>
      <c r="C120" s="7">
        <v>8890143</v>
      </c>
      <c r="D120" s="7">
        <v>663057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1110000</v>
      </c>
      <c r="C123" s="7">
        <v>561300</v>
      </c>
      <c r="D123" s="7">
        <v>548700</v>
      </c>
    </row>
    <row r="124" spans="1:4" x14ac:dyDescent="0.2">
      <c r="A124" t="s">
        <v>1536</v>
      </c>
      <c r="B124" s="7">
        <v>867000</v>
      </c>
      <c r="C124" s="7">
        <v>360200</v>
      </c>
      <c r="D124" s="7">
        <v>506800</v>
      </c>
    </row>
    <row r="125" spans="1:4" x14ac:dyDescent="0.2">
      <c r="A125" t="s">
        <v>609</v>
      </c>
      <c r="B125" s="7">
        <v>1765000</v>
      </c>
      <c r="C125" s="7">
        <v>1275000</v>
      </c>
      <c r="D125" s="7">
        <v>490000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644000</v>
      </c>
      <c r="C130" s="7">
        <v>275200</v>
      </c>
      <c r="D130" s="7">
        <v>368800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1185</v>
      </c>
      <c r="B140" s="7">
        <v>195000</v>
      </c>
      <c r="C140" s="7">
        <v>51000</v>
      </c>
      <c r="D140" s="7">
        <v>144000</v>
      </c>
    </row>
    <row r="141" spans="1:4" x14ac:dyDescent="0.2">
      <c r="A141" t="s">
        <v>823</v>
      </c>
      <c r="B141" s="7">
        <v>290000</v>
      </c>
      <c r="C141" s="7">
        <v>152000</v>
      </c>
      <c r="D141" s="7">
        <v>138000</v>
      </c>
    </row>
    <row r="142" spans="1:4" x14ac:dyDescent="0.2">
      <c r="A142" t="s">
        <v>1753</v>
      </c>
      <c r="B142" s="7">
        <v>310000</v>
      </c>
      <c r="C142" s="7">
        <v>175000</v>
      </c>
      <c r="D142" s="7">
        <v>135000</v>
      </c>
    </row>
    <row r="143" spans="1:4" x14ac:dyDescent="0.2">
      <c r="A143" t="s">
        <v>726</v>
      </c>
      <c r="B143" s="7">
        <v>312000</v>
      </c>
      <c r="C143" s="7">
        <v>178000</v>
      </c>
      <c r="D143" s="7">
        <v>134000</v>
      </c>
    </row>
    <row r="144" spans="1:4" x14ac:dyDescent="0.2">
      <c r="A144" t="s">
        <v>128</v>
      </c>
      <c r="B144" s="7">
        <v>282000</v>
      </c>
      <c r="C144" s="7">
        <v>152000</v>
      </c>
      <c r="D144" s="7">
        <v>130000</v>
      </c>
    </row>
    <row r="145" spans="1:4" x14ac:dyDescent="0.2">
      <c r="A145" t="s">
        <v>1184</v>
      </c>
      <c r="B145" s="7">
        <v>279000</v>
      </c>
      <c r="C145" s="7">
        <v>149000</v>
      </c>
      <c r="D145" s="7">
        <v>130000</v>
      </c>
    </row>
    <row r="146" spans="1:4" x14ac:dyDescent="0.2">
      <c r="A146" t="s">
        <v>3175</v>
      </c>
      <c r="B146" s="7">
        <v>244000</v>
      </c>
      <c r="C146" s="7">
        <v>135000</v>
      </c>
      <c r="D146" s="7">
        <v>109000</v>
      </c>
    </row>
    <row r="147" spans="1:4" x14ac:dyDescent="0.2">
      <c r="A147" t="s">
        <v>3043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3655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2432</v>
      </c>
      <c r="B152" s="7">
        <v>120000</v>
      </c>
      <c r="C152" s="7">
        <v>21800</v>
      </c>
      <c r="D152" s="7">
        <v>98200</v>
      </c>
    </row>
    <row r="153" spans="1:4" x14ac:dyDescent="0.2">
      <c r="A153" t="s">
        <v>225</v>
      </c>
      <c r="B153" s="7">
        <v>140000</v>
      </c>
      <c r="C153" s="7">
        <v>42000</v>
      </c>
      <c r="D153" s="7">
        <v>98000</v>
      </c>
    </row>
    <row r="154" spans="1:4" x14ac:dyDescent="0.2">
      <c r="A154" t="s">
        <v>467</v>
      </c>
      <c r="B154" s="7">
        <v>161000</v>
      </c>
      <c r="C154" s="7">
        <v>65000</v>
      </c>
      <c r="D154" s="7">
        <v>96000</v>
      </c>
    </row>
    <row r="155" spans="1:4" x14ac:dyDescent="0.2">
      <c r="A155" t="s">
        <v>2649</v>
      </c>
      <c r="B155" s="7">
        <v>176000</v>
      </c>
      <c r="C155" s="7">
        <v>85000</v>
      </c>
      <c r="D155" s="7">
        <v>91000</v>
      </c>
    </row>
    <row r="156" spans="1:4" x14ac:dyDescent="0.2">
      <c r="A156" t="s">
        <v>841</v>
      </c>
      <c r="B156" s="7">
        <v>322000</v>
      </c>
      <c r="C156" s="7">
        <v>233000</v>
      </c>
      <c r="D156" s="7">
        <v>89000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580</v>
      </c>
      <c r="B159" s="7">
        <v>99000</v>
      </c>
      <c r="C159" s="7">
        <v>15300</v>
      </c>
      <c r="D159" s="7">
        <v>83700</v>
      </c>
    </row>
    <row r="160" spans="1:4" x14ac:dyDescent="0.2">
      <c r="A160" t="s">
        <v>1948</v>
      </c>
      <c r="B160" s="7">
        <v>161000</v>
      </c>
      <c r="C160" s="7">
        <v>79500</v>
      </c>
      <c r="D160" s="7">
        <v>81500</v>
      </c>
    </row>
    <row r="161" spans="1:4" x14ac:dyDescent="0.2">
      <c r="A161" t="s">
        <v>475</v>
      </c>
      <c r="B161" s="7">
        <v>149000</v>
      </c>
      <c r="C161" s="7">
        <v>67500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840</v>
      </c>
      <c r="B163" s="7">
        <v>110500</v>
      </c>
      <c r="C163" s="7">
        <v>30980</v>
      </c>
      <c r="D163" s="7">
        <v>79520</v>
      </c>
    </row>
    <row r="164" spans="1:4" x14ac:dyDescent="0.2">
      <c r="A164" t="s">
        <v>30</v>
      </c>
      <c r="B164" s="7">
        <v>135000</v>
      </c>
      <c r="C164" s="7">
        <v>56100</v>
      </c>
      <c r="D164" s="7">
        <v>78900</v>
      </c>
    </row>
    <row r="165" spans="1:4" x14ac:dyDescent="0.2">
      <c r="A165" t="s">
        <v>1287</v>
      </c>
      <c r="B165" s="7">
        <v>151000</v>
      </c>
      <c r="C165" s="7">
        <v>74000</v>
      </c>
      <c r="D165" s="7">
        <v>77000</v>
      </c>
    </row>
    <row r="166" spans="1:4" x14ac:dyDescent="0.2">
      <c r="A166" t="s">
        <v>3106</v>
      </c>
      <c r="B166" s="7">
        <v>99000</v>
      </c>
      <c r="C166" s="7">
        <v>26400</v>
      </c>
      <c r="D166" s="7">
        <v>72600</v>
      </c>
    </row>
    <row r="167" spans="1:4" x14ac:dyDescent="0.2">
      <c r="A167" t="s">
        <v>753</v>
      </c>
      <c r="B167" s="7">
        <v>109500</v>
      </c>
      <c r="C167" s="7">
        <v>40000</v>
      </c>
      <c r="D167" s="7">
        <v>69500</v>
      </c>
    </row>
    <row r="168" spans="1:4" x14ac:dyDescent="0.2">
      <c r="A168" t="s">
        <v>2123</v>
      </c>
      <c r="B168" s="7">
        <v>136000</v>
      </c>
      <c r="C168" s="7">
        <v>67500</v>
      </c>
      <c r="D168" s="7">
        <v>68500</v>
      </c>
    </row>
    <row r="169" spans="1:4" x14ac:dyDescent="0.2">
      <c r="A169" t="s">
        <v>1205</v>
      </c>
      <c r="B169" s="7">
        <v>75500</v>
      </c>
      <c r="C169" s="7">
        <v>7500</v>
      </c>
      <c r="D169" s="7">
        <v>68000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502</v>
      </c>
      <c r="B172" s="7">
        <v>165000</v>
      </c>
      <c r="C172" s="7">
        <v>103000</v>
      </c>
      <c r="D172" s="7">
        <v>62000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2350</v>
      </c>
      <c r="B174" s="7">
        <v>101000</v>
      </c>
      <c r="C174" s="7">
        <v>42000</v>
      </c>
      <c r="D174" s="7">
        <v>59000</v>
      </c>
    </row>
    <row r="175" spans="1:4" x14ac:dyDescent="0.2">
      <c r="A175" t="s">
        <v>2753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187</v>
      </c>
      <c r="B179" s="7">
        <v>140000</v>
      </c>
      <c r="C179" s="7">
        <v>90000</v>
      </c>
      <c r="D179" s="7">
        <v>50000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1959</v>
      </c>
      <c r="B183" s="7">
        <v>75000</v>
      </c>
      <c r="C183" s="7">
        <v>28000</v>
      </c>
      <c r="D183" s="7">
        <v>47000</v>
      </c>
    </row>
    <row r="184" spans="1:4" x14ac:dyDescent="0.2">
      <c r="A184" t="s">
        <v>2422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2875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3584</v>
      </c>
      <c r="B190" s="7">
        <v>39200</v>
      </c>
      <c r="C190" s="7">
        <v>0</v>
      </c>
      <c r="D190" s="7">
        <v>39200</v>
      </c>
    </row>
    <row r="191" spans="1:4" x14ac:dyDescent="0.2">
      <c r="A191" t="s">
        <v>2176</v>
      </c>
      <c r="B191" s="7">
        <v>82000</v>
      </c>
      <c r="C191" s="7">
        <v>45000</v>
      </c>
      <c r="D191" s="7">
        <v>37000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1913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3434</v>
      </c>
      <c r="B200" s="7">
        <v>56000</v>
      </c>
      <c r="C200" s="7">
        <v>24000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3354</v>
      </c>
      <c r="B207" s="7">
        <v>75000</v>
      </c>
      <c r="C207" s="7">
        <v>50000</v>
      </c>
      <c r="D207" s="7">
        <v>25000</v>
      </c>
    </row>
    <row r="208" spans="1:4" x14ac:dyDescent="0.2">
      <c r="A208" t="s">
        <v>2031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1033</v>
      </c>
      <c r="B211" s="7">
        <v>39000</v>
      </c>
      <c r="C211" s="7">
        <v>17000</v>
      </c>
      <c r="D211" s="7">
        <v>22000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1249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3197</v>
      </c>
      <c r="B215" s="7">
        <v>90000</v>
      </c>
      <c r="C215" s="7">
        <v>70000</v>
      </c>
      <c r="D215" s="7">
        <v>20000</v>
      </c>
    </row>
    <row r="216" spans="1:4" x14ac:dyDescent="0.2">
      <c r="A216" t="s">
        <v>537</v>
      </c>
      <c r="B216" s="7">
        <v>20000</v>
      </c>
      <c r="C216" s="7">
        <v>0</v>
      </c>
      <c r="D216" s="7">
        <v>20000</v>
      </c>
    </row>
    <row r="217" spans="1:4" x14ac:dyDescent="0.2">
      <c r="A217" t="s">
        <v>2760</v>
      </c>
      <c r="B217" s="7">
        <v>52000</v>
      </c>
      <c r="C217" s="7">
        <v>32000</v>
      </c>
      <c r="D217" s="7">
        <v>20000</v>
      </c>
    </row>
    <row r="218" spans="1:4" x14ac:dyDescent="0.2">
      <c r="A218" t="s">
        <v>1594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1523</v>
      </c>
      <c r="B219" s="7">
        <v>35000</v>
      </c>
      <c r="C219" s="7">
        <v>15000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3151</v>
      </c>
      <c r="B227" s="7">
        <v>20000</v>
      </c>
      <c r="C227" s="7">
        <v>5000</v>
      </c>
      <c r="D227" s="7">
        <v>15000</v>
      </c>
    </row>
    <row r="228" spans="1:4" x14ac:dyDescent="0.2">
      <c r="A228" t="s">
        <v>1238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2338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1924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3600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3562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1777</v>
      </c>
      <c r="B241" s="7">
        <v>10000</v>
      </c>
      <c r="C241" s="7">
        <v>0</v>
      </c>
      <c r="D241" s="7">
        <v>10000</v>
      </c>
    </row>
    <row r="242" spans="1:4" x14ac:dyDescent="0.2">
      <c r="A242" t="s">
        <v>126</v>
      </c>
      <c r="B242" s="7">
        <v>15000</v>
      </c>
      <c r="C242" s="7">
        <v>5000</v>
      </c>
      <c r="D242" s="7">
        <v>10000</v>
      </c>
    </row>
    <row r="243" spans="1:4" x14ac:dyDescent="0.2">
      <c r="A243" t="s">
        <v>117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3369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2249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1286</v>
      </c>
      <c r="B249" s="7">
        <v>15000</v>
      </c>
      <c r="C249" s="7">
        <v>8500</v>
      </c>
      <c r="D249" s="7">
        <v>6500</v>
      </c>
    </row>
    <row r="250" spans="1:4" x14ac:dyDescent="0.2">
      <c r="A250" t="s">
        <v>3740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674</v>
      </c>
      <c r="B251" s="7">
        <v>10000</v>
      </c>
      <c r="C251" s="7">
        <v>3500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3394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3542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2264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3603</v>
      </c>
      <c r="B257" s="7">
        <v>6000</v>
      </c>
      <c r="C257" s="7">
        <v>2000</v>
      </c>
      <c r="D257" s="7">
        <v>4000</v>
      </c>
    </row>
    <row r="258" spans="1:4" x14ac:dyDescent="0.2">
      <c r="A258" t="s">
        <v>1142</v>
      </c>
      <c r="B258" s="7">
        <v>10000</v>
      </c>
      <c r="C258" s="7">
        <v>7000</v>
      </c>
      <c r="D258" s="7">
        <v>3000</v>
      </c>
    </row>
    <row r="259" spans="1:4" x14ac:dyDescent="0.2">
      <c r="A259" t="s">
        <v>3822</v>
      </c>
      <c r="B259" s="7">
        <v>4000</v>
      </c>
      <c r="C259" s="7">
        <v>1000</v>
      </c>
      <c r="D259" s="7">
        <v>3000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238</v>
      </c>
      <c r="B261" s="7">
        <v>2000</v>
      </c>
      <c r="C261" s="7">
        <v>0</v>
      </c>
      <c r="D261" s="7">
        <v>2000</v>
      </c>
    </row>
    <row r="262" spans="1:4" x14ac:dyDescent="0.2">
      <c r="A262" t="s">
        <v>3563</v>
      </c>
      <c r="B262" s="7">
        <v>2000</v>
      </c>
      <c r="C262" s="7">
        <v>500</v>
      </c>
      <c r="D262" s="7">
        <v>1500</v>
      </c>
    </row>
    <row r="263" spans="1:4" x14ac:dyDescent="0.2">
      <c r="A263" t="s">
        <v>512</v>
      </c>
      <c r="B263" s="7">
        <v>1200</v>
      </c>
      <c r="C263" s="7">
        <v>0</v>
      </c>
      <c r="D263" s="7">
        <v>1200</v>
      </c>
    </row>
    <row r="264" spans="1:4" x14ac:dyDescent="0.2">
      <c r="A264" t="s">
        <v>1149</v>
      </c>
      <c r="B264" s="7">
        <v>1000</v>
      </c>
      <c r="C264" s="7">
        <v>300</v>
      </c>
      <c r="D264" s="7">
        <v>700</v>
      </c>
    </row>
    <row r="265" spans="1:4" x14ac:dyDescent="0.2">
      <c r="A265" t="s">
        <v>1613</v>
      </c>
      <c r="B265" s="7">
        <v>0</v>
      </c>
      <c r="C265" s="7">
        <v>0</v>
      </c>
      <c r="D265" s="7">
        <v>0</v>
      </c>
    </row>
    <row r="266" spans="1:4" x14ac:dyDescent="0.2">
      <c r="A266" t="s">
        <v>237</v>
      </c>
      <c r="B266" s="7">
        <v>116683800</v>
      </c>
      <c r="C266" s="7">
        <v>57572866</v>
      </c>
      <c r="D266" s="7">
        <v>59110934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21" sqref="E21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44990</v>
      </c>
      <c r="B5" s="8" t="s">
        <v>252</v>
      </c>
      <c r="C5" t="s">
        <v>2495</v>
      </c>
      <c r="D5" s="7">
        <v>1</v>
      </c>
      <c r="E5" s="7">
        <v>75000</v>
      </c>
      <c r="F5" s="7">
        <v>125000</v>
      </c>
    </row>
    <row r="6" spans="1:6" x14ac:dyDescent="0.2">
      <c r="A6" s="1">
        <v>44990</v>
      </c>
      <c r="B6" s="8" t="s">
        <v>253</v>
      </c>
      <c r="C6" t="s">
        <v>2495</v>
      </c>
      <c r="D6" s="7">
        <v>1</v>
      </c>
      <c r="E6" s="7">
        <v>75000</v>
      </c>
      <c r="F6" s="7">
        <v>135000</v>
      </c>
    </row>
    <row r="7" spans="1:6" x14ac:dyDescent="0.2">
      <c r="A7" s="1" t="s">
        <v>237</v>
      </c>
      <c r="D7" s="7">
        <v>2</v>
      </c>
      <c r="E7" s="7">
        <v>75000</v>
      </c>
      <c r="F7" s="7">
        <v>130000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9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2808</v>
      </c>
      <c r="E7" s="7">
        <v>35000</v>
      </c>
      <c r="F7" s="7">
        <v>55000</v>
      </c>
    </row>
    <row r="8" spans="1:6" x14ac:dyDescent="0.2">
      <c r="A8" s="1">
        <v>45143</v>
      </c>
      <c r="B8" t="s">
        <v>884</v>
      </c>
      <c r="C8" s="8" t="s">
        <v>253</v>
      </c>
      <c r="D8" t="s">
        <v>2808</v>
      </c>
      <c r="E8" s="7">
        <v>24000</v>
      </c>
      <c r="F8" s="7">
        <v>45000</v>
      </c>
    </row>
    <row r="9" spans="1:6" x14ac:dyDescent="0.2">
      <c r="A9" s="1" t="s">
        <v>237</v>
      </c>
      <c r="E9" s="7">
        <v>26500</v>
      </c>
      <c r="F9" s="7">
        <v>47500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2023-08-13T02:50:47Z</dcterms:modified>
</cp:coreProperties>
</file>