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56185648-4DAB-E54B-86C5-01BEAAF5FA90}" xr6:coauthVersionLast="47" xr6:coauthVersionMax="47" xr10:uidLastSave="{00000000-0000-0000-0000-000000000000}"/>
  <bookViews>
    <workbookView xWindow="0" yWindow="500" windowWidth="33600" windowHeight="19400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30" r:id="rId13"/>
    <pivotCache cacheId="340" r:id="rId14"/>
    <pivotCache cacheId="344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372" i="1" l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<sst xmlns="http://schemas.openxmlformats.org/spreadsheetml/2006/main" count="59753" uniqueCount="3613">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</sst>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1.890110532404" createdVersion="8" refreshedVersion="8" minRefreshableVersion="3" recordCount="89" xr:uid="{D6226646-B668-F44C-A406-C5AB4FFE3143}">
  <cacheSource type="worksheet">
    <worksheetSource name="Tabla3"/>
  </cacheSource>
  <cacheFields count="9">
    <cacheField name="id" numFmtId="0">
      <sharedItems containsString="0" containsBlank="1" containsNumber="1" containsInteger="1" minValue="1" maxValue="88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25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1.890111921297" createdVersion="8" refreshedVersion="8" minRefreshableVersion="3" recordCount="11371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322"/>
    </cacheField>
    <cacheField name="Date" numFmtId="16">
      <sharedItems containsSemiMixedTypes="0" containsNonDate="0" containsDate="1" containsString="0" minDate="2022-03-16T00:00:00" maxDate="2023-06-29T00:00:00" count="39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0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Rasuradora" u="1"/>
        <m u="1"/>
        <s v="Generico" u="1"/>
        <s v="Logioca der Carga" u="1"/>
        <s v="Servicios" u="1"/>
        <s v="Sopotes" u="1"/>
        <s v="Patillers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39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1.890122106481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m/>
    <x v="11"/>
    <d v="2023-06-24T00:00:00"/>
    <x v="17"/>
    <s v="Samsung"/>
    <x v="10"/>
    <m/>
    <n v="270000"/>
    <n v="27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71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0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0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0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0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0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0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19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2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3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4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5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6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7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8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9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0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1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2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3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8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2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4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5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6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7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8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9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0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1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2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3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4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5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6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7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8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9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0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1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40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2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3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4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5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6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7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8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8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9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3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60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0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19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60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1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2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6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3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6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3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4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0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5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6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7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8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9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70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1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2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3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4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5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6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7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5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2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8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9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80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1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3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2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3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4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4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5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6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5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7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8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4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9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2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3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0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3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6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9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9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90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6" firstHeaderRow="1" firstDataRow="1" firstDataCol="1" rowPageCount="3" colPageCount="1"/>
  <pivotFields count="19">
    <pivotField showAll="0"/>
    <pivotField axis="axisRow" showAll="0">
      <items count="39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1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7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93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3"/>
        <item x="2"/>
        <item x="253"/>
        <item x="56"/>
        <item m="1" x="295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2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6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6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299"/>
        <item m="1" x="287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7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0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298"/>
        <item x="159"/>
        <item x="227"/>
        <item x="100"/>
        <item x="111"/>
        <item x="205"/>
        <item x="273"/>
        <item m="1" x="284"/>
        <item x="29"/>
        <item x="20"/>
        <item x="255"/>
        <item x="53"/>
        <item x="19"/>
        <item x="220"/>
        <item x="85"/>
        <item x="114"/>
        <item x="33"/>
        <item m="1" x="288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9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3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1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39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4"/>
        <item x="1525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391"/>
        <item m="1" x="2392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3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1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1546"/>
        <item x="1767"/>
        <item x="1914"/>
        <item x="2216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4"/>
        <item x="2355"/>
        <item x="2356"/>
        <item x="2026"/>
        <item x="2357"/>
        <item x="2358"/>
        <item x="2359"/>
        <item x="2353"/>
        <item x="2360"/>
        <item x="2361"/>
        <item x="2362"/>
        <item x="2363"/>
        <item x="2366"/>
        <item x="2364"/>
        <item x="2365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6"/>
        <item x="2385"/>
        <item x="2387"/>
        <item x="2388"/>
        <item x="2389"/>
        <item x="2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3">
    <i>
      <x v="8"/>
      <x v="346"/>
    </i>
    <i>
      <x v="30"/>
      <x v="64"/>
    </i>
    <i>
      <x v="33"/>
      <x v="2388"/>
    </i>
    <i>
      <x v="40"/>
      <x v="312"/>
    </i>
    <i r="1">
      <x v="1913"/>
    </i>
    <i>
      <x v="47"/>
      <x v="11"/>
    </i>
    <i>
      <x v="59"/>
      <x v="2175"/>
    </i>
    <i>
      <x v="79"/>
      <x v="2387"/>
    </i>
    <i>
      <x v="140"/>
      <x v="2350"/>
    </i>
    <i>
      <x v="165"/>
      <x v="217"/>
    </i>
    <i>
      <x v="173"/>
      <x v="2028"/>
    </i>
    <i>
      <x v="184"/>
      <x v="1631"/>
    </i>
    <i>
      <x v="200"/>
      <x v="520"/>
    </i>
    <i>
      <x v="221"/>
      <x v="320"/>
    </i>
    <i r="1">
      <x v="323"/>
    </i>
    <i>
      <x v="229"/>
      <x v="726"/>
    </i>
    <i r="1">
      <x v="2392"/>
    </i>
    <i>
      <x v="233"/>
      <x v="2350"/>
    </i>
    <i>
      <x v="234"/>
      <x v="317"/>
    </i>
    <i>
      <x v="239"/>
      <x v="1551"/>
    </i>
    <i>
      <x v="247"/>
      <x v="159"/>
    </i>
    <i>
      <x v="290"/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4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1" firstHeaderRow="0" firstDataRow="1" firstDataCol="1" rowPageCount="4" colPageCount="1"/>
  <pivotFields count="19">
    <pivotField showAll="0"/>
    <pivotField axis="axisRow" multipleItemSelectionAllowed="1" showAll="0" sortType="ascending">
      <items count="396">
        <item m="1" x="39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m="1" x="39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1">
        <item x="13"/>
        <item x="16"/>
        <item x="21"/>
        <item x="8"/>
        <item x="3"/>
        <item x="25"/>
        <item x="0"/>
        <item m="1" x="293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5"/>
        <item x="47"/>
        <item x="48"/>
        <item x="49"/>
        <item x="50"/>
        <item x="51"/>
        <item x="52"/>
        <item x="53"/>
        <item x="4"/>
        <item m="1" x="291"/>
        <item x="54"/>
        <item x="55"/>
        <item x="56"/>
        <item x="57"/>
        <item m="1" x="298"/>
        <item x="58"/>
        <item x="59"/>
        <item x="60"/>
        <item m="1" x="297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9"/>
        <item x="78"/>
        <item x="79"/>
        <item x="80"/>
        <item m="1" x="286"/>
        <item x="81"/>
        <item x="82"/>
        <item x="83"/>
        <item x="76"/>
        <item x="85"/>
        <item x="86"/>
        <item m="1" x="294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8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7"/>
        <item x="128"/>
        <item x="129"/>
        <item x="130"/>
        <item x="131"/>
        <item x="132"/>
        <item x="133"/>
        <item m="1" x="299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6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5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8">
      <pivotArea outline="0" collapsedLevelsAreSubtotals="1" fieldPosition="0"/>
    </format>
    <format dxfId="27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6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5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8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0">
        <item m="1" x="29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3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6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9"/>
        <item m="1" x="287"/>
        <item x="1"/>
        <item x="116"/>
        <item x="35"/>
        <item x="61"/>
        <item m="1" x="297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00"/>
        <item x="111"/>
        <item x="29"/>
        <item x="20"/>
        <item x="53"/>
        <item x="19"/>
        <item x="85"/>
        <item x="114"/>
        <item x="33"/>
        <item m="1" x="288"/>
        <item x="66"/>
        <item x="26"/>
        <item x="37"/>
        <item x="137"/>
        <item x="73"/>
        <item x="59"/>
        <item x="60"/>
        <item x="34"/>
        <item x="45"/>
        <item x="62"/>
        <item m="1" x="289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5"/>
        <item x="148"/>
        <item x="149"/>
        <item x="150"/>
        <item x="151"/>
        <item m="1" x="296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4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5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28"/>
    </i>
    <i>
      <x v="114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70"/>
    </i>
    <i>
      <x v="116"/>
    </i>
    <i>
      <x v="108"/>
    </i>
    <i>
      <x v="28"/>
    </i>
    <i>
      <x v="54"/>
    </i>
    <i>
      <x v="80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03"/>
    </i>
    <i>
      <x v="278"/>
    </i>
    <i>
      <x v="151"/>
    </i>
    <i>
      <x v="214"/>
    </i>
    <i>
      <x v="247"/>
    </i>
    <i>
      <x v="189"/>
    </i>
    <i>
      <x v="138"/>
    </i>
    <i>
      <x v="174"/>
    </i>
    <i>
      <x v="231"/>
    </i>
    <i>
      <x v="136"/>
    </i>
    <i>
      <x v="101"/>
    </i>
    <i>
      <x v="102"/>
    </i>
    <i>
      <x v="188"/>
    </i>
    <i>
      <x v="154"/>
    </i>
    <i>
      <x v="222"/>
    </i>
    <i>
      <x v="221"/>
    </i>
    <i>
      <x v="257"/>
    </i>
    <i>
      <x v="126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270"/>
    </i>
    <i>
      <x v="183"/>
    </i>
    <i>
      <x v="289"/>
    </i>
    <i>
      <x v="11"/>
    </i>
    <i>
      <x v="266"/>
    </i>
    <i>
      <x v="97"/>
    </i>
    <i>
      <x v="147"/>
    </i>
    <i>
      <x v="170"/>
    </i>
    <i>
      <x v="89"/>
    </i>
    <i>
      <x v="274"/>
    </i>
    <i>
      <x v="8"/>
    </i>
    <i>
      <x v="248"/>
    </i>
    <i>
      <x v="29"/>
    </i>
    <i>
      <x v="62"/>
    </i>
    <i>
      <x v="88"/>
    </i>
    <i>
      <x v="41"/>
    </i>
    <i>
      <x v="155"/>
    </i>
    <i>
      <x v="225"/>
    </i>
    <i>
      <x v="223"/>
    </i>
    <i>
      <x v="280"/>
    </i>
    <i>
      <x v="3"/>
    </i>
    <i>
      <x v="79"/>
    </i>
    <i>
      <x v="268"/>
    </i>
    <i>
      <x v="141"/>
    </i>
    <i>
      <x v="171"/>
    </i>
    <i>
      <x v="262"/>
    </i>
    <i>
      <x v="173"/>
    </i>
    <i>
      <x v="299"/>
    </i>
    <i>
      <x v="81"/>
    </i>
    <i>
      <x v="230"/>
    </i>
    <i>
      <x v="226"/>
    </i>
    <i>
      <x v="153"/>
    </i>
    <i>
      <x v="172"/>
    </i>
    <i>
      <x v="236"/>
    </i>
    <i>
      <x v="45"/>
    </i>
    <i>
      <x v="200"/>
    </i>
    <i>
      <x v="279"/>
    </i>
    <i>
      <x v="291"/>
    </i>
    <i>
      <x v="59"/>
    </i>
    <i>
      <x v="205"/>
    </i>
    <i>
      <x v="35"/>
    </i>
    <i>
      <x v="161"/>
    </i>
    <i>
      <x v="37"/>
    </i>
    <i>
      <x v="129"/>
    </i>
    <i>
      <x v="296"/>
    </i>
    <i>
      <x v="168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5">
        <item m="1" x="39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6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9"/>
        <item m="1" x="287"/>
        <item x="155"/>
        <item x="148"/>
        <item x="167"/>
        <item x="188"/>
        <item x="177"/>
        <item x="1"/>
        <item x="116"/>
        <item x="35"/>
        <item x="61"/>
        <item m="1" x="29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59"/>
        <item x="227"/>
        <item x="100"/>
        <item x="111"/>
        <item x="205"/>
        <item m="1" x="284"/>
        <item x="29"/>
        <item x="20"/>
        <item x="53"/>
        <item x="19"/>
        <item x="220"/>
        <item x="85"/>
        <item x="114"/>
        <item x="33"/>
        <item m="1" x="288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9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5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93">
        <item h="1" m="1" x="2392"/>
        <item h="1" m="1" x="2391"/>
        <item h="1" x="1541"/>
        <item h="1" x="1662"/>
        <item h="1" x="725"/>
        <item h="1" x="495"/>
        <item h="1" x="985"/>
        <item h="1" x="1829"/>
        <item h="1" x="484"/>
        <item h="1" x="611"/>
        <item h="1" x="2262"/>
        <item h="1" x="649"/>
        <item h="1" x="132"/>
        <item h="1" x="1893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5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049"/>
        <item h="1" x="982"/>
        <item h="1" x="2070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2"/>
        <item h="1" x="647"/>
        <item h="1" x="2146"/>
        <item h="1" x="1326"/>
        <item h="1" x="202"/>
        <item h="1" x="1721"/>
        <item h="1" x="307"/>
        <item h="1" x="485"/>
        <item h="1" x="1269"/>
        <item h="1" x="1442"/>
        <item h="1" x="1895"/>
        <item h="1" x="941"/>
        <item h="1" x="1593"/>
        <item h="1" x="1633"/>
        <item h="1" x="345"/>
        <item h="1" x="2322"/>
        <item h="1" x="1594"/>
        <item h="1" x="2319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9"/>
        <item h="1" x="535"/>
        <item h="1" x="173"/>
        <item h="1" x="177"/>
        <item h="1" x="634"/>
        <item h="1" x="136"/>
        <item h="1" x="362"/>
        <item h="1" x="1431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5"/>
        <item h="1" x="181"/>
        <item h="1" x="1786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0"/>
        <item h="1" x="138"/>
        <item h="1" x="2022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2"/>
        <item h="1" x="2258"/>
        <item h="1" x="2097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56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2363"/>
        <item h="1" x="2317"/>
        <item h="1" x="1956"/>
        <item h="1" x="2272"/>
        <item h="1" x="2350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2356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879"/>
        <item h="1" x="1782"/>
        <item h="1" x="2134"/>
        <item h="1" x="1787"/>
        <item h="1" x="1258"/>
        <item h="1" x="957"/>
        <item h="1" x="971"/>
        <item h="1" x="1399"/>
        <item h="1" x="1318"/>
        <item h="1" x="1289"/>
        <item h="1" x="2125"/>
        <item h="1" x="486"/>
        <item h="1" x="2308"/>
        <item h="1" x="846"/>
        <item h="1" x="939"/>
        <item h="1" x="2314"/>
        <item h="1" x="2076"/>
        <item h="1" x="2336"/>
        <item h="1" x="612"/>
        <item h="1" x="407"/>
        <item h="1" x="789"/>
        <item h="1" x="101"/>
        <item h="1" x="100"/>
        <item h="1" x="2052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2144"/>
        <item h="1" x="214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4"/>
        <item h="1" x="2246"/>
        <item h="1" x="1052"/>
        <item h="1" x="1241"/>
        <item h="1" x="1313"/>
        <item h="1" x="7"/>
        <item h="1" x="308"/>
        <item h="1" x="1499"/>
        <item h="1" x="1604"/>
        <item h="1" x="108"/>
        <item h="1" x="2051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952"/>
        <item h="1" x="1337"/>
        <item h="1" x="2056"/>
        <item h="1" x="663"/>
        <item h="1" x="1178"/>
        <item h="1" x="1536"/>
        <item h="1" x="679"/>
        <item h="1" x="1913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3"/>
        <item h="1" x="1904"/>
        <item h="1" x="2023"/>
        <item h="1" x="1123"/>
        <item h="1" x="1631"/>
        <item h="1" x="1188"/>
        <item h="1" x="210"/>
        <item h="1" x="870"/>
        <item h="1" x="2001"/>
        <item h="1" x="1321"/>
        <item h="1" x="895"/>
        <item h="1" x="1416"/>
        <item h="1" x="1372"/>
        <item h="1" x="1745"/>
        <item h="1" x="1497"/>
        <item h="1" x="1650"/>
        <item h="1" x="2081"/>
        <item h="1" x="1729"/>
        <item h="1" x="739"/>
        <item h="1" x="1912"/>
        <item h="1" x="443"/>
        <item h="1" x="1503"/>
        <item h="1" x="2182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2324"/>
        <item h="1" x="599"/>
        <item h="1" x="1376"/>
        <item h="1" x="708"/>
        <item h="1" x="1377"/>
        <item h="1" x="2228"/>
        <item h="1" x="1226"/>
        <item h="1" x="1935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7"/>
        <item h="1" x="2004"/>
        <item h="1" x="1677"/>
        <item h="1" x="1735"/>
        <item h="1" x="1487"/>
        <item h="1" x="1220"/>
        <item h="1" x="1953"/>
        <item h="1" x="1861"/>
        <item h="1" x="597"/>
        <item h="1" x="596"/>
        <item h="1" x="1612"/>
        <item h="1" x="2108"/>
        <item h="1" x="1772"/>
        <item h="1" x="552"/>
        <item h="1" x="2385"/>
        <item h="1" x="1199"/>
        <item h="1" x="1221"/>
        <item h="1" x="1268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7"/>
        <item h="1" x="1149"/>
        <item h="1" x="1896"/>
        <item h="1" x="1973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2374"/>
        <item h="1" x="1620"/>
        <item h="1" x="1969"/>
        <item h="1" x="1422"/>
        <item h="1" x="675"/>
        <item h="1" x="1686"/>
        <item h="1" x="636"/>
        <item h="1" x="1733"/>
        <item h="1" x="2037"/>
        <item h="1" x="750"/>
        <item h="1" x="673"/>
        <item h="1" x="1088"/>
        <item h="1" x="672"/>
        <item h="1" x="2266"/>
        <item h="1" x="2303"/>
        <item h="1" x="1382"/>
        <item h="1" x="1030"/>
        <item h="1" x="1948"/>
        <item h="1" x="1626"/>
        <item h="1" x="1802"/>
        <item h="1" x="1853"/>
        <item h="1" x="1961"/>
        <item h="1" x="2316"/>
        <item h="1" x="1389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8"/>
        <item h="1" x="925"/>
        <item h="1" x="1607"/>
        <item h="1" x="682"/>
        <item h="1" x="2188"/>
        <item h="1" x="2058"/>
        <item h="1" x="879"/>
        <item h="1" x="1068"/>
        <item h="1" x="1669"/>
        <item h="1" x="1076"/>
        <item h="1" x="953"/>
        <item h="1" x="394"/>
        <item h="1" x="2131"/>
        <item h="1" x="751"/>
        <item h="1" x="2173"/>
        <item h="1" x="498"/>
        <item h="1" x="1426"/>
        <item h="1" x="1158"/>
        <item h="1" x="477"/>
        <item h="1" x="1486"/>
        <item h="1" x="2132"/>
        <item h="1" x="1032"/>
        <item h="1" x="2130"/>
        <item h="1" x="1731"/>
        <item h="1" x="1567"/>
        <item h="1" x="1724"/>
        <item h="1" x="656"/>
        <item h="1" x="1504"/>
        <item h="1" x="1883"/>
        <item h="1" x="1562"/>
        <item h="1" x="1208"/>
        <item h="1" x="1195"/>
        <item h="1" x="522"/>
        <item h="1" x="1275"/>
        <item h="1" x="1274"/>
        <item h="1" x="2283"/>
        <item h="1" x="783"/>
        <item h="1" x="1705"/>
        <item h="1" x="1175"/>
        <item h="1" x="2026"/>
        <item h="1" x="1247"/>
        <item h="1" x="2271"/>
        <item h="1" x="67"/>
        <item h="1" x="734"/>
        <item h="1" x="462"/>
        <item h="1" x="463"/>
        <item h="1" x="1899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7"/>
        <item h="1" x="2048"/>
        <item h="1" x="2050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4"/>
        <item h="1" x="1783"/>
        <item h="1" x="950"/>
        <item h="1" x="2121"/>
        <item h="1" x="1469"/>
        <item h="1" x="2080"/>
        <item h="1" x="155"/>
        <item h="1" x="1473"/>
        <item h="1" x="154"/>
        <item h="1" x="2348"/>
        <item h="1" x="446"/>
        <item h="1" x="1492"/>
        <item h="1" x="1636"/>
        <item h="1" x="221"/>
        <item h="1" x="713"/>
        <item h="1" x="1179"/>
        <item h="1" x="128"/>
        <item h="1" x="1011"/>
        <item h="1" x="2242"/>
        <item h="1" x="1579"/>
        <item h="1" x="2388"/>
        <item h="1" x="1475"/>
        <item h="1" x="2018"/>
        <item h="1" x="1290"/>
        <item h="1" x="127"/>
        <item h="1" x="417"/>
        <item h="1" x="1364"/>
        <item h="1" x="1344"/>
        <item h="1" x="1380"/>
        <item h="1" x="2086"/>
        <item h="1" x="1555"/>
        <item h="1" x="1874"/>
        <item h="1" x="2100"/>
        <item h="1" x="2386"/>
        <item h="1" x="1575"/>
        <item h="1" x="1728"/>
        <item h="1" x="1556"/>
        <item h="1" x="2101"/>
        <item h="1" x="2047"/>
        <item h="1" x="1773"/>
        <item h="1" x="1560"/>
        <item h="1" x="1971"/>
        <item h="1" x="1311"/>
        <item h="1" x="1173"/>
        <item h="1" x="1193"/>
        <item h="1" x="2075"/>
        <item h="1" x="2013"/>
        <item h="1" x="119"/>
        <item h="1" x="2281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876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29"/>
        <item h="1" x="2116"/>
        <item h="1" x="2045"/>
        <item h="1" x="1417"/>
        <item h="1" x="2227"/>
        <item h="1" x="330"/>
        <item h="1" x="1696"/>
        <item h="1" x="1161"/>
        <item h="1" x="923"/>
        <item h="1" x="1843"/>
        <item h="1" x="2115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880"/>
        <item h="1" x="1689"/>
        <item h="1" x="2015"/>
        <item h="1" x="1832"/>
        <item h="1" x="1451"/>
        <item h="1" x="2366"/>
        <item h="1" x="2364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8"/>
        <item h="1" x="968"/>
        <item h="1" x="797"/>
        <item h="1" x="1205"/>
        <item h="1" x="1616"/>
        <item h="1" x="2060"/>
        <item h="1" x="2038"/>
        <item h="1" x="1827"/>
        <item h="1" x="1482"/>
        <item h="1" x="1003"/>
        <item h="1" x="669"/>
        <item h="1" x="1153"/>
        <item h="1" x="662"/>
        <item h="1" x="2154"/>
        <item h="1" x="1285"/>
        <item h="1" x="1559"/>
        <item h="1" x="1480"/>
        <item h="1" x="709"/>
        <item h="1" x="2326"/>
        <item h="1" x="1261"/>
        <item h="1" x="1403"/>
        <item h="1" x="1737"/>
        <item h="1" x="1506"/>
        <item h="1" x="1471"/>
        <item h="1" x="954"/>
        <item h="1" x="490"/>
        <item h="1" x="2053"/>
        <item h="1" x="1340"/>
        <item h="1" x="1834"/>
        <item h="1" x="819"/>
        <item h="1" x="2192"/>
        <item h="1" x="1069"/>
        <item h="1" x="1257"/>
        <item h="1" x="1163"/>
        <item h="1" x="2055"/>
        <item h="1" x="1039"/>
        <item h="1" x="432"/>
        <item h="1" x="2178"/>
        <item h="1" x="1479"/>
        <item h="1" x="2161"/>
        <item h="1" x="1502"/>
        <item h="1" x="433"/>
        <item h="1" x="918"/>
        <item h="1" x="1943"/>
        <item h="1" x="1675"/>
        <item h="1" x="1723"/>
        <item h="1" x="2135"/>
        <item h="1" x="1139"/>
        <item h="1" x="2184"/>
        <item h="1" x="1968"/>
        <item h="1" x="1637"/>
        <item h="1" x="1371"/>
        <item h="1" x="2249"/>
        <item h="1" x="2155"/>
        <item h="1" x="622"/>
        <item h="1" x="1168"/>
        <item h="1" x="2351"/>
        <item h="1" x="1906"/>
        <item h="1" x="2195"/>
        <item h="1" x="1886"/>
        <item h="1" x="2039"/>
        <item h="1" x="1212"/>
        <item h="1" x="623"/>
        <item h="1" x="1507"/>
        <item h="1" x="638"/>
        <item h="1" x="2177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1986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28"/>
        <item h="1" x="2003"/>
        <item h="1" x="1438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7"/>
        <item h="1" x="1517"/>
        <item h="1" x="1315"/>
        <item h="1" x="572"/>
        <item h="1" x="1097"/>
        <item h="1" x="2343"/>
        <item h="1" x="2265"/>
        <item h="1" x="2216"/>
        <item h="1" x="2255"/>
        <item h="1" x="1794"/>
        <item h="1" x="1086"/>
        <item h="1" x="2390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3"/>
        <item h="1" x="103"/>
        <item h="1" x="104"/>
        <item h="1" x="1974"/>
        <item h="1" x="885"/>
        <item h="1" x="37"/>
        <item h="1" x="1114"/>
        <item h="1" x="2093"/>
        <item h="1" x="1113"/>
        <item h="1" x="1954"/>
        <item h="1" x="1981"/>
        <item h="1" x="717"/>
        <item h="1" x="720"/>
        <item h="1" x="1542"/>
        <item h="1" x="437"/>
        <item h="1" x="715"/>
        <item h="1" x="714"/>
        <item h="1" x="1985"/>
        <item h="1" x="2000"/>
        <item h="1" x="873"/>
        <item h="1" x="2220"/>
        <item h="1" x="1015"/>
        <item h="1" x="525"/>
        <item h="1" x="2378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3"/>
        <item h="1" x="1348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2257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1930"/>
        <item h="1" x="518"/>
        <item h="1" x="1815"/>
        <item h="1" x="1514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8"/>
        <item h="1" x="1150"/>
        <item h="1" x="1071"/>
        <item h="1" x="1316"/>
        <item h="1" x="1182"/>
        <item h="1" x="1427"/>
        <item h="1" x="2035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5"/>
        <item h="1" x="277"/>
        <item h="1" x="1965"/>
        <item h="1" x="1330"/>
        <item h="1" x="383"/>
        <item h="1" x="1602"/>
        <item h="1" x="188"/>
        <item h="1" x="278"/>
        <item h="1" x="935"/>
        <item h="1" x="591"/>
        <item h="1" x="2347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8"/>
        <item h="1" x="1045"/>
        <item h="1" x="1629"/>
        <item h="1" x="651"/>
        <item h="1" x="791"/>
        <item h="1" x="2033"/>
        <item h="1" x="793"/>
        <item h="1" x="1924"/>
        <item h="1" x="1021"/>
        <item h="1" x="459"/>
        <item h="1" x="517"/>
        <item h="1" x="2171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28"/>
        <item h="1" x="1623"/>
        <item h="1" x="1184"/>
        <item h="1" x="1186"/>
        <item h="1" x="2381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2099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4"/>
        <item h="1" x="711"/>
        <item h="1" x="1393"/>
        <item h="1" x="977"/>
        <item h="1" x="1118"/>
        <item h="1" x="2204"/>
        <item h="1" x="2205"/>
        <item h="1" x="2217"/>
        <item h="1" x="2206"/>
        <item h="1" x="2203"/>
        <item h="1" x="1263"/>
        <item h="1" x="1227"/>
        <item h="1" x="131"/>
        <item h="1" x="2233"/>
        <item h="1" x="1807"/>
        <item h="1" x="844"/>
        <item h="1" x="72"/>
        <item h="1" x="447"/>
        <item h="1" x="1248"/>
        <item h="1" x="586"/>
        <item h="1" x="969"/>
        <item h="1" x="2286"/>
        <item h="1" x="1813"/>
        <item h="1" x="1051"/>
        <item h="1" x="937"/>
        <item h="1" x="1824"/>
        <item h="1" x="958"/>
        <item h="1" x="1494"/>
        <item h="1" x="2172"/>
        <item h="1" x="2260"/>
        <item h="1" x="1732"/>
        <item h="1" x="2103"/>
        <item h="1" x="416"/>
        <item h="1" x="994"/>
        <item h="1" x="1010"/>
        <item h="1" x="913"/>
        <item h="1" x="2377"/>
        <item h="1" x="124"/>
        <item h="1" x="1664"/>
        <item h="1" x="1665"/>
        <item h="1" x="997"/>
        <item h="1" x="1777"/>
        <item h="1" x="1778"/>
        <item h="1" x="13"/>
        <item h="1" x="627"/>
        <item h="1" x="2304"/>
        <item h="1" x="2082"/>
        <item h="1" x="1041"/>
        <item h="1" x="1719"/>
        <item h="1" x="1013"/>
        <item h="1" x="1483"/>
        <item h="1" x="735"/>
        <item h="1" x="908"/>
        <item h="1" x="2153"/>
        <item h="1" x="1797"/>
        <item h="1" x="836"/>
        <item h="1" x="1172"/>
        <item h="1" x="1320"/>
        <item h="1" x="2382"/>
        <item h="1" x="1789"/>
        <item h="1" x="1400"/>
        <item h="1" x="2293"/>
        <item h="1" x="883"/>
        <item h="1" x="775"/>
        <item h="1" x="1738"/>
        <item h="1" x="1386"/>
        <item h="1" x="1262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2376"/>
        <item h="1" x="506"/>
        <item h="1" x="2297"/>
        <item h="1" x="1450"/>
        <item h="1" x="1972"/>
        <item h="1" x="1334"/>
        <item h="1" x="1666"/>
        <item h="1" x="1993"/>
        <item h="1" x="1828"/>
        <item h="1" x="1714"/>
        <item h="1" x="555"/>
        <item h="1" x="1715"/>
        <item h="1" x="2248"/>
        <item h="1" x="2074"/>
        <item h="1" x="1944"/>
        <item h="1" x="2354"/>
        <item h="1" x="1089"/>
        <item h="1" x="1138"/>
        <item h="1" x="1717"/>
        <item h="1" x="1245"/>
        <item h="1" x="1779"/>
        <item h="1" x="2079"/>
        <item h="1" x="2334"/>
        <item h="1" x="1207"/>
        <item h="1" x="1288"/>
        <item h="1" x="2167"/>
        <item h="1" x="1307"/>
        <item h="1" x="1142"/>
        <item h="1" x="1563"/>
        <item h="1" x="1839"/>
        <item h="1" x="1489"/>
        <item h="1" x="1873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4"/>
        <item h="1" x="886"/>
        <item h="1" x="1855"/>
        <item h="1" x="1124"/>
        <item h="1" x="1512"/>
        <item h="1" x="1509"/>
        <item h="1" x="2067"/>
        <item h="1" x="2030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6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406"/>
        <item h="1" x="1851"/>
        <item h="1" x="2008"/>
        <item h="1" x="840"/>
        <item h="1" x="1327"/>
        <item h="1" x="1305"/>
        <item h="1" x="475"/>
        <item h="1" x="542"/>
        <item h="1" x="2113"/>
        <item h="1" x="1790"/>
        <item h="1" x="81"/>
        <item h="1" x="473"/>
        <item h="1" x="1209"/>
        <item h="1" x="2215"/>
        <item h="1" x="341"/>
        <item h="1" x="648"/>
        <item h="1" x="1279"/>
        <item h="1" x="1369"/>
        <item h="1" x="1370"/>
        <item h="1" x="1324"/>
        <item h="1" x="1757"/>
        <item h="1" x="32"/>
        <item h="1" x="2031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2333"/>
        <item h="1" x="139"/>
        <item h="1" x="732"/>
        <item h="1" x="369"/>
        <item h="1" x="1493"/>
        <item h="1" x="1898"/>
        <item h="1" x="681"/>
        <item h="1" x="190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6"/>
        <item h="1" x="213"/>
        <item h="1" x="1085"/>
        <item h="1" x="1660"/>
        <item h="1" x="1109"/>
        <item h="1" x="1941"/>
        <item h="1" x="1424"/>
        <item h="1" x="1606"/>
        <item h="1" x="1761"/>
        <item h="1" x="1639"/>
        <item h="1" x="1232"/>
        <item h="1" x="2185"/>
        <item h="1" x="2166"/>
        <item h="1" x="1206"/>
        <item h="1" x="2362"/>
        <item h="1" x="533"/>
        <item h="1" x="2110"/>
        <item h="1" x="729"/>
        <item h="1" x="2102"/>
        <item h="1" x="919"/>
        <item h="1" x="2352"/>
        <item h="1" x="569"/>
        <item h="1" x="2223"/>
        <item h="1" x="570"/>
        <item h="1" x="1996"/>
        <item h="1" x="1028"/>
        <item h="1" x="546"/>
        <item h="1" x="1230"/>
        <item h="1" x="1297"/>
        <item h="1" x="1002"/>
        <item h="1" x="2372"/>
        <item h="1" x="2360"/>
        <item h="1" x="853"/>
        <item h="1" x="390"/>
        <item h="1" x="1519"/>
        <item h="1" x="765"/>
        <item h="1" x="1911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4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2012"/>
        <item h="1" x="2011"/>
        <item h="1" x="368"/>
        <item h="1" x="95"/>
        <item h="1" x="96"/>
        <item h="1" x="1922"/>
        <item h="1" x="1921"/>
        <item h="1" x="758"/>
        <item h="1" x="1535"/>
        <item h="1" x="2285"/>
        <item h="1" x="1058"/>
        <item h="1" x="1362"/>
        <item h="1" x="1287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5"/>
        <item h="1" x="1707"/>
        <item h="1" x="1436"/>
        <item h="1" x="2327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7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x="430"/>
        <item h="1" x="454"/>
        <item h="1" x="291"/>
        <item h="1" x="757"/>
        <item h="1" x="130"/>
        <item h="1" x="2129"/>
        <item h="1" x="2275"/>
        <item h="1" x="2349"/>
        <item h="1" x="1309"/>
        <item h="1" x="298"/>
        <item h="1" x="2320"/>
        <item h="1" x="1850"/>
        <item h="1" x="1949"/>
        <item h="1" x="299"/>
        <item h="1" x="1428"/>
        <item h="1" x="1295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4"/>
        <item h="1" x="33"/>
        <item h="1" x="1767"/>
        <item h="1" x="1914"/>
        <item h="1" x="1842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3"/>
        <item h="1" x="524"/>
        <item h="1" x="966"/>
        <item h="1" x="1152"/>
        <item h="1" x="2091"/>
        <item h="1" x="815"/>
        <item h="1" x="1215"/>
        <item h="1" x="2181"/>
        <item h="1" x="2197"/>
        <item h="1" x="2183"/>
        <item h="1" x="1836"/>
        <item h="1" x="1793"/>
        <item h="1" x="1368"/>
        <item h="1" x="90"/>
        <item h="1" x="616"/>
        <item h="1" x="1676"/>
        <item h="1" x="2315"/>
        <item h="1" x="1410"/>
        <item h="1" x="1409"/>
        <item h="1" x="1022"/>
        <item h="1" x="1704"/>
        <item h="1" x="1328"/>
        <item h="1" x="1877"/>
        <item h="1" x="1072"/>
        <item h="1" x="1291"/>
        <item h="1" x="1025"/>
        <item h="1" x="1065"/>
        <item h="1" x="882"/>
        <item h="1" x="1501"/>
        <item h="1" x="2194"/>
        <item h="1" x="683"/>
        <item h="1" x="1706"/>
        <item h="1" x="2019"/>
        <item h="1" x="1635"/>
        <item h="1" x="1799"/>
        <item h="1" x="2241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2180"/>
        <item h="1" x="1478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1907"/>
        <item h="1" x="999"/>
        <item h="1" x="1459"/>
        <item h="1" x="1031"/>
        <item h="1" x="1958"/>
        <item h="1" x="1044"/>
        <item h="1" x="1154"/>
        <item h="1" x="1510"/>
        <item h="1" x="1004"/>
        <item h="1" x="752"/>
        <item h="1" x="1341"/>
        <item h="1" x="1234"/>
        <item h="1" x="1885"/>
        <item h="1" x="1470"/>
        <item h="1" x="1796"/>
        <item h="1" x="1350"/>
        <item h="1" x="1132"/>
        <item h="1" x="2370"/>
        <item h="1" x="1804"/>
        <item h="1" x="1294"/>
        <item h="1" x="2020"/>
        <item h="1" x="1185"/>
        <item h="1" x="784"/>
        <item h="1" x="1283"/>
        <item h="1" x="88"/>
        <item h="1" x="1048"/>
        <item h="1" x="1303"/>
        <item h="1" x="1765"/>
        <item h="1" x="1764"/>
        <item h="1" x="1766"/>
        <item h="1" x="2375"/>
        <item h="1" x="990"/>
        <item h="1" x="1418"/>
        <item h="1" x="2141"/>
        <item h="1" x="2330"/>
        <item h="1" x="235"/>
        <item h="1" x="42"/>
        <item h="1" x="43"/>
        <item h="1" x="1959"/>
        <item h="1" x="1547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6"/>
        <item h="1" x="317"/>
        <item h="1" x="1964"/>
        <item h="1" x="2358"/>
        <item h="1" x="2292"/>
        <item h="1" x="855"/>
        <item h="1" x="520"/>
        <item h="1" x="1108"/>
        <item h="1" x="1165"/>
        <item h="1" x="1190"/>
        <item h="1" x="1795"/>
        <item h="1" x="2239"/>
        <item h="1" x="1711"/>
        <item h="1" x="2325"/>
        <item h="1" x="1325"/>
        <item h="1" x="2226"/>
        <item h="1" x="2162"/>
        <item h="1" x="2238"/>
        <item h="1" x="1946"/>
        <item h="1" x="888"/>
        <item h="1" x="766"/>
        <item h="1" x="915"/>
        <item h="1" x="1806"/>
        <item h="1" x="2025"/>
        <item h="1" x="2355"/>
        <item h="1" x="1446"/>
        <item h="1" x="653"/>
        <item h="1" x="2179"/>
        <item h="1" x="2287"/>
        <item h="1" x="2133"/>
        <item h="1" x="1753"/>
        <item h="1" x="1276"/>
        <item h="1" x="1684"/>
        <item h="1" x="1238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2"/>
        <item h="1" x="2174"/>
        <item h="1" x="1270"/>
        <item h="1" x="249"/>
        <item h="1" x="1525"/>
        <item h="1" x="929"/>
        <item h="1" x="699"/>
        <item h="1" x="2157"/>
        <item h="1" x="702"/>
        <item h="1" x="1204"/>
        <item h="1" x="2021"/>
        <item h="1" x="1236"/>
        <item h="1" x="469"/>
        <item h="1" x="2027"/>
        <item h="1" x="698"/>
        <item h="1" x="862"/>
        <item h="1" x="1988"/>
        <item h="1" x="863"/>
        <item h="1" x="2367"/>
        <item h="1" x="1702"/>
        <item h="1" x="864"/>
        <item h="1" x="657"/>
        <item h="1" x="2373"/>
        <item h="1" x="2073"/>
        <item h="1" x="1577"/>
        <item h="1" x="2198"/>
        <item h="1" x="812"/>
        <item h="1" x="2338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2122"/>
        <item h="1" x="2123"/>
        <item h="1" x="2243"/>
        <item h="1" x="1253"/>
        <item h="1" x="1429"/>
        <item h="1" x="1905"/>
        <item h="1" x="2230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7"/>
        <item h="1" x="1950"/>
        <item h="1" x="1336"/>
        <item h="1" x="420"/>
        <item h="1" x="806"/>
        <item h="1" x="316"/>
        <item h="1" x="151"/>
        <item h="1" x="1474"/>
        <item h="1" x="237"/>
        <item h="1" x="2276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3"/>
        <item h="1" x="1286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1"/>
        <item h="1" x="1214"/>
        <item h="1" x="2098"/>
        <item h="1" x="1734"/>
        <item h="1" x="1916"/>
        <item h="1" x="809"/>
        <item h="1" x="1128"/>
        <item h="1" x="1148"/>
        <item h="1" x="1300"/>
        <item h="1" x="1884"/>
        <item h="1" x="1875"/>
        <item h="1" x="1029"/>
        <item h="1" x="1849"/>
        <item h="1" x="492"/>
        <item h="1" x="2291"/>
        <item h="1" x="2380"/>
        <item h="1" x="388"/>
        <item h="1" x="222"/>
        <item h="1" x="1430"/>
        <item h="1" x="445"/>
        <item h="1" x="2318"/>
        <item h="1" x="1835"/>
        <item h="1" x="1067"/>
        <item h="1" x="1513"/>
        <item h="1" x="1878"/>
        <item h="1" x="922"/>
        <item h="1" x="1852"/>
        <item h="1" x="1211"/>
        <item h="1" x="2152"/>
        <item h="1" x="1571"/>
        <item h="1" x="452"/>
        <item h="1" x="2059"/>
        <item h="1" x="2083"/>
        <item h="1" x="1673"/>
        <item h="1" x="1881"/>
        <item h="1" x="1963"/>
        <item h="1" x="1140"/>
        <item h="1" x="1126"/>
        <item h="1" x="1897"/>
        <item h="1" x="1999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41"/>
        <item h="1" x="528"/>
        <item h="1" x="397"/>
        <item h="1" x="2114"/>
        <item h="1" x="327"/>
        <item h="1" x="40"/>
        <item h="1" x="1391"/>
        <item h="1" x="604"/>
        <item h="1" x="1800"/>
        <item h="1" x="1063"/>
        <item h="1" x="891"/>
        <item h="1" x="1651"/>
        <item h="1" x="2339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2"/>
        <item h="1" x="1378"/>
        <item h="1" x="2359"/>
        <item h="1" x="1770"/>
        <item h="1" x="2299"/>
        <item h="1" x="2077"/>
        <item h="1" x="79"/>
        <item h="1" x="1978"/>
        <item h="1" x="1977"/>
        <item h="1" x="39"/>
        <item h="1" x="796"/>
        <item h="1" x="687"/>
        <item h="1" x="1691"/>
        <item h="1" x="1200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0"/>
        <item h="1" x="1454"/>
        <item h="1" x="1918"/>
        <item h="1" x="1744"/>
        <item h="1" x="1826"/>
        <item h="1" x="372"/>
        <item h="1" x="6"/>
        <item h="1" x="3"/>
        <item h="1" x="324"/>
        <item h="1" x="409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9"/>
        <item h="1" x="1420"/>
        <item h="1" x="850"/>
        <item h="1" x="2175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2306"/>
        <item h="1" x="1695"/>
        <item h="1" x="2040"/>
        <item h="1" x="1960"/>
        <item h="1" x="1452"/>
        <item h="1" x="1358"/>
        <item h="1" x="1490"/>
        <item h="1" x="867"/>
        <item h="1" x="1265"/>
        <item h="1" x="497"/>
        <item h="1" x="676"/>
        <item h="1" x="1667"/>
        <item h="1" x="2084"/>
        <item h="1" x="1024"/>
        <item h="1" x="2189"/>
        <item h="1" x="1932"/>
        <item h="1" x="1023"/>
        <item h="1" x="1107"/>
        <item h="1" x="2335"/>
        <item h="1" x="1990"/>
        <item h="1" x="2361"/>
        <item h="1" x="1365"/>
        <item h="1" x="1890"/>
        <item h="1" x="44"/>
        <item h="1" x="41"/>
        <item h="1" x="93"/>
        <item h="1" x="92"/>
        <item h="1" x="1979"/>
        <item h="1" x="476"/>
        <item h="1" x="2282"/>
        <item h="1" x="408"/>
        <item h="1" x="1136"/>
        <item h="1" x="1742"/>
        <item h="1" x="2237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5"/>
        <item h="1" x="1601"/>
        <item h="1" x="2221"/>
        <item h="1" x="1869"/>
        <item h="1" x="1888"/>
        <item h="1" x="1159"/>
        <item h="1" x="530"/>
        <item h="1" x="531"/>
        <item h="1" x="19"/>
        <item h="1" x="1222"/>
        <item h="1" x="1408"/>
        <item h="1" x="2111"/>
        <item h="1" x="745"/>
        <item h="1" x="1310"/>
        <item h="1" x="2387"/>
        <item h="1" x="1119"/>
        <item h="1" x="1847"/>
        <item h="1" x="398"/>
        <item h="1" x="2127"/>
        <item h="1" x="1814"/>
        <item h="1" x="1397"/>
        <item h="1" x="2124"/>
        <item h="1" x="2329"/>
        <item h="1" x="1361"/>
        <item h="1" x="1367"/>
        <item h="1" x="1379"/>
        <item h="1" x="2119"/>
        <item h="1" x="2200"/>
        <item h="1" x="1189"/>
        <item h="1" x="1346"/>
        <item h="1" x="1235"/>
        <item h="1" x="2159"/>
        <item h="1" x="2096"/>
        <item h="1" x="1730"/>
        <item h="1" x="959"/>
        <item h="1" x="2139"/>
        <item h="1" x="987"/>
        <item h="1" x="684"/>
        <item h="1" x="2379"/>
        <item h="1" x="1970"/>
        <item h="1" x="56"/>
        <item h="1" x="55"/>
        <item h="1" x="1345"/>
        <item h="1" x="2345"/>
        <item h="1" x="2344"/>
        <item h="1" x="2232"/>
        <item h="1" x="1196"/>
        <item h="1" x="1197"/>
        <item h="1" x="30"/>
        <item h="1" x="440"/>
        <item h="1" x="2225"/>
        <item h="1" x="1865"/>
        <item h="1" x="1537"/>
        <item h="1" x="1976"/>
        <item h="1" x="1421"/>
        <item h="1" x="1751"/>
        <item h="1" x="1975"/>
        <item h="1" x="2106"/>
        <item h="1" x="1646"/>
        <item h="1" x="2247"/>
        <item h="1" x="1079"/>
        <item h="1" x="610"/>
        <item h="1" x="1891"/>
        <item h="1" x="690"/>
        <item h="1" x="1661"/>
        <item h="1" x="719"/>
        <item h="1" x="2016"/>
        <item h="1" x="718"/>
        <item h="1" x="1359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2278"/>
        <item h="1" x="1595"/>
        <item h="1" x="2277"/>
        <item h="1" x="773"/>
        <item h="1" x="1056"/>
        <item h="1" x="875"/>
        <item h="1" x="2118"/>
        <item h="1" x="1176"/>
        <item h="1" x="861"/>
        <item h="1" x="2368"/>
        <item h="1" x="1587"/>
        <item h="1" x="2214"/>
        <item h="1" x="1544"/>
        <item h="1" x="1900"/>
        <item h="1" x="991"/>
        <item h="1" x="1889"/>
        <item h="1" x="845"/>
        <item h="1" x="2212"/>
        <item h="1" x="2211"/>
        <item h="1" x="2089"/>
        <item h="1" x="2090"/>
        <item h="1" x="2253"/>
        <item h="1" x="1713"/>
        <item h="1" x="1543"/>
        <item h="1" x="2353"/>
        <item h="1" x="2029"/>
        <item h="1" x="2231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6"/>
        <item h="1" x="2191"/>
        <item h="1" x="1942"/>
        <item h="1" x="1458"/>
        <item h="1" x="24"/>
        <item h="1" x="1411"/>
        <item h="1" x="825"/>
        <item h="1" x="1117"/>
        <item h="1" x="1984"/>
        <item h="1" x="118"/>
        <item h="1" x="1966"/>
        <item h="1" x="884"/>
        <item h="1" x="541"/>
        <item h="1" x="1437"/>
        <item h="1" x="1816"/>
        <item h="1" x="1739"/>
        <item h="1" x="2357"/>
        <item h="1" x="2340"/>
        <item h="1" x="331"/>
        <item h="1" x="323"/>
        <item h="1" x="120"/>
        <item h="1" x="113"/>
        <item h="1" x="1938"/>
        <item h="1" x="2346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2"/>
        <item h="1" x="2331"/>
        <item h="1" x="1534"/>
        <item h="1" x="993"/>
        <item h="1" x="1533"/>
        <item h="1" x="1532"/>
        <item h="1" x="832"/>
        <item h="1" x="1443"/>
        <item h="1" x="125"/>
        <item h="1" x="2109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2273"/>
        <item h="1" x="389"/>
        <item h="1" x="1870"/>
        <item h="1" x="849"/>
        <item h="1" x="2383"/>
        <item h="1" x="1933"/>
        <item h="1" x="838"/>
        <item h="1" x="2009"/>
        <item h="1" x="1145"/>
        <item h="1" x="678"/>
        <item h="1" x="1075"/>
        <item h="1" x="1074"/>
        <item h="1" x="1266"/>
        <item h="1" x="401"/>
        <item h="1" x="587"/>
        <item h="1" x="1915"/>
        <item h="1" x="1415"/>
        <item h="1" x="69"/>
        <item h="1" x="70"/>
        <item h="1" x="71"/>
        <item h="1" x="102"/>
        <item h="1" x="738"/>
        <item h="1" x="2342"/>
        <item h="1" x="668"/>
        <item h="1" x="1484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4"/>
        <item h="1" x="2269"/>
        <item h="1" x="2209"/>
        <item h="1" x="1923"/>
        <item h="1" x="1683"/>
        <item h="1" x="87"/>
        <item h="1" x="2032"/>
        <item h="1" x="2042"/>
        <item h="1" x="2156"/>
        <item h="1" x="1277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1331"/>
        <item h="1" x="45"/>
        <item h="1" x="1353"/>
        <item h="1" x="1939"/>
        <item h="1" x="205"/>
        <item h="1" x="1467"/>
        <item h="1" x="2369"/>
        <item h="1" x="860"/>
        <item h="1" x="1980"/>
        <item h="1" x="442"/>
        <item h="1" x="413"/>
        <item h="1" x="405"/>
        <item h="1" x="2289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2187"/>
        <item h="1" x="1760"/>
        <item h="1" x="1524"/>
        <item h="1" x="921"/>
        <item h="1" x="1219"/>
        <item h="1" x="2199"/>
        <item h="1" x="917"/>
        <item h="1" x="532"/>
        <item h="1" x="1250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1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1"/>
        <item h="1" x="1615"/>
        <item h="1" x="2384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1"/>
        <item h="1" x="1092"/>
        <item h="1" x="168"/>
        <item h="1" x="318"/>
        <item h="1" x="242"/>
        <item h="1" x="595"/>
        <item h="1" x="1018"/>
        <item h="1" x="2017"/>
        <item h="1" x="1224"/>
        <item h="1" x="781"/>
        <item h="1" x="1638"/>
        <item h="1" x="1919"/>
        <item h="1" x="1228"/>
        <item h="1" x="2332"/>
        <item h="1" x="2120"/>
        <item h="1" x="326"/>
        <item h="1" x="529"/>
        <item h="1" x="1385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187"/>
      <x v="1"/>
      <x v="1441"/>
    </i>
    <i r="1">
      <x v="3"/>
      <x v="1441"/>
    </i>
    <i>
      <x v="204"/>
      <x v="3"/>
      <x v="1441"/>
    </i>
    <i>
      <x v="353"/>
      <x v="1"/>
      <x v="1441"/>
    </i>
    <i>
      <x v="354"/>
      <x v="3"/>
      <x v="1441"/>
    </i>
    <i>
      <x v="371"/>
      <x v="1"/>
      <x v="1441"/>
    </i>
    <i>
      <x v="373"/>
      <x v="3"/>
      <x v="144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5">
        <item m="1" x="39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0">
        <item m="1" x="29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3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6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6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9"/>
        <item m="1" x="287"/>
        <item x="155"/>
        <item x="148"/>
        <item x="167"/>
        <item x="188"/>
        <item x="177"/>
        <item x="1"/>
        <item x="116"/>
        <item x="35"/>
        <item x="61"/>
        <item m="1" x="297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4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298"/>
        <item x="159"/>
        <item x="227"/>
        <item x="100"/>
        <item x="111"/>
        <item x="205"/>
        <item m="1" x="284"/>
        <item x="29"/>
        <item x="20"/>
        <item x="53"/>
        <item x="19"/>
        <item x="220"/>
        <item x="85"/>
        <item x="114"/>
        <item x="33"/>
        <item m="1" x="288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9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5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2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5"/>
        <item x="272"/>
        <item x="273"/>
        <item x="274"/>
        <item x="275"/>
        <item x="276"/>
        <item x="277"/>
        <item m="1" x="290"/>
        <item x="278"/>
        <item x="279"/>
        <item x="281"/>
        <item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3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91"/>
        <item h="1" m="1" x="2392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6"/>
        <item h="1" x="2385"/>
        <item h="1" x="2387"/>
        <item h="1" x="2388"/>
        <item h="1" x="2389"/>
        <item h="1" x="2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346"/>
      <x v="125"/>
      <x v="2"/>
      <x v="143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5">
        <item m="1" x="39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3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0">
        <item h="1" m="1" x="29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3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6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6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9"/>
        <item h="1" m="1" x="287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7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4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298"/>
        <item h="1" x="159"/>
        <item h="1" x="227"/>
        <item h="1" x="100"/>
        <item h="1" x="111"/>
        <item h="1" x="205"/>
        <item h="1" m="1" x="284"/>
        <item h="1" x="29"/>
        <item h="1" x="20"/>
        <item h="1" x="53"/>
        <item h="1" x="19"/>
        <item h="1" x="220"/>
        <item h="1" x="85"/>
        <item h="1" x="114"/>
        <item h="1" x="33"/>
        <item h="1" m="1" x="288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9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5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2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5"/>
        <item h="1" x="272"/>
        <item h="1" x="273"/>
        <item h="1" x="274"/>
        <item h="1" x="275"/>
        <item h="1" x="276"/>
        <item h="1" x="277"/>
        <item h="1" m="1" x="290"/>
        <item h="1" x="278"/>
        <item h="1" x="279"/>
        <item h="1" x="281"/>
        <item h="1" x="2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93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391"/>
        <item h="1" m="1" x="2392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1546"/>
        <item h="1" x="1767"/>
        <item h="1" x="1914"/>
        <item h="1" x="2216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4"/>
        <item h="1" x="2355"/>
        <item h="1" x="2356"/>
        <item h="1" x="2026"/>
        <item h="1" x="2357"/>
        <item h="1" x="2358"/>
        <item h="1" x="2359"/>
        <item h="1" x="2353"/>
        <item h="1" x="2360"/>
        <item h="1" x="2361"/>
        <item h="1" x="2362"/>
        <item h="1" x="2363"/>
        <item h="1" x="2366"/>
        <item h="1" x="2364"/>
        <item h="1" x="2365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6"/>
        <item h="1" x="2385"/>
        <item h="1" x="2387"/>
        <item h="1" x="2388"/>
        <item h="1" x="2389"/>
        <item h="1" x="23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0">
        <i x="291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3"/>
        <i x="2"/>
        <i x="253"/>
        <i x="56"/>
        <i x="295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2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6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6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299"/>
        <i x="287"/>
        <i x="155"/>
        <i x="148"/>
        <i x="167"/>
        <i x="188"/>
        <i x="277"/>
        <i x="177"/>
        <i x="1"/>
        <i x="116"/>
        <i x="248"/>
        <i x="35"/>
        <i x="61"/>
        <i x="297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0"/>
        <i x="179"/>
        <i x="141"/>
        <i x="97"/>
        <i x="88"/>
        <i x="70"/>
        <i x="69"/>
        <i x="294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298"/>
        <i x="159"/>
        <i x="227"/>
        <i x="100"/>
        <i x="111"/>
        <i x="205"/>
        <i x="273"/>
        <i x="284"/>
        <i x="29"/>
        <i x="20"/>
        <i x="255"/>
        <i x="53"/>
        <i x="19"/>
        <i x="220"/>
        <i x="85"/>
        <i x="114"/>
        <i x="33"/>
        <i x="288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9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5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0">
        <i x="36"/>
        <i x="101"/>
        <i x="127"/>
        <i x="175"/>
        <i x="81"/>
        <i x="223"/>
        <i x="55"/>
        <i x="247"/>
        <i x="84" s="1"/>
        <i x="26"/>
        <i x="236"/>
        <i x="30"/>
        <i x="27"/>
        <i x="104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5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93">
        <i x="2319"/>
        <i x="149"/>
        <i x="644"/>
        <i x="430" s="1"/>
        <i x="1309"/>
        <i x="1949"/>
        <i x="1805"/>
        <i x="1964"/>
        <i x="150"/>
        <i x="589"/>
        <i x="1336"/>
        <i x="420"/>
        <i x="316"/>
        <i x="237"/>
        <i x="1339"/>
        <i x="1908"/>
        <i x="521"/>
        <i x="133"/>
        <i x="297"/>
        <i x="2392" nd="1"/>
        <i x="2391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9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5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8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6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390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9" nd="1"/>
        <i x="298" nd="1"/>
        <i x="2320" nd="1"/>
        <i x="1850" nd="1"/>
        <i x="299" nd="1"/>
        <i x="1428" nd="1"/>
        <i x="1295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218" nd="1"/>
        <i x="449" nd="1"/>
        <i x="1693" nd="1"/>
        <i x="1762" nd="1"/>
        <i x="1967" nd="1"/>
        <i x="1950" nd="1"/>
        <i x="806" nd="1"/>
        <i x="151" nd="1"/>
        <i x="1474" nd="1"/>
        <i x="2276" nd="1"/>
        <i x="315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423" nd="1"/>
        <i x="1286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7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93">
        <i x="298"/>
        <i x="1850"/>
        <i x="237"/>
        <i x="521" s="1"/>
        <i x="2392" nd="1"/>
        <i x="2391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9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5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8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6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390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32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316" nd="1"/>
        <i x="151" nd="1"/>
        <i x="1474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7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0">
        <i x="105" s="1"/>
        <i x="233"/>
        <i x="81"/>
        <i x="84"/>
        <i x="30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5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93">
        <i x="644"/>
        <i x="364"/>
        <i x="317"/>
        <i x="150" s="1"/>
        <i x="316"/>
        <i x="237"/>
        <i x="315"/>
        <i x="1339"/>
        <i x="133"/>
        <i x="297"/>
        <i x="2392" nd="1"/>
        <i x="2391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2322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9" nd="1"/>
        <i x="535" nd="1"/>
        <i x="173" nd="1"/>
        <i x="177" nd="1"/>
        <i x="634" nd="1"/>
        <i x="136" nd="1"/>
        <i x="362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5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3" nd="1"/>
        <i x="2317" nd="1"/>
        <i x="1956" nd="1"/>
        <i x="2272" nd="1"/>
        <i x="2350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6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6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4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5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7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2374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8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8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6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6" nd="1"/>
        <i x="2364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6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1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8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3" nd="1"/>
        <i x="2265" nd="1"/>
        <i x="2216" nd="1"/>
        <i x="2255" nd="1"/>
        <i x="1794" nd="1"/>
        <i x="1086" nd="1"/>
        <i x="2390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3" nd="1"/>
        <i x="103" nd="1"/>
        <i x="104" nd="1"/>
        <i x="1974" nd="1"/>
        <i x="88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8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7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1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7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2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6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4" nd="1"/>
        <i x="1089" nd="1"/>
        <i x="1138" nd="1"/>
        <i x="1717" nd="1"/>
        <i x="1245" nd="1"/>
        <i x="1779" nd="1"/>
        <i x="2079" nd="1"/>
        <i x="2334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3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2" nd="1"/>
        <i x="533" nd="1"/>
        <i x="2110" nd="1"/>
        <i x="729" nd="1"/>
        <i x="2102" nd="1"/>
        <i x="919" nd="1"/>
        <i x="2352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2" nd="1"/>
        <i x="2360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7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9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70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5" nd="1"/>
        <i x="990" nd="1"/>
        <i x="1418" nd="1"/>
        <i x="2141" nd="1"/>
        <i x="2330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1964" nd="1"/>
        <i x="2358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5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5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862" nd="1"/>
        <i x="1988" nd="1"/>
        <i x="863" nd="1"/>
        <i x="2367" nd="1"/>
        <i x="1702" nd="1"/>
        <i x="864" nd="1"/>
        <i x="657" nd="1"/>
        <i x="2373" nd="1"/>
        <i x="2073" nd="1"/>
        <i x="1577" nd="1"/>
        <i x="2198" nd="1"/>
        <i x="812" nd="1"/>
        <i x="2338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589" nd="1"/>
        <i x="218" nd="1"/>
        <i x="449" nd="1"/>
        <i x="1693" nd="1"/>
        <i x="1762" nd="1"/>
        <i x="1967" nd="1"/>
        <i x="1950" nd="1"/>
        <i x="1336" nd="1"/>
        <i x="420" nd="1"/>
        <i x="806" nd="1"/>
        <i x="151" nd="1"/>
        <i x="1474" nd="1"/>
        <i x="2276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80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1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9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9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5" nd="1"/>
        <i x="1990" nd="1"/>
        <i x="2361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7" nd="1"/>
        <i x="1119" nd="1"/>
        <i x="1847" nd="1"/>
        <i x="398" nd="1"/>
        <i x="2127" nd="1"/>
        <i x="1814" nd="1"/>
        <i x="1397" nd="1"/>
        <i x="2124" nd="1"/>
        <i x="2329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9" nd="1"/>
        <i x="1970" nd="1"/>
        <i x="56" nd="1"/>
        <i x="55" nd="1"/>
        <i x="1345" nd="1"/>
        <i x="2345" nd="1"/>
        <i x="2344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8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3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7" nd="1"/>
        <i x="2340" nd="1"/>
        <i x="331" nd="1"/>
        <i x="323" nd="1"/>
        <i x="120" nd="1"/>
        <i x="113" nd="1"/>
        <i x="1938" nd="1"/>
        <i x="2346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1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3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2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9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1" nd="1"/>
        <i x="1615" nd="1"/>
        <i x="2384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2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0">
        <i x="36"/>
        <i x="81"/>
        <i x="55"/>
        <i x="95" s="1"/>
        <i x="84"/>
        <i x="26"/>
        <i x="40"/>
        <i x="30"/>
        <i x="27"/>
        <i x="104"/>
        <i x="29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3" nd="1"/>
        <i x="2" nd="1"/>
        <i x="253" nd="1"/>
        <i x="56" nd="1"/>
        <i x="295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2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6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6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299" nd="1"/>
        <i x="287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7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0" nd="1"/>
        <i x="179" nd="1"/>
        <i x="141" nd="1"/>
        <i x="97" nd="1"/>
        <i x="88" nd="1"/>
        <i x="70" nd="1"/>
        <i x="69" nd="1"/>
        <i x="294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298" nd="1"/>
        <i x="159" nd="1"/>
        <i x="227" nd="1"/>
        <i x="100" nd="1"/>
        <i x="111" nd="1"/>
        <i x="205" nd="1"/>
        <i x="273" nd="1"/>
        <i x="284" nd="1"/>
        <i x="29" nd="1"/>
        <i x="20" nd="1"/>
        <i x="255" nd="1"/>
        <i x="53" nd="1"/>
        <i x="19" nd="1"/>
        <i x="220" nd="1"/>
        <i x="85" nd="1"/>
        <i x="114" nd="1"/>
        <i x="33" nd="1"/>
        <i x="288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9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5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372" totalsRowShown="0">
  <autoFilter ref="A1:S11372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0" totalsRowShown="0">
  <autoFilter ref="A1:I90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372"/>
  <sheetViews>
    <sheetView tabSelected="1" topLeftCell="A11333" zoomScale="80" zoomScaleNormal="80" workbookViewId="0">
      <selection activeCell="C11372" sqref="C11372:E11372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3534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3532</v>
      </c>
      <c r="H7380" t="s">
        <v>3533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3532</v>
      </c>
      <c r="H7952" t="s">
        <v>3533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3531</v>
      </c>
      <c r="H8412" t="s">
        <v>3530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3532</v>
      </c>
      <c r="H8413" t="s">
        <v>3533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3567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3534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3534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3510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3511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3512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3516</v>
      </c>
      <c r="L10906" t="s">
        <v>3517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3518</v>
      </c>
      <c r="G10908" t="s">
        <v>3518</v>
      </c>
      <c r="H10908" t="s">
        <v>3518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3521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3521</v>
      </c>
      <c r="E10937">
        <v>2</v>
      </c>
      <c r="F10937" t="s">
        <v>2067</v>
      </c>
      <c r="G10937" t="s">
        <v>266</v>
      </c>
      <c r="H10937" t="s">
        <v>3523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3521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3526</v>
      </c>
      <c r="H10947" t="s">
        <v>3527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3526</v>
      </c>
      <c r="H10978" t="s">
        <v>3527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3540</v>
      </c>
      <c r="H11059" t="s">
        <v>3541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3549</v>
      </c>
      <c r="H11080" t="s">
        <v>3550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3548</v>
      </c>
      <c r="H11081" t="s">
        <v>3547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3571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3565</v>
      </c>
      <c r="G11182" t="s">
        <v>266</v>
      </c>
      <c r="H11182" t="s">
        <v>3566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3570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3580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3581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3521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3521</v>
      </c>
      <c r="E11263">
        <v>1</v>
      </c>
      <c r="F11263" t="s">
        <v>44</v>
      </c>
      <c r="G11263" t="s">
        <v>3588</v>
      </c>
      <c r="H11263" t="s">
        <v>3589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3590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3591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3591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3595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3596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3597</v>
      </c>
      <c r="H11294" t="s">
        <v>3598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3571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3599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3600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3601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3602</v>
      </c>
      <c r="G11301" t="s">
        <v>266</v>
      </c>
      <c r="H11301" t="s">
        <v>3603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3604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3601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3605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3608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3606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3521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3521</v>
      </c>
      <c r="E11340">
        <v>1</v>
      </c>
      <c r="F11340" t="s">
        <v>2776</v>
      </c>
      <c r="G11340" t="s">
        <v>2777</v>
      </c>
      <c r="H11340" t="s">
        <v>3608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3609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3610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3611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3587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3577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3556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3556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3612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3521</v>
      </c>
      <c r="C51">
        <f>Tabla5[[#This Row],[ID]]</f>
        <v>50</v>
      </c>
      <c r="D51" t="s">
        <v>3522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3539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3560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3559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3575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3539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3559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3560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3539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3575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3539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3559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3560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3575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3539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8"/>
  <sheetViews>
    <sheetView showGridLines="0" zoomScale="69" zoomScaleNormal="70" workbookViewId="0">
      <selection activeCell="C35" sqref="C35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45101</v>
      </c>
      <c r="H1" s="4" t="s">
        <v>5</v>
      </c>
      <c r="I1" t="s">
        <v>548</v>
      </c>
      <c r="J1" s="7">
        <f>AA5</f>
        <v>2638597</v>
      </c>
      <c r="K1" s="7"/>
      <c r="M1" s="15" t="s">
        <v>692</v>
      </c>
      <c r="N1" s="13">
        <f>COUNTA(H6:H1048576)-2</f>
        <v>24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10</v>
      </c>
      <c r="Z1" s="17" t="s">
        <v>971</v>
      </c>
      <c r="AA1" s="19">
        <f>(COUNTA(U5:U1048576)-2)*AD2</f>
        <v>160000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109941.54166666667</v>
      </c>
      <c r="K2" s="7"/>
      <c r="M2" s="15" t="s">
        <v>693</v>
      </c>
      <c r="N2" s="14">
        <f>GETPIVOTDATA("Utilidad",$H$4)/N1</f>
        <v>271307.91666666669</v>
      </c>
      <c r="P2" t="s">
        <v>1607</v>
      </c>
      <c r="Q2" s="2">
        <f>-(Q1-J2)</f>
        <v>59941.541666666672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3298246.25</v>
      </c>
      <c r="K3" s="7"/>
      <c r="M3" s="15" t="s">
        <v>694</v>
      </c>
      <c r="N3" s="14">
        <f>N2*30</f>
        <v>8139237.5000000009</v>
      </c>
      <c r="P3" t="s">
        <v>1608</v>
      </c>
      <c r="Q3" s="2">
        <f>Q2*N1</f>
        <v>1438597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1600000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800000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1072793</v>
      </c>
      <c r="X4" s="23" t="s">
        <v>1708</v>
      </c>
      <c r="AA4" s="19">
        <f>(1500000/30)*N1</f>
        <v>1200000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35000</v>
      </c>
      <c r="D5" s="7">
        <v>16000</v>
      </c>
      <c r="E5" s="7">
        <v>19000</v>
      </c>
      <c r="M5" s="15" t="s">
        <v>1666</v>
      </c>
      <c r="N5" s="7">
        <f>N4-J1</f>
        <v>-1838597</v>
      </c>
      <c r="Q5" s="2">
        <f>GETPIVOTDATA("Utilidad",$H$6)-AA1-AA2</f>
        <v>5438597</v>
      </c>
      <c r="U5" s="4" t="s">
        <v>700</v>
      </c>
      <c r="V5" t="s">
        <v>2880</v>
      </c>
      <c r="X5" s="17" t="s">
        <v>105</v>
      </c>
      <c r="Y5" s="22" t="str">
        <f>N1&amp;" Dias"</f>
        <v>24 Dias</v>
      </c>
      <c r="Z5" s="17" t="s">
        <v>971</v>
      </c>
      <c r="AA5" s="19">
        <f>GETPIVOTDATA("Utilidad",$H$4)-AA2-AA1-AA3-AA4</f>
        <v>2638597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15</v>
      </c>
      <c r="B6" t="s">
        <v>138</v>
      </c>
      <c r="C6" s="7">
        <v>10000</v>
      </c>
      <c r="D6" s="7">
        <v>3500</v>
      </c>
      <c r="E6" s="7">
        <v>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45078</v>
      </c>
      <c r="V6" s="2">
        <v>-534000</v>
      </c>
      <c r="X6" s="23" t="s">
        <v>1211</v>
      </c>
      <c r="Y6" s="24">
        <f>J2</f>
        <v>109941.54166666667</v>
      </c>
      <c r="AC6" s="61" t="s">
        <v>3415</v>
      </c>
      <c r="AD6" s="62">
        <f>SUM(AA1:AA4)</f>
        <v>3872793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2776</v>
      </c>
      <c r="B7" t="s">
        <v>3608</v>
      </c>
      <c r="C7" s="7">
        <v>52000</v>
      </c>
      <c r="D7" s="7">
        <v>32000</v>
      </c>
      <c r="E7" s="7">
        <v>20000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488610</v>
      </c>
      <c r="U7" s="6">
        <v>45080</v>
      </c>
      <c r="V7" s="2">
        <v>-645400</v>
      </c>
      <c r="X7" s="17" t="s">
        <v>974</v>
      </c>
      <c r="Y7" s="18">
        <f>AA5/50000</f>
        <v>52.771940000000001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26</v>
      </c>
      <c r="B8" t="s">
        <v>16</v>
      </c>
      <c r="C8" s="7">
        <v>40000</v>
      </c>
      <c r="D8" s="7">
        <v>17000</v>
      </c>
      <c r="E8" s="7">
        <v>23000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5438597</v>
      </c>
    </row>
    <row r="9" spans="1:43" x14ac:dyDescent="0.2">
      <c r="A9" t="s">
        <v>26</v>
      </c>
      <c r="B9" t="s">
        <v>2906</v>
      </c>
      <c r="C9" s="7">
        <v>55000</v>
      </c>
      <c r="D9" s="7">
        <v>28000</v>
      </c>
      <c r="E9" s="7">
        <v>27000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103</v>
      </c>
      <c r="B10" t="s">
        <v>310</v>
      </c>
      <c r="C10" s="7">
        <v>270000</v>
      </c>
      <c r="D10" s="7">
        <v>140000</v>
      </c>
      <c r="E10" s="7">
        <v>130000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214</v>
      </c>
      <c r="B11" t="s">
        <v>3310</v>
      </c>
      <c r="C11" s="7">
        <v>20000</v>
      </c>
      <c r="D11" s="7">
        <v>8000</v>
      </c>
      <c r="E11" s="7">
        <v>12000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2365</v>
      </c>
      <c r="B12" t="s">
        <v>3606</v>
      </c>
      <c r="C12" s="7">
        <v>10000</v>
      </c>
      <c r="D12" s="7">
        <v>3500</v>
      </c>
      <c r="E12" s="7">
        <v>6500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677</v>
      </c>
      <c r="B13" t="s">
        <v>3556</v>
      </c>
      <c r="C13" s="7">
        <v>20000</v>
      </c>
      <c r="D13" s="7">
        <v>5000</v>
      </c>
      <c r="E13" s="7">
        <v>15000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365</v>
      </c>
      <c r="B14" t="s">
        <v>370</v>
      </c>
      <c r="C14" s="7">
        <v>15000</v>
      </c>
      <c r="D14" s="7">
        <v>7500</v>
      </c>
      <c r="E14" s="7">
        <v>7500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45</v>
      </c>
      <c r="B15" t="s">
        <v>3068</v>
      </c>
      <c r="C15" s="7">
        <v>20000</v>
      </c>
      <c r="D15" s="7">
        <v>11000</v>
      </c>
      <c r="E15" s="7">
        <v>9000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1711</v>
      </c>
      <c r="B16" t="s">
        <v>2509</v>
      </c>
      <c r="C16" s="7">
        <v>39000</v>
      </c>
      <c r="D16" s="7">
        <v>18000</v>
      </c>
      <c r="E16" s="7">
        <v>21000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5" t="s">
        <v>245</v>
      </c>
      <c r="V16" s="2">
        <v>-8382500</v>
      </c>
    </row>
    <row r="17" spans="1:11" x14ac:dyDescent="0.2">
      <c r="A17" t="s">
        <v>848</v>
      </c>
      <c r="B17" t="s">
        <v>853</v>
      </c>
      <c r="C17" s="7">
        <v>4000</v>
      </c>
      <c r="D17" s="7">
        <v>1000</v>
      </c>
      <c r="E17" s="7">
        <v>3000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116</v>
      </c>
      <c r="B18" t="s">
        <v>514</v>
      </c>
      <c r="C18" s="7">
        <v>3500</v>
      </c>
      <c r="D18" s="7">
        <v>3270</v>
      </c>
      <c r="E18" s="7">
        <v>230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116</v>
      </c>
      <c r="B19" t="s">
        <v>518</v>
      </c>
      <c r="C19" s="7">
        <v>3500</v>
      </c>
      <c r="D19" s="7">
        <v>3270</v>
      </c>
      <c r="E19" s="7">
        <v>230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458</v>
      </c>
      <c r="B20" t="s">
        <v>1164</v>
      </c>
      <c r="C20" s="7">
        <v>20000</v>
      </c>
      <c r="D20" s="7">
        <v>0</v>
      </c>
      <c r="E20" s="7">
        <v>20000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458</v>
      </c>
      <c r="B21" t="s">
        <v>3612</v>
      </c>
      <c r="C21" s="7">
        <v>5000</v>
      </c>
      <c r="D21" s="7">
        <v>0</v>
      </c>
      <c r="E21" s="7">
        <v>5000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224</v>
      </c>
      <c r="B22" t="s">
        <v>3556</v>
      </c>
      <c r="C22" s="7">
        <v>24000</v>
      </c>
      <c r="D22" s="7">
        <v>12500</v>
      </c>
      <c r="E22" s="7">
        <v>11500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A23" t="s">
        <v>455</v>
      </c>
      <c r="B23" t="s">
        <v>509</v>
      </c>
      <c r="C23" s="7">
        <v>5000</v>
      </c>
      <c r="D23" s="7">
        <v>0</v>
      </c>
      <c r="E23" s="7">
        <v>5000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A24" t="s">
        <v>617</v>
      </c>
      <c r="B24" t="s">
        <v>2383</v>
      </c>
      <c r="C24" s="7">
        <v>130000</v>
      </c>
      <c r="D24" s="7">
        <v>100000</v>
      </c>
      <c r="E24" s="7">
        <v>30000</v>
      </c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1:11" x14ac:dyDescent="0.2">
      <c r="A25" t="s">
        <v>192</v>
      </c>
      <c r="B25" t="s">
        <v>194</v>
      </c>
      <c r="C25" s="7">
        <v>39000</v>
      </c>
      <c r="D25" s="7">
        <v>18000</v>
      </c>
      <c r="E25" s="7">
        <v>21000</v>
      </c>
      <c r="H25" s="6">
        <v>45096</v>
      </c>
      <c r="I25" s="7">
        <v>1038500</v>
      </c>
      <c r="J25" s="7">
        <v>605445</v>
      </c>
      <c r="K25" s="7">
        <v>433055</v>
      </c>
    </row>
    <row r="26" spans="1:11" x14ac:dyDescent="0.2">
      <c r="A26" t="s">
        <v>225</v>
      </c>
      <c r="B26" t="s">
        <v>301</v>
      </c>
      <c r="C26" s="7">
        <v>10000</v>
      </c>
      <c r="D26" s="7">
        <v>1100</v>
      </c>
      <c r="E26" s="7">
        <v>8900</v>
      </c>
      <c r="H26" s="6">
        <v>45097</v>
      </c>
      <c r="I26" s="7">
        <v>519000</v>
      </c>
      <c r="J26" s="7">
        <v>262142</v>
      </c>
      <c r="K26" s="7">
        <v>256858</v>
      </c>
    </row>
    <row r="27" spans="1:11" x14ac:dyDescent="0.2">
      <c r="A27" t="s">
        <v>245</v>
      </c>
      <c r="C27" s="7">
        <v>830000</v>
      </c>
      <c r="D27" s="7">
        <v>428640</v>
      </c>
      <c r="E27" s="7">
        <v>401360</v>
      </c>
      <c r="H27" s="6">
        <v>45098</v>
      </c>
      <c r="I27" s="7">
        <v>612000</v>
      </c>
      <c r="J27" s="7">
        <v>388398</v>
      </c>
      <c r="K27" s="7">
        <v>223602</v>
      </c>
    </row>
    <row r="28" spans="1:11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1:11" x14ac:dyDescent="0.2">
      <c r="H29" s="6">
        <v>45100</v>
      </c>
      <c r="I29" s="7">
        <v>658000</v>
      </c>
      <c r="J29" s="7">
        <v>304845</v>
      </c>
      <c r="K29" s="7">
        <v>353155</v>
      </c>
    </row>
    <row r="30" spans="1:11" x14ac:dyDescent="0.2">
      <c r="H30" s="6">
        <v>45101</v>
      </c>
      <c r="I30" s="7">
        <v>830000</v>
      </c>
      <c r="J30" s="7">
        <v>428640</v>
      </c>
      <c r="K30" s="7">
        <v>401360</v>
      </c>
    </row>
    <row r="31" spans="1:11" x14ac:dyDescent="0.2">
      <c r="H31" s="5" t="s">
        <v>245</v>
      </c>
      <c r="I31" s="7">
        <v>13361000</v>
      </c>
      <c r="J31" s="7">
        <v>6849610</v>
      </c>
      <c r="K31" s="7">
        <v>6511390</v>
      </c>
    </row>
    <row r="34" spans="6:11" x14ac:dyDescent="0.2">
      <c r="F34" s="65"/>
    </row>
    <row r="40" spans="6:11" x14ac:dyDescent="0.2">
      <c r="I40" s="41" t="s">
        <v>3018</v>
      </c>
      <c r="J40" s="39">
        <v>21000</v>
      </c>
      <c r="K40" s="40">
        <f>J40</f>
        <v>21000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10</v>
      </c>
      <c r="K42" s="2">
        <f t="shared" ref="K42:K52" si="1">I42*J42</f>
        <v>500000</v>
      </c>
    </row>
    <row r="43" spans="6:11" x14ac:dyDescent="0.2">
      <c r="I43">
        <v>20000</v>
      </c>
      <c r="J43">
        <v>12</v>
      </c>
      <c r="K43" s="2">
        <f t="shared" si="1"/>
        <v>240000</v>
      </c>
    </row>
    <row r="44" spans="6:11" x14ac:dyDescent="0.2">
      <c r="I44">
        <v>10000</v>
      </c>
      <c r="J44">
        <v>5</v>
      </c>
      <c r="K44" s="2">
        <f t="shared" si="1"/>
        <v>50000</v>
      </c>
    </row>
    <row r="45" spans="6:11" x14ac:dyDescent="0.2">
      <c r="I45">
        <v>5000</v>
      </c>
      <c r="J45">
        <v>1</v>
      </c>
      <c r="K45" s="2">
        <f t="shared" si="1"/>
        <v>5000</v>
      </c>
    </row>
    <row r="46" spans="6:11" x14ac:dyDescent="0.2">
      <c r="I46">
        <v>2000</v>
      </c>
      <c r="J46">
        <v>7</v>
      </c>
      <c r="K46" s="2">
        <f t="shared" si="1"/>
        <v>14000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830000</v>
      </c>
    </row>
    <row r="54" spans="9:11" x14ac:dyDescent="0.2">
      <c r="K54" s="2">
        <f>GETPIVOTDATA("Ventas",$A$4)</f>
        <v>830000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11063000</v>
      </c>
      <c r="C104" s="7">
        <v>6379000</v>
      </c>
      <c r="D104" s="7">
        <v>4684000</v>
      </c>
    </row>
    <row r="105" spans="1:4" x14ac:dyDescent="0.2">
      <c r="A105" t="s">
        <v>458</v>
      </c>
      <c r="B105" s="7">
        <v>4683500</v>
      </c>
      <c r="C105" s="7">
        <v>548500</v>
      </c>
      <c r="D105" s="7">
        <v>4135000</v>
      </c>
    </row>
    <row r="106" spans="1:4" x14ac:dyDescent="0.2">
      <c r="A106" t="s">
        <v>224</v>
      </c>
      <c r="B106" s="7">
        <v>4762000</v>
      </c>
      <c r="C106" s="7">
        <v>2043400</v>
      </c>
      <c r="D106" s="7">
        <v>2718600</v>
      </c>
    </row>
    <row r="107" spans="1:4" x14ac:dyDescent="0.2">
      <c r="A107" t="s">
        <v>532</v>
      </c>
      <c r="B107" s="7">
        <v>5313500</v>
      </c>
      <c r="C107" s="7">
        <v>3043000</v>
      </c>
      <c r="D107" s="7">
        <v>2270500</v>
      </c>
    </row>
    <row r="108" spans="1:4" x14ac:dyDescent="0.2">
      <c r="A108" t="s">
        <v>26</v>
      </c>
      <c r="B108" s="7">
        <v>3858000</v>
      </c>
      <c r="C108" s="7">
        <v>1663800</v>
      </c>
      <c r="D108" s="7">
        <v>2194200</v>
      </c>
    </row>
    <row r="109" spans="1:4" x14ac:dyDescent="0.2">
      <c r="A109" t="s">
        <v>225</v>
      </c>
      <c r="B109" s="7">
        <v>2151500</v>
      </c>
      <c r="C109" s="7">
        <v>262100</v>
      </c>
      <c r="D109" s="7">
        <v>1889400</v>
      </c>
    </row>
    <row r="110" spans="1:4" x14ac:dyDescent="0.2">
      <c r="A110" t="s">
        <v>48</v>
      </c>
      <c r="B110" s="7">
        <v>5268000</v>
      </c>
      <c r="C110" s="7">
        <v>3686500</v>
      </c>
      <c r="D110" s="7">
        <v>1581500</v>
      </c>
    </row>
    <row r="111" spans="1:4" x14ac:dyDescent="0.2">
      <c r="A111" t="s">
        <v>21</v>
      </c>
      <c r="B111" s="7">
        <v>2094500</v>
      </c>
      <c r="C111" s="7">
        <v>708600</v>
      </c>
      <c r="D111" s="7">
        <v>1385900</v>
      </c>
    </row>
    <row r="112" spans="1:4" x14ac:dyDescent="0.2">
      <c r="A112" t="s">
        <v>103</v>
      </c>
      <c r="B112" s="7">
        <v>2050000</v>
      </c>
      <c r="C112" s="7">
        <v>737500</v>
      </c>
      <c r="D112" s="7">
        <v>1312500</v>
      </c>
    </row>
    <row r="113" spans="1:4" x14ac:dyDescent="0.2">
      <c r="A113" t="s">
        <v>15</v>
      </c>
      <c r="B113" s="7">
        <v>1746500</v>
      </c>
      <c r="C113" s="7">
        <v>537800</v>
      </c>
      <c r="D113" s="7">
        <v>1208700</v>
      </c>
    </row>
    <row r="114" spans="1:4" x14ac:dyDescent="0.2">
      <c r="A114" t="s">
        <v>677</v>
      </c>
      <c r="B114" s="7">
        <v>1392000</v>
      </c>
      <c r="C114" s="7">
        <v>185000</v>
      </c>
      <c r="D114" s="7">
        <v>1207000</v>
      </c>
    </row>
    <row r="115" spans="1:4" x14ac:dyDescent="0.2">
      <c r="A115" t="s">
        <v>342</v>
      </c>
      <c r="B115" s="7">
        <v>755000</v>
      </c>
      <c r="C115" s="7">
        <v>81400</v>
      </c>
      <c r="D115" s="7">
        <v>673600</v>
      </c>
    </row>
    <row r="116" spans="1:4" x14ac:dyDescent="0.2">
      <c r="A116" t="s">
        <v>891</v>
      </c>
      <c r="B116" s="7">
        <v>904000</v>
      </c>
      <c r="C116" s="7">
        <v>321600</v>
      </c>
      <c r="D116" s="7">
        <v>582400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471000</v>
      </c>
      <c r="C119" s="7">
        <v>70600</v>
      </c>
      <c r="D119" s="7">
        <v>400400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617</v>
      </c>
      <c r="B121" s="7">
        <v>1270000</v>
      </c>
      <c r="C121" s="7">
        <v>885000</v>
      </c>
      <c r="D121" s="7">
        <v>385000</v>
      </c>
    </row>
    <row r="122" spans="1:4" x14ac:dyDescent="0.2">
      <c r="A122" t="s">
        <v>116</v>
      </c>
      <c r="B122" s="7">
        <v>5651600</v>
      </c>
      <c r="C122" s="7">
        <v>5283898</v>
      </c>
      <c r="D122" s="7">
        <v>367702</v>
      </c>
    </row>
    <row r="123" spans="1:4" x14ac:dyDescent="0.2">
      <c r="A123" t="s">
        <v>365</v>
      </c>
      <c r="B123" s="7">
        <v>588000</v>
      </c>
      <c r="C123" s="7">
        <v>288500</v>
      </c>
      <c r="D123" s="7">
        <v>299500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446000</v>
      </c>
      <c r="C134" s="7">
        <v>300000</v>
      </c>
      <c r="D134" s="7">
        <v>146000</v>
      </c>
    </row>
    <row r="135" spans="1:4" x14ac:dyDescent="0.2">
      <c r="A135" t="s">
        <v>476</v>
      </c>
      <c r="B135" s="7">
        <v>276000</v>
      </c>
      <c r="C135" s="7">
        <v>133800</v>
      </c>
      <c r="D135" s="7">
        <v>142200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929</v>
      </c>
      <c r="B137" s="7">
        <v>253000</v>
      </c>
      <c r="C137" s="7">
        <v>132500</v>
      </c>
      <c r="D137" s="7">
        <v>120500</v>
      </c>
    </row>
    <row r="138" spans="1:4" x14ac:dyDescent="0.2">
      <c r="A138" t="s">
        <v>45</v>
      </c>
      <c r="B138" s="7">
        <v>235000</v>
      </c>
      <c r="C138" s="7">
        <v>122500</v>
      </c>
      <c r="D138" s="7">
        <v>112500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200000</v>
      </c>
      <c r="C142" s="7">
        <v>107000</v>
      </c>
      <c r="D142" s="7">
        <v>93000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3263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2365</v>
      </c>
      <c r="B152" s="7">
        <v>101000</v>
      </c>
      <c r="C152" s="7">
        <v>42000</v>
      </c>
      <c r="D152" s="7">
        <v>59000</v>
      </c>
    </row>
    <row r="153" spans="1:4" x14ac:dyDescent="0.2">
      <c r="A153" t="s">
        <v>2769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2078</v>
      </c>
      <c r="B154" s="7">
        <v>105000</v>
      </c>
      <c r="C154" s="7">
        <v>47000</v>
      </c>
      <c r="D154" s="7">
        <v>58000</v>
      </c>
    </row>
    <row r="155" spans="1:4" x14ac:dyDescent="0.2">
      <c r="A155" t="s">
        <v>1192</v>
      </c>
      <c r="B155" s="7">
        <v>114000</v>
      </c>
      <c r="C155" s="7">
        <v>58000</v>
      </c>
      <c r="D155" s="7">
        <v>56000</v>
      </c>
    </row>
    <row r="156" spans="1:4" x14ac:dyDescent="0.2">
      <c r="A156" t="s">
        <v>1958</v>
      </c>
      <c r="B156" s="7">
        <v>113000</v>
      </c>
      <c r="C156" s="7">
        <v>58000</v>
      </c>
      <c r="D156" s="7">
        <v>55000</v>
      </c>
    </row>
    <row r="157" spans="1:4" x14ac:dyDescent="0.2">
      <c r="A157" t="s">
        <v>2629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848</v>
      </c>
      <c r="B159" s="7">
        <v>68500</v>
      </c>
      <c r="C159" s="7">
        <v>17300</v>
      </c>
      <c r="D159" s="7">
        <v>51200</v>
      </c>
    </row>
    <row r="160" spans="1:4" x14ac:dyDescent="0.2">
      <c r="A160" t="s">
        <v>771</v>
      </c>
      <c r="B160" s="7">
        <v>94000</v>
      </c>
      <c r="C160" s="7">
        <v>43000</v>
      </c>
      <c r="D160" s="7">
        <v>51000</v>
      </c>
    </row>
    <row r="161" spans="1:4" x14ac:dyDescent="0.2">
      <c r="A161" t="s">
        <v>2067</v>
      </c>
      <c r="B161" s="7">
        <v>100000</v>
      </c>
      <c r="C161" s="7">
        <v>50000</v>
      </c>
      <c r="D161" s="7">
        <v>50000</v>
      </c>
    </row>
    <row r="162" spans="1:4" x14ac:dyDescent="0.2">
      <c r="A162" t="s">
        <v>588</v>
      </c>
      <c r="B162" s="7">
        <v>59000</v>
      </c>
      <c r="C162" s="7">
        <v>9300</v>
      </c>
      <c r="D162" s="7">
        <v>49700</v>
      </c>
    </row>
    <row r="163" spans="1:4" x14ac:dyDescent="0.2">
      <c r="A163" t="s">
        <v>2447</v>
      </c>
      <c r="B163" s="7">
        <v>60000</v>
      </c>
      <c r="C163" s="7">
        <v>10600</v>
      </c>
      <c r="D163" s="7">
        <v>49400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2516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1028</v>
      </c>
      <c r="B181" s="7">
        <v>44000</v>
      </c>
      <c r="C181" s="7">
        <v>15600</v>
      </c>
      <c r="D181" s="7">
        <v>28400</v>
      </c>
    </row>
    <row r="182" spans="1:4" x14ac:dyDescent="0.2">
      <c r="A182" t="s">
        <v>719</v>
      </c>
      <c r="B182" s="7">
        <v>36000</v>
      </c>
      <c r="C182" s="7">
        <v>7650</v>
      </c>
      <c r="D182" s="7">
        <v>28350</v>
      </c>
    </row>
    <row r="183" spans="1:4" x14ac:dyDescent="0.2">
      <c r="A183" t="s">
        <v>351</v>
      </c>
      <c r="B183" s="7">
        <v>59000</v>
      </c>
      <c r="C183" s="7">
        <v>32500</v>
      </c>
      <c r="D183" s="7">
        <v>26500</v>
      </c>
    </row>
    <row r="184" spans="1:4" x14ac:dyDescent="0.2">
      <c r="A184" t="s">
        <v>717</v>
      </c>
      <c r="B184" s="7">
        <v>49000</v>
      </c>
      <c r="C184" s="7">
        <v>23500</v>
      </c>
      <c r="D184" s="7">
        <v>25500</v>
      </c>
    </row>
    <row r="185" spans="1:4" x14ac:dyDescent="0.2">
      <c r="A185" t="s">
        <v>3210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2041</v>
      </c>
      <c r="B186" s="7">
        <v>47000</v>
      </c>
      <c r="C186" s="7">
        <v>22000</v>
      </c>
      <c r="D186" s="7">
        <v>25000</v>
      </c>
    </row>
    <row r="187" spans="1:4" x14ac:dyDescent="0.2">
      <c r="A187" t="s">
        <v>3391</v>
      </c>
      <c r="B187" s="7">
        <v>75000</v>
      </c>
      <c r="C187" s="7">
        <v>50000</v>
      </c>
      <c r="D187" s="7">
        <v>25000</v>
      </c>
    </row>
    <row r="188" spans="1:4" x14ac:dyDescent="0.2">
      <c r="A188" t="s">
        <v>30</v>
      </c>
      <c r="B188" s="7">
        <v>45000</v>
      </c>
      <c r="C188" s="7">
        <v>20300</v>
      </c>
      <c r="D188" s="7">
        <v>24700</v>
      </c>
    </row>
    <row r="189" spans="1:4" x14ac:dyDescent="0.2">
      <c r="A189" t="s">
        <v>3124</v>
      </c>
      <c r="B189" s="7">
        <v>33000</v>
      </c>
      <c r="C189" s="7">
        <v>8400</v>
      </c>
      <c r="D189" s="7">
        <v>24600</v>
      </c>
    </row>
    <row r="190" spans="1:4" x14ac:dyDescent="0.2">
      <c r="A190" t="s">
        <v>720</v>
      </c>
      <c r="B190" s="7">
        <v>25000</v>
      </c>
      <c r="C190" s="7">
        <v>1800</v>
      </c>
      <c r="D190" s="7">
        <v>23200</v>
      </c>
    </row>
    <row r="191" spans="1:4" x14ac:dyDescent="0.2">
      <c r="A191" t="s">
        <v>1041</v>
      </c>
      <c r="B191" s="7">
        <v>39000</v>
      </c>
      <c r="C191" s="7">
        <v>17000</v>
      </c>
      <c r="D191" s="7">
        <v>22000</v>
      </c>
    </row>
    <row r="192" spans="1:4" x14ac:dyDescent="0.2">
      <c r="A192" t="s">
        <v>1923</v>
      </c>
      <c r="B192" s="7">
        <v>49000</v>
      </c>
      <c r="C192" s="7">
        <v>28000</v>
      </c>
      <c r="D192" s="7">
        <v>21000</v>
      </c>
    </row>
    <row r="193" spans="1:4" x14ac:dyDescent="0.2">
      <c r="A193" t="s">
        <v>1711</v>
      </c>
      <c r="B193" s="7">
        <v>39000</v>
      </c>
      <c r="C193" s="7">
        <v>18000</v>
      </c>
      <c r="D193" s="7">
        <v>21000</v>
      </c>
    </row>
    <row r="194" spans="1:4" x14ac:dyDescent="0.2">
      <c r="A194" t="s">
        <v>3232</v>
      </c>
      <c r="B194" s="7">
        <v>90000</v>
      </c>
      <c r="C194" s="7">
        <v>70000</v>
      </c>
      <c r="D194" s="7">
        <v>20000</v>
      </c>
    </row>
    <row r="195" spans="1:4" x14ac:dyDescent="0.2">
      <c r="A195" t="s">
        <v>1532</v>
      </c>
      <c r="B195" s="7">
        <v>35000</v>
      </c>
      <c r="C195" s="7">
        <v>15000</v>
      </c>
      <c r="D195" s="7">
        <v>20000</v>
      </c>
    </row>
    <row r="196" spans="1:4" x14ac:dyDescent="0.2">
      <c r="A196" t="s">
        <v>2776</v>
      </c>
      <c r="B196" s="7">
        <v>52000</v>
      </c>
      <c r="C196" s="7">
        <v>32000</v>
      </c>
      <c r="D196" s="7">
        <v>20000</v>
      </c>
    </row>
    <row r="197" spans="1:4" x14ac:dyDescent="0.2">
      <c r="A197" t="s">
        <v>734</v>
      </c>
      <c r="B197" s="7">
        <v>43000</v>
      </c>
      <c r="C197" s="7">
        <v>24000</v>
      </c>
      <c r="D197" s="7">
        <v>19000</v>
      </c>
    </row>
    <row r="198" spans="1:4" x14ac:dyDescent="0.2">
      <c r="A198" t="s">
        <v>47</v>
      </c>
      <c r="B198" s="7">
        <v>32000</v>
      </c>
      <c r="C198" s="7">
        <v>13000</v>
      </c>
      <c r="D198" s="7">
        <v>19000</v>
      </c>
    </row>
    <row r="199" spans="1:4" x14ac:dyDescent="0.2">
      <c r="A199" t="s">
        <v>480</v>
      </c>
      <c r="B199" s="7">
        <v>210800</v>
      </c>
      <c r="C199" s="7">
        <v>192243</v>
      </c>
      <c r="D199" s="7">
        <v>18557</v>
      </c>
    </row>
    <row r="200" spans="1:4" x14ac:dyDescent="0.2">
      <c r="A200" t="s">
        <v>1487</v>
      </c>
      <c r="B200" s="7">
        <v>30000</v>
      </c>
      <c r="C200" s="7">
        <v>12000</v>
      </c>
      <c r="D200" s="7">
        <v>18000</v>
      </c>
    </row>
    <row r="201" spans="1:4" x14ac:dyDescent="0.2">
      <c r="A201" t="s">
        <v>1261</v>
      </c>
      <c r="B201" s="7">
        <v>26000</v>
      </c>
      <c r="C201" s="7">
        <v>8000</v>
      </c>
      <c r="D201" s="7">
        <v>18000</v>
      </c>
    </row>
    <row r="202" spans="1:4" x14ac:dyDescent="0.2">
      <c r="A202" t="s">
        <v>2503</v>
      </c>
      <c r="B202" s="7">
        <v>40000</v>
      </c>
      <c r="C202" s="7">
        <v>22000</v>
      </c>
      <c r="D202" s="7">
        <v>18000</v>
      </c>
    </row>
    <row r="203" spans="1:4" x14ac:dyDescent="0.2">
      <c r="A203" t="s">
        <v>2448</v>
      </c>
      <c r="B203" s="7">
        <v>25000</v>
      </c>
      <c r="C203" s="7">
        <v>7800</v>
      </c>
      <c r="D203" s="7">
        <v>17200</v>
      </c>
    </row>
    <row r="204" spans="1:4" x14ac:dyDescent="0.2">
      <c r="A204" t="s">
        <v>3330</v>
      </c>
      <c r="B204" s="7">
        <v>35000</v>
      </c>
      <c r="C204" s="7">
        <v>18000</v>
      </c>
      <c r="D204" s="7">
        <v>17000</v>
      </c>
    </row>
    <row r="205" spans="1:4" x14ac:dyDescent="0.2">
      <c r="A205" t="s">
        <v>1441</v>
      </c>
      <c r="B205" s="7">
        <v>30000</v>
      </c>
      <c r="C205" s="7">
        <v>14000</v>
      </c>
      <c r="D205" s="7">
        <v>16000</v>
      </c>
    </row>
    <row r="206" spans="1:4" x14ac:dyDescent="0.2">
      <c r="A206" t="s">
        <v>238</v>
      </c>
      <c r="B206" s="7">
        <v>30000</v>
      </c>
      <c r="C206" s="7">
        <v>15000</v>
      </c>
      <c r="D206" s="7">
        <v>15000</v>
      </c>
    </row>
    <row r="207" spans="1:4" x14ac:dyDescent="0.2">
      <c r="A207" t="s">
        <v>3186</v>
      </c>
      <c r="B207" s="7">
        <v>20000</v>
      </c>
      <c r="C207" s="7">
        <v>5000</v>
      </c>
      <c r="D207" s="7">
        <v>15000</v>
      </c>
    </row>
    <row r="208" spans="1:4" x14ac:dyDescent="0.2">
      <c r="A208" t="s">
        <v>922</v>
      </c>
      <c r="B208" s="7">
        <v>40000</v>
      </c>
      <c r="C208" s="7">
        <v>25000</v>
      </c>
      <c r="D208" s="7">
        <v>15000</v>
      </c>
    </row>
    <row r="209" spans="1:4" x14ac:dyDescent="0.2">
      <c r="A209" t="s">
        <v>1934</v>
      </c>
      <c r="B209" s="7">
        <v>30000</v>
      </c>
      <c r="C209" s="7">
        <v>15000</v>
      </c>
      <c r="D209" s="7">
        <v>15000</v>
      </c>
    </row>
    <row r="210" spans="1:4" x14ac:dyDescent="0.2">
      <c r="A210" t="s">
        <v>3016</v>
      </c>
      <c r="B210" s="7">
        <v>29000</v>
      </c>
      <c r="C210" s="7">
        <v>15000</v>
      </c>
      <c r="D210" s="7">
        <v>14000</v>
      </c>
    </row>
    <row r="211" spans="1:4" x14ac:dyDescent="0.2">
      <c r="A211" t="s">
        <v>1945</v>
      </c>
      <c r="B211" s="7">
        <v>20000</v>
      </c>
      <c r="C211" s="7">
        <v>6000</v>
      </c>
      <c r="D211" s="7">
        <v>14000</v>
      </c>
    </row>
    <row r="212" spans="1:4" x14ac:dyDescent="0.2">
      <c r="A212" t="s">
        <v>3601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1496</v>
      </c>
      <c r="B213" s="7">
        <v>25000</v>
      </c>
      <c r="C213" s="7">
        <v>12000</v>
      </c>
      <c r="D213" s="7">
        <v>13000</v>
      </c>
    </row>
    <row r="214" spans="1:4" x14ac:dyDescent="0.2">
      <c r="A214" t="s">
        <v>2576</v>
      </c>
      <c r="B214" s="7">
        <v>20000</v>
      </c>
      <c r="C214" s="7">
        <v>7000</v>
      </c>
      <c r="D214" s="7">
        <v>13000</v>
      </c>
    </row>
    <row r="215" spans="1:4" x14ac:dyDescent="0.2">
      <c r="A215" t="s">
        <v>2511</v>
      </c>
      <c r="B215" s="7">
        <v>24000</v>
      </c>
      <c r="C215" s="7">
        <v>11000</v>
      </c>
      <c r="D215" s="7">
        <v>13000</v>
      </c>
    </row>
    <row r="216" spans="1:4" x14ac:dyDescent="0.2">
      <c r="A216" t="s">
        <v>1257</v>
      </c>
      <c r="B216" s="7">
        <v>22000</v>
      </c>
      <c r="C216" s="7">
        <v>9000</v>
      </c>
      <c r="D216" s="7">
        <v>13000</v>
      </c>
    </row>
    <row r="217" spans="1:4" x14ac:dyDescent="0.2">
      <c r="A217" t="s">
        <v>1942</v>
      </c>
      <c r="B217" s="7">
        <v>19000</v>
      </c>
      <c r="C217" s="7">
        <v>7000</v>
      </c>
      <c r="D217" s="7">
        <v>12000</v>
      </c>
    </row>
    <row r="218" spans="1:4" x14ac:dyDescent="0.2">
      <c r="A218" t="s">
        <v>2676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1515</v>
      </c>
      <c r="B219" s="7">
        <v>20000</v>
      </c>
      <c r="C219" s="7">
        <v>9000</v>
      </c>
      <c r="D219" s="7">
        <v>11000</v>
      </c>
    </row>
    <row r="220" spans="1:4" x14ac:dyDescent="0.2">
      <c r="A220" t="s">
        <v>2187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3280</v>
      </c>
      <c r="B221" s="7">
        <v>18000</v>
      </c>
      <c r="C221" s="7">
        <v>7500</v>
      </c>
      <c r="D221" s="7">
        <v>10500</v>
      </c>
    </row>
    <row r="222" spans="1:4" x14ac:dyDescent="0.2">
      <c r="A222" t="s">
        <v>3406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2260</v>
      </c>
      <c r="B224" s="7">
        <v>20000</v>
      </c>
      <c r="C224" s="7">
        <v>10000</v>
      </c>
      <c r="D224" s="7">
        <v>10000</v>
      </c>
    </row>
    <row r="225" spans="1:4" x14ac:dyDescent="0.2">
      <c r="A225" t="s">
        <v>38</v>
      </c>
      <c r="B225" s="7">
        <v>22000</v>
      </c>
      <c r="C225" s="7">
        <v>12000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1326</v>
      </c>
      <c r="B227" s="7">
        <v>22000</v>
      </c>
      <c r="C227" s="7">
        <v>13000</v>
      </c>
      <c r="D227" s="7">
        <v>9000</v>
      </c>
    </row>
    <row r="228" spans="1:4" x14ac:dyDescent="0.2">
      <c r="A228" t="s">
        <v>112</v>
      </c>
      <c r="B228" s="7">
        <v>8000</v>
      </c>
      <c r="C228" s="7">
        <v>0</v>
      </c>
      <c r="D228" s="7">
        <v>8000</v>
      </c>
    </row>
    <row r="229" spans="1:4" x14ac:dyDescent="0.2">
      <c r="A229" t="s">
        <v>3471</v>
      </c>
      <c r="B229" s="7">
        <v>14000</v>
      </c>
      <c r="C229" s="7">
        <v>6000</v>
      </c>
      <c r="D229" s="7">
        <v>8000</v>
      </c>
    </row>
    <row r="230" spans="1:4" x14ac:dyDescent="0.2">
      <c r="A230" t="s">
        <v>1867</v>
      </c>
      <c r="B230" s="7">
        <v>18000</v>
      </c>
      <c r="C230" s="7">
        <v>10000</v>
      </c>
      <c r="D230" s="7">
        <v>8000</v>
      </c>
    </row>
    <row r="231" spans="1:4" x14ac:dyDescent="0.2">
      <c r="A231" t="s">
        <v>1246</v>
      </c>
      <c r="B231" s="7">
        <v>12000</v>
      </c>
      <c r="C231" s="7">
        <v>6000</v>
      </c>
      <c r="D231" s="7">
        <v>6000</v>
      </c>
    </row>
    <row r="232" spans="1:4" x14ac:dyDescent="0.2">
      <c r="A232" t="s">
        <v>3431</v>
      </c>
      <c r="B232" s="7">
        <v>6000</v>
      </c>
      <c r="C232" s="7">
        <v>0</v>
      </c>
      <c r="D232" s="7">
        <v>6000</v>
      </c>
    </row>
    <row r="233" spans="1:4" x14ac:dyDescent="0.2">
      <c r="A233" t="s">
        <v>2217</v>
      </c>
      <c r="B233" s="7">
        <v>12000</v>
      </c>
      <c r="C233" s="7">
        <v>6000</v>
      </c>
      <c r="D233" s="7">
        <v>6000</v>
      </c>
    </row>
    <row r="234" spans="1:4" x14ac:dyDescent="0.2">
      <c r="A234" t="s">
        <v>937</v>
      </c>
      <c r="B234" s="7">
        <v>18000</v>
      </c>
      <c r="C234" s="7">
        <v>14000</v>
      </c>
      <c r="D234" s="7">
        <v>4000</v>
      </c>
    </row>
    <row r="235" spans="1:4" x14ac:dyDescent="0.2">
      <c r="A235" t="s">
        <v>246</v>
      </c>
      <c r="B235" s="7">
        <v>2000</v>
      </c>
      <c r="C235" s="7">
        <v>0</v>
      </c>
      <c r="D235" s="7">
        <v>2000</v>
      </c>
    </row>
    <row r="236" spans="1:4" x14ac:dyDescent="0.2">
      <c r="A236" t="s">
        <v>520</v>
      </c>
      <c r="B236" s="7">
        <v>1200</v>
      </c>
      <c r="C236" s="7">
        <v>0</v>
      </c>
      <c r="D236" s="7">
        <v>1200</v>
      </c>
    </row>
    <row r="237" spans="1:4" x14ac:dyDescent="0.2">
      <c r="A237" t="s">
        <v>1622</v>
      </c>
      <c r="B237" s="7">
        <v>0</v>
      </c>
      <c r="C237" s="7">
        <v>0</v>
      </c>
      <c r="D237" s="7">
        <v>0</v>
      </c>
    </row>
    <row r="238" spans="1:4" x14ac:dyDescent="0.2">
      <c r="A238" t="s">
        <v>245</v>
      </c>
      <c r="B238" s="7">
        <v>70774100</v>
      </c>
      <c r="C238" s="7">
        <v>35981391</v>
      </c>
      <c r="D238" s="7">
        <v>34792709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0"/>
  <sheetViews>
    <sheetView showGridLines="0" topLeftCell="A69" workbookViewId="0">
      <selection activeCell="D88" sqref="D88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3607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22" sqref="D22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44895</v>
      </c>
      <c r="B5" s="8" t="s">
        <v>260</v>
      </c>
      <c r="C5" t="s">
        <v>672</v>
      </c>
      <c r="D5" s="7">
        <v>1</v>
      </c>
      <c r="E5" s="7">
        <v>95000</v>
      </c>
      <c r="F5" s="7">
        <v>115000</v>
      </c>
    </row>
    <row r="6" spans="1:6" x14ac:dyDescent="0.2">
      <c r="A6" s="1">
        <v>44895</v>
      </c>
      <c r="B6" s="8" t="s">
        <v>261</v>
      </c>
      <c r="C6" t="s">
        <v>672</v>
      </c>
      <c r="D6" s="7">
        <v>1</v>
      </c>
      <c r="E6" s="7">
        <v>95000</v>
      </c>
      <c r="F6" s="7">
        <v>150000</v>
      </c>
    </row>
    <row r="7" spans="1:6" x14ac:dyDescent="0.2">
      <c r="A7" s="1">
        <v>44912</v>
      </c>
      <c r="B7" s="8" t="s">
        <v>261</v>
      </c>
      <c r="C7" t="s">
        <v>672</v>
      </c>
      <c r="D7" s="7">
        <v>1</v>
      </c>
      <c r="E7" s="7">
        <v>95000</v>
      </c>
      <c r="F7" s="7">
        <v>150000</v>
      </c>
    </row>
    <row r="8" spans="1:6" x14ac:dyDescent="0.2">
      <c r="A8" s="1">
        <v>45061</v>
      </c>
      <c r="B8" s="8" t="s">
        <v>260</v>
      </c>
      <c r="C8" t="s">
        <v>672</v>
      </c>
      <c r="D8" s="7">
        <v>1</v>
      </c>
      <c r="E8" s="7">
        <v>95000</v>
      </c>
      <c r="F8" s="7">
        <v>150000</v>
      </c>
    </row>
    <row r="9" spans="1:6" x14ac:dyDescent="0.2">
      <c r="A9" s="1">
        <v>45062</v>
      </c>
      <c r="B9" s="8" t="s">
        <v>261</v>
      </c>
      <c r="C9" t="s">
        <v>672</v>
      </c>
      <c r="D9" s="7">
        <v>1</v>
      </c>
      <c r="E9" s="7">
        <v>85000</v>
      </c>
      <c r="F9" s="7">
        <v>150000</v>
      </c>
    </row>
    <row r="10" spans="1:6" x14ac:dyDescent="0.2">
      <c r="A10" s="1">
        <v>45078</v>
      </c>
      <c r="B10" s="8" t="s">
        <v>260</v>
      </c>
      <c r="C10" t="s">
        <v>672</v>
      </c>
      <c r="D10" s="7">
        <v>1</v>
      </c>
      <c r="E10" s="7">
        <v>85000</v>
      </c>
      <c r="F10" s="7">
        <v>150000</v>
      </c>
    </row>
    <row r="11" spans="1:6" x14ac:dyDescent="0.2">
      <c r="A11" s="1">
        <v>45080</v>
      </c>
      <c r="B11" s="8" t="s">
        <v>261</v>
      </c>
      <c r="C11" t="s">
        <v>672</v>
      </c>
      <c r="D11" s="7">
        <v>1</v>
      </c>
      <c r="E11" s="7">
        <v>80000</v>
      </c>
      <c r="F11" s="7">
        <v>150000</v>
      </c>
    </row>
    <row r="12" spans="1:6" x14ac:dyDescent="0.2">
      <c r="A12" s="1" t="s">
        <v>245</v>
      </c>
      <c r="D12" s="7">
        <v>7</v>
      </c>
      <c r="E12" s="7">
        <v>90000</v>
      </c>
      <c r="F12" s="7">
        <v>145000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45054</v>
      </c>
      <c r="B5" t="s">
        <v>332</v>
      </c>
      <c r="C5" s="8" t="s">
        <v>260</v>
      </c>
      <c r="D5" t="s">
        <v>824</v>
      </c>
      <c r="E5" s="7">
        <v>20000</v>
      </c>
      <c r="F5" s="7">
        <v>45000</v>
      </c>
    </row>
    <row r="6" spans="1:6" x14ac:dyDescent="0.2">
      <c r="A6" s="1" t="s">
        <v>245</v>
      </c>
      <c r="E6" s="7">
        <v>20000</v>
      </c>
      <c r="F6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2023-06-25T17:24:25Z</dcterms:modified>
</cp:coreProperties>
</file>