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E62E211B-0AA9-4343-84A0-60C2944634A2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91" r:id="rId13"/>
    <pivotCache cacheId="301" r:id="rId14"/>
    <pivotCache cacheId="30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015" i="1" l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<sst xmlns="http://schemas.openxmlformats.org/spreadsheetml/2006/main" count="68498" uniqueCount="3902">
  <si>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</si>
  <si>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</si>
  <si>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</si>
  <si>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</si>
  <si>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</si>
  <si>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</si>
  <si>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</si>
  <si>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</si>
  <si>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</si>
  <si>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</si>
  <si>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</si>
  <si>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</si>
  <si>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</si>
  <si>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</si>
  <si>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</si>
  <si>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</si>
  <si>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</si>
  <si>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</si>
  <si>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</si>
  <si>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</si>
  <si>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</si>
  <si>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</si>
  <si>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</si>
  <si>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</si>
  <si>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</si>
  <si>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</si>
  <si>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</si>
  <si>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</si>
  <si>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</si>
  <si>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</si>
  <si>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</si>
  <si>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</si>
  <si>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</si>
  <si>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</si>
  <si>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</si>
  <si>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</si>
  <si>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</si>
  <si>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</si>
  <si>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</si>
  <si>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</si>
  <si>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</si>
  <si>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</si>
  <si>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</si>
  <si>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</si>
  <si>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</si>
  <si>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</si>
  <si>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</si>
  <si>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</si>
  <si>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</si>
  <si>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</si>
  <si>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</si>
  <si>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</si>
  <si>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</si>
  <si>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</si>
  <si>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</si>
  <si>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</si>
  <si>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</si>
  <si>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</si>
  <si>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</si>
  <si>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</si>
  <si>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</si>
  <si>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</si>
  <si>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</si>
  <si>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</si>
  <si>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</si>
  <si>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</si>
  <si>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</si>
  <si>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</si>
  <si>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</si>
  <si>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</si>
  <si>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</si>
  <si>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</si>
  <si>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</si>
  <si>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</si>
  <si>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</si>
  <si>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</si>
  <si>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</si>
  <si>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</si>
  <si>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</si>
  <si>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</si>
  <si>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</si>
  <si>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</si>
  <si>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</si>
  <si>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</si>
  <si>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</si>
  <si>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</si>
  <si>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</si>
  <si>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</si>
  <si>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</si>
  <si>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</si>
  <si>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</si>
  <si>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</si>
  <si>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</si>
  <si>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</si>
  <si>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</si>
  <si>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</si>
  <si>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</si>
  <si>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</si>
  <si>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</si>
  <si>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</si>
  <si>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</si>
  <si>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</si>
  <si>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</si>
  <si>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</si>
  <si>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</si>
  <si>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</si>
  <si>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</si>
  <si>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</si>
  <si>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</si>
  <si>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</si>
  <si>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</si>
  <si>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</si>
  <si>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</si>
  <si>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</si>
  <si>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</si>
  <si>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</si>
  <si>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</si>
  <si>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</si>
  <si>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</si>
  <si>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</si>
  <si>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</si>
  <si>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</si>
  <si>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</si>
  <si>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</si>
  <si>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</si>
  <si>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</si>
  <si>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</si>
  <si>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</si>
  <si>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</si>
  <si>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</si>
  <si>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</si>
  <si>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</si>
  <si>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</si>
  <si>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</si>
  <si>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</si>
  <si>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</si>
  <si>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</si>
  <si>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</si>
  <si>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</si>
  <si>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</si>
  <si>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</si>
  <si>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</si>
  <si>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</si>
  <si>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</si>
  <si>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</si>
  <si>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</si>
  <si>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</si>
  <si>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</si>
  <si>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</si>
  <si>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</si>
  <si>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</si>
  <si>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</si>
  <si>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</si>
  <si>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</si>
  <si>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</si>
  <si>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</si>
  <si>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</si>
  <si>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</si>
  <si>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</si>
  <si>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</si>
  <si>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</si>
  <si>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</si>
  <si>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</si>
  <si>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</si>
  <si>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</si>
  <si>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</si>
  <si>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</si>
  <si>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</si>
  <si>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</si>
  <si>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</si>
  <si>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</si>
  <si>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</si>
  <si>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</si>
  <si>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</si>
  <si>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</si>
  <si>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</si>
  <si>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</si>
  <si>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</si>
  <si>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</si>
  <si>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</si>
  <si>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</si>
  <si>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</si>
  <si>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</si>
  <si>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</si>
  <si>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</si>
  <si>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</si>
  <si>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</si>
  <si>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</si>
  <si>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</si>
  <si>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</si>
  <si>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</si>
  <si>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</si>
  <si>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</si>
  <si>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</si>
  <si>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</si>
  <si>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</si>
  <si>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</si>
  <si>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</si>
  <si>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</si>
  <si>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</si>
  <si>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</si>
  <si>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</si>
  <si>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</si>
  <si>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</si>
  <si>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</si>
  <si>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</si>
  <si>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</si>
  <si>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</si>
  <si>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</si>
  <si>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</si>
  <si>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</si>
  <si>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</si>
  <si>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</si>
  <si>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</si>
  <si>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</si>
  <si>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</si>
  <si>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</si>
  <si>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</si>
  <si>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</si>
  <si>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</si>
  <si>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</si>
  <si>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</si>
  <si>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</si>
  <si>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</si>
  <si>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</si>
  <si>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</si>
  <si>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</si>
  <si>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</si>
  <si>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</si>
  <si>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</si>
  <si>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</si>
  <si>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</si>
  <si>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</si>
  <si>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</si>
  <si>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</si>
  <si>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</si>
  <si>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</si>
  <si>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</si>
  <si>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</si>
  <si>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</si>
  <si>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</si>
  <si>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</si>
  <si>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</si>
  <si>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</si>
  <si>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</si>
  <si>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</si>
  <si>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</si>
  <si>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</si>
  <si>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</si>
  <si>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</si>
  <si>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</si>
  <si>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</si>
  <si>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</si>
  <si>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</si>
  <si>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</si>
  <si>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</si>
  <si>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</si>
  <si>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</si>
  <si>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</si>
  <si>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</si>
  <si>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</si>
  <si>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</si>
  <si>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</si>
  <si>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</si>
  <si>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</si>
  <si>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</si>
  <si>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</si>
  <si>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</si>
  <si>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</si>
  <si>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</si>
  <si>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</si>
  <si>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</si>
  <si>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</si>
  <si>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</si>
  <si>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</si>
  <si>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</si>
  <si>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</si>
  <si>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</si>
  <si>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</si>
  <si>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</si>
  <si>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</si>
  <si>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</si>
  <si>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</si>
  <si>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</si>
  <si>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</si>
  <si>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</si>
  <si>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</si>
  <si>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</si>
  <si>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</si>
  <si>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</si>
  <si>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</si>
  <si>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</si>
  <si>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</si>
  <si>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</si>
  <si>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</si>
  <si>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</si>
  <si>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</si>
  <si>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</si>
  <si>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</si>
  <si>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</si>
  <si>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</si>
  <si>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</si>
  <si>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</si>
  <si>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</si>
  <si>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</si>
  <si>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</si>
  <si>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</si>
  <si>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</si>
  <si>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</si>
  <si>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</si>
  <si>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</si>
  <si>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</si>
  <si>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</si>
  <si>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</si>
  <si>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</si>
  <si>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</si>
  <si>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</si>
  <si>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</si>
  <si>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</si>
  <si>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</si>
  <si>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</si>
  <si>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</si>
  <si>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</si>
  <si>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</si>
  <si>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</si>
  <si>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</si>
  <si>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</si>
  <si>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</si>
  <si>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</si>
  <si>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</si>
  <si>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</si>
  <si>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</si>
  <si>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</si>
  <si>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</si>
  <si>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</si>
  <si>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</si>
  <si>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</si>
  <si>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</si>
  <si>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</si>
  <si>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</si>
  <si>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</si>
  <si>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</si>
  <si>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</si>
  <si>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</si>
  <si>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</si>
  <si>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</si>
  <si>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</si>
  <si>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</si>
  <si>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</si>
  <si>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</si>
  <si>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</si>
  <si>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</si>
  <si>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</si>
  <si>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</si>
  <si>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</si>
  <si>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</si>
  <si>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</si>
  <si>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</si>
  <si>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</si>
  <si>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</si>
  <si>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</si>
  <si>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</si>
  <si>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</si>
  <si>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</si>
  <si>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</si>
  <si>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</si>
  <si>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</si>
  <si>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</si>
  <si>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</si>
  <si>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</si>
  <si>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</si>
  <si>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</si>
  <si>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</si>
  <si>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</si>
  <si>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</si>
  <si>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</si>
  <si>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</si>
  <si>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</si>
  <si>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</si>
  <si>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</si>
  <si>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</si>
  <si>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</si>
  <si>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</si>
  <si>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</si>
  <si>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</si>
  <si>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</si>
  <si>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</si>
  <si>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</si>
  <si>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</si>
  <si>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</si>
  <si>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</si>
  <si>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</si>
  <si>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</si>
  <si>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</si>
  <si>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</si>
  <si>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</si>
  <si>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</si>
  <si>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</si>
  <si>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</si>
  <si>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</si>
  <si>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</si>
  <si>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</si>
  <si>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</si>
  <si>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</si>
  <si>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</si>
  <si>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</si>
  <si>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</si>
  <si>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</si>
  <si>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</si>
  <si>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</si>
  <si>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</si>
  <si>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</si>
  <si>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</si>
  <si>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</si>
  <si>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</si>
  <si>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</si>
  <si>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</si>
  <si>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</si>
  <si>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</si>
  <si>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</si>
  <si>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</si>
  <si>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</si>
  <si>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</si>
  <si>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</si>
  <si>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</si>
  <si>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</si>
  <si>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</si>
  <si>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</si>
  <si>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</si>
  <si>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</si>
  <si>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</si>
  <si>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</si>
  <si>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</si>
  <si>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</si>
  <si>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</si>
  <si>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</si>
  <si>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</si>
  <si>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</si>
  <si>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</si>
  <si>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</si>
  <si>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</si>
  <si>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</si>
  <si>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</si>
  <si>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</si>
  <si>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</si>
  <si>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</si>
  <si>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</si>
  <si>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</si>
  <si>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</si>
  <si>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</si>
  <si>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</si>
  <si>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</si>
  <si>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</si>
  <si>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</si>
  <si>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</si>
  <si>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</si>
  <si>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</si>
  <si>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</si>
  <si>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</si>
  <si>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</si>
  <si>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</si>
  <si>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</si>
  <si>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</si>
  <si>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</si>
  <si>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</si>
  <si>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</si>
  <si>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</si>
  <si>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</si>
  <si>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</si>
  <si>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</si>
  <si>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</si>
  <si>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</si>
  <si>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</si>
  <si>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</si>
  <si>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</si>
  <si>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</si>
  <si>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</si>
  <si>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</si>
  <si>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</si>
  <si>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</si>
  <si>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</si>
  <si>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</si>
  <si>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</si>
  <si>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</si>
  <si>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</si>
  <si>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</si>
  <si>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</si>
  <si>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</si>
  <si>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</si>
  <si>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</si>
  <si>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</si>
  <si>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</si>
  <si>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</si>
  <si>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</si>
  <si>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</si>
  <si>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</si>
  <si>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</si>
  <si>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</si>
  <si>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</si>
  <si>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</si>
  <si>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</si>
  <si>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</si>
  <si>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</si>
  <si>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</si>
  <si>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</si>
  <si>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</si>
  <si>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</si>
  <si>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</si>
  <si>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</si>
  <si>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</si>
  <si>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</si>
  <si>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</si>
  <si>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</si>
  <si>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</si>
  <si>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</si>
  <si>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</si>
  <si>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</si>
  <si>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</si>
  <si>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</si>
  <si>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</si>
  <si>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</si>
  <si>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</si>
  <si>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</si>
  <si>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</si>
  <si>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</si>
  <si>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</si>
  <si>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</si>
  <si>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</si>
  <si>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</si>
  <si>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</si>
  <si>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</si>
  <si>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</si>
  <si>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</si>
  <si>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</si>
  <si>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</si>
  <si>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</si>
  <si>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</si>
  <si>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</si>
  <si>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</si>
  <si>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</si>
  <si>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</si>
  <si>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</si>
  <si>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</si>
  <si>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</si>
  <si>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</si>
  <si>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</si>
  <si>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</si>
  <si>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</si>
  <si>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</si>
  <si>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</si>
  <si>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</si>
  <si>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</si>
  <si>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</si>
  <si>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</si>
  <si>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</si>
  <si>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</si>
  <si>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</si>
  <si>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</si>
  <si>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</si>
  <si>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</si>
  <si>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</si>
  <si>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</si>
  <si>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</si>
  <si>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</si>
  <si>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</si>
  <si>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</si>
  <si>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</si>
  <si>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</si>
  <si>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</si>
  <si>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</si>
  <si>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</si>
  <si>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</si>
  <si>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</si>
  <si>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</si>
  <si>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</si>
  <si>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</si>
  <si>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</si>
  <si>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</si>
  <si>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</si>
  <si>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</si>
  <si>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</si>
  <si>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</si>
  <si>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</si>
  <si>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</si>
  <si>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</si>
  <si>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</si>
  <si>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</si>
  <si>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</si>
  <si>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</si>
  <si>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</si>
  <si>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</si>
  <si>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</si>
  <si>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</si>
  <si>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</si>
  <si>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</si>
  <si>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</si>
  <si>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</si>
  <si>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</si>
  <si>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</si>
  <si>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</si>
  <si>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</si>
  <si>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</si>
  <si>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</si>
  <si>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</si>
  <si>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</si>
  <si>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</si>
  <si>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</si>
  <si>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</si>
  <si>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</si>
  <si>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</si>
  <si>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</si>
  <si>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</si>
  <si>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</si>
  <si>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</si>
  <si>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</si>
  <si>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</si>
  <si>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</si>
  <si>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</si>
  <si>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</si>
  <si>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</si>
  <si>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</si>
  <si>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</si>
  <si>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</si>
  <si>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</si>
  <si>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</si>
  <si>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</si>
  <si>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</si>
  <si>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</si>
  <si>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</si>
  <si>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</si>
  <si>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</si>
  <si>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</si>
  <si>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</si>
  <si>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</si>
  <si>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</si>
  <si>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</si>
  <si>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</si>
  <si>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</si>
  <si>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</si>
  <si>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</si>
  <si>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</si>
  <si>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</si>
  <si>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</si>
  <si>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</si>
  <si>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</si>
  <si>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</si>
  <si>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</si>
  <si>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</si>
  <si>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</si>
  <si>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</si>
  <si>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</si>
  <si>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</si>
  <si>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</si>
  <si>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</si>
  <si>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</si>
  <si>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</si>
  <si>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</si>
  <si>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</si>
  <si>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</si>
  <si>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</si>
  <si>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</si>
  <si>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</si>
  <si>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</si>
  <si>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</si>
  <si>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</si>
  <si>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</si>
  <si>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</si>
  <si>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</si>
  <si>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</si>
  <si>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</si>
  <si>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</si>
  <si>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</si>
  <si>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</si>
  <si>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</si>
  <si>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</si>
  <si>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</si>
  <si>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</si>
  <si>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</si>
  <si>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</si>
  <si>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</si>
  <si>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</si>
  <si>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</si>
  <si>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</si>
  <si>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</si>
  <si>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</si>
  <si>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</si>
  <si>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</si>
  <si>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</si>
  <si>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</si>
  <si>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</si>
  <si>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</si>
  <si>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</si>
  <si>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</si>
  <si>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</si>
  <si>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</si>
  <si>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</si>
  <si>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</si>
  <si>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</si>
  <si>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</si>
  <si>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</si>
  <si>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</si>
  <si>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</si>
  <si>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</si>
  <si>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</si>
  <si>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</si>
  <si>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</si>
  <si>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</si>
  <si>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</si>
  <si>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</si>
  <si>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</si>
  <si>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</si>
  <si>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</si>
  <si>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</si>
  <si>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</si>
  <si>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</si>
  <si>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</si>
  <si>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</si>
  <si>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</si>
  <si>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</si>
  <si>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</si>
  <si>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</si>
  <si>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</si>
  <si>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</si>
  <si>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</si>
  <si>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</si>
  <si>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</si>
  <si>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</si>
  <si>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</si>
  <si>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</si>
  <si>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</si>
  <si>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</si>
  <si>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</si>
  <si>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</si>
  <si>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</si>
  <si>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</si>
  <si>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</si>
  <si>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</si>
  <si>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</si>
  <si>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</si>
  <si>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</si>
  <si>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</si>
  <si>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</si>
  <si>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</si>
  <si>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</si>
  <si>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</si>
  <si>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</si>
  <si>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</si>
  <si>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</si>
  <si>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</si>
  <si>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</si>
  <si>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</si>
  <si>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</si>
  <si>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</si>
  <si>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</si>
  <si>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</si>
  <si>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</si>
  <si>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</si>
  <si>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</si>
  <si>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</si>
  <si>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</si>
  <si>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</si>
  <si>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</si>
  <si>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</si>
  <si>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</si>
  <si>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</si>
  <si>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</si>
  <si>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</si>
  <si>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</si>
  <si>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</si>
  <si>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</si>
  <si>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</si>
  <si>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</si>
  <si>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</si>
  <si>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</si>
  <si>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</si>
  <si>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</si>
  <si>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</si>
  <si>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</si>
  <si>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</si>
  <si>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</si>
  <si>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</si>
  <si>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</si>
  <si>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</si>
  <si>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</si>
  <si>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</si>
  <si>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</si>
  <si>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</si>
  <si>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</si>
  <si>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</si>
  <si>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</si>
  <si>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</si>
  <si>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</si>
  <si>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</si>
  <si>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</si>
  <si>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</si>
  <si>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</si>
  <si>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</si>
  <si>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</si>
  <si>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</si>
  <si>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</si>
  <si>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</si>
  <si>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</si>
  <si>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</si>
  <si>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</si>
  <si>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</si>
  <si>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</si>
  <si>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</si>
  <si>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</si>
  <si>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</si>
  <si>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</si>
  <si>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</si>
  <si>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</si>
  <si>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</si>
  <si>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</si>
  <si>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</si>
  <si>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</si>
  <si>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</si>
  <si>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</si>
  <si>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</si>
  <si>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</si>
  <si>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</si>
  <si>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</si>
  <si>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</si>
  <si>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</si>
  <si>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</si>
  <si>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</si>
  <si>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</si>
  <si>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</si>
  <si>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</si>
  <si>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</si>
  <si>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</si>
  <si>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</si>
  <si>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</si>
  <si>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</si>
  <si>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</si>
  <si>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</si>
  <si>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</si>
  <si>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</si>
  <si>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</si>
  <si>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</si>
  <si>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</si>
  <si>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</si>
  <si>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</si>
  <si>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</si>
  <si>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</si>
  <si>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</si>
  <si>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</si>
  <si>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</si>
  <si>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</si>
  <si>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</si>
  <si>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</si>
  <si>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</si>
  <si>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</si>
  <si>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</si>
  <si>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</si>
  <si>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</si>
  <si>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</si>
  <si>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</si>
  <si>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</si>
  <si>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</si>
  <si>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</si>
  <si>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</si>
  <si>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</si>
  <si>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</si>
  <si>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</si>
  <si>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</si>
  <si>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</si>
  <si>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</si>
  <si>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</si>
  <si>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</si>
  <si>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</si>
  <si>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</si>
  <si>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</si>
  <si>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</si>
  <si>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</si>
  <si>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</si>
  <si>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</si>
  <si>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</si>
  <si>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</si>
  <si>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</si>
  <si>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</si>
  <si>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</si>
  <si>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</si>
  <si>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</si>
  <si>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</si>
  <si>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</si>
  <si>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</si>
  <si>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</si>
  <si>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</si>
  <si>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</si>
  <si>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</si>
  <si>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</si>
  <si>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</si>
  <si>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</si>
  <si>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</si>
  <si>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</si>
  <si>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</si>
  <si>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</si>
  <si>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</si>
  <si>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</si>
  <si>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</si>
  <si>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</si>
  <si>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</si>
  <si>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</si>
  <si>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</si>
  <si>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</si>
  <si>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</si>
  <si>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</si>
  <si>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</si>
  <si>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</si>
  <si>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</si>
  <si>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</si>
  <si>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</si>
  <si>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</si>
  <si>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</si>
  <si>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</si>
  <si>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</si>
  <si>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</si>
  <si>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</si>
  <si>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</si>
  <si>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</si>
  <si>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</si>
  <si>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</si>
  <si>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</si>
  <si>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</si>
  <si>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</si>
  <si>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</si>
  <si>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</si>
  <si>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</si>
  <si>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</si>
  <si>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</si>
  <si>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</si>
  <si>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</si>
  <si>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</si>
  <si>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</si>
  <si>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</si>
  <si>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</si>
  <si>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</si>
  <si>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</si>
  <si>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</si>
  <si>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</si>
  <si>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</si>
  <si>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</si>
  <si>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</si>
  <si>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</si>
  <si>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</si>
  <si>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</si>
  <si>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</si>
  <si>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</si>
  <si>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</si>
  <si>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</si>
  <si>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</si>
  <si>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</si>
  <si>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</si>
  <si>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</si>
  <si>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</si>
  <si>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</si>
  <si>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</si>
  <si>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</si>
  <si>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</si>
  <si>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</si>
  <si>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</si>
  <si>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</si>
  <si>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</si>
  <si>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</si>
  <si>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</si>
  <si>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</si>
  <si>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</si>
  <si>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</si>
  <si>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</si>
  <si>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</si>
  <si>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</si>
  <si>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</si>
  <si>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</si>
  <si>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</si>
  <si>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</si>
  <si>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</si>
  <si>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</si>
  <si>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</si>
  <si>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</si>
  <si>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</si>
  <si>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</si>
  <si>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</si>
  <si>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</si>
  <si>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</si>
  <si>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</si>
  <si>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</si>
  <si>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</si>
  <si>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</si>
  <si>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</si>
  <si>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</si>
  <si>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</si>
  <si>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</si>
  <si>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</si>
  <si>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</si>
  <si>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</si>
  <si>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</si>
  <si>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</si>
  <si>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</si>
  <si>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</si>
  <si>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</si>
  <si>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</si>
  <si>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</si>
  <si>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</si>
  <si>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</si>
  <si>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</si>
  <si>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</si>
  <si>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</si>
  <si>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</si>
  <si>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</si>
  <si>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</si>
  <si>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</si>
  <si>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</si>
  <si>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</si>
  <si>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</si>
  <si>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</si>
  <si>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</si>
  <si>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</si>
  <si>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</si>
  <si>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</si>
  <si>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</si>
  <si>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</si>
  <si>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</si>
  <si>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</si>
  <si>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</si>
  <si>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</si>
  <si>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</si>
  <si>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</si>
  <si>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</si>
  <si>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</si>
  <si>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</si>
  <si>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</si>
  <si>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</si>
  <si>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</si>
  <si>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</si>
  <si>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</si>
  <si>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</si>
  <si>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</si>
  <si>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</si>
  <si>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</si>
  <si>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</si>
  <si>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</si>
  <si>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</si>
  <si>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</si>
  <si>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</si>
  <si>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</si>
  <si>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</si>
  <si>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</si>
  <si>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</si>
  <si>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</si>
  <si>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</si>
  <si>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</si>
  <si>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</si>
  <si>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</si>
  <si>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</si>
  <si>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</si>
  <si>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</si>
  <si>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</si>
  <si>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</si>
  <si>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</si>
  <si>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</si>
  <si>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</si>
  <si>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</si>
  <si>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</si>
  <si>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</si>
  <si>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</si>
  <si>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</si>
  <si>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</si>
  <si>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</si>
  <si>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</si>
  <si>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</si>
  <si>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</si>
  <si>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</si>
  <si>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</si>
  <si>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</si>
  <si>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</si>
  <si>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</si>
  <si>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</si>
  <si>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</si>
  <si>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</si>
  <si>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</si>
  <si>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</si>
  <si>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</si>
  <si>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</si>
  <si>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</si>
  <si>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</si>
  <si>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</si>
  <si>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</si>
  <si>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</si>
  <si>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</si>
  <si>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</si>
  <si>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</si>
  <si>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</si>
  <si>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</si>
  <si>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</si>
  <si>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</si>
  <si>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</si>
  <si>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</si>
  <si>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</si>
  <si>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</si>
  <si>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</si>
  <si>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</si>
  <si>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</si>
  <si>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</si>
  <si>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</si>
  <si>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</si>
  <si>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</si>
  <si>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</si>
  <si>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</si>
  <si>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</si>
  <si>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</si>
  <si>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</si>
  <si>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</si>
  <si>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</si>
  <si>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</si>
  <si>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</si>
  <si>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</si>
  <si>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</si>
  <si>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</si>
  <si>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</si>
  <si>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</si>
  <si>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</si>
  <si>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</si>
  <si>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</si>
  <si>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</si>
  <si>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</si>
  <si>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</si>
  <si>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</si>
  <si>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</si>
  <si>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</si>
  <si>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</si>
  <si>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</si>
  <si>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</si>
  <si>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</si>
  <si>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</si>
  <si>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</si>
  <si>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</si>
  <si>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</si>
  <si>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</si>
  <si>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</si>
  <si>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</si>
  <si>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</si>
  <si>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</si>
  <si>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</si>
  <si>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</si>
  <si>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</si>
  <si>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</si>
  <si>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</si>
  <si>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</si>
  <si>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</si>
  <si>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</si>
  <si>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</si>
  <si>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</si>
  <si>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</si>
  <si>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</si>
  <si>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</si>
  <si>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</si>
  <si>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</si>
  <si>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</si>
  <si>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</si>
  <si>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</si>
  <si>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</si>
  <si>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</si>
  <si>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</si>
  <si>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</si>
  <si>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</si>
  <si>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</si>
  <si>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</si>
  <si>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</si>
  <si>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</si>
  <si>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</si>
  <si>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</si>
  <si>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</si>
  <si>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</si>
  <si>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</si>
  <si>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</si>
  <si>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</si>
  <si>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</si>
  <si>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</si>
  <si>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</si>
  <si>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</si>
  <si>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</si>
  <si>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</si>
  <si>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</si>
  <si>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</si>
  <si>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</si>
  <si>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</si>
  <si>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</si>
  <si>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</si>
  <si>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</si>
  <si>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</si>
  <si>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</si>
  <si>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</si>
  <si>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</si>
  <si>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</si>
  <si>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</si>
  <si>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</si>
  <si>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</si>
  <si>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</si>
  <si>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</si>
  <si>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</si>
  <si>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</si>
  <si>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</si>
  <si>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</si>
  <si>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</si>
  <si>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</si>
  <si>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</si>
  <si>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</si>
  <si>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</si>
  <si>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</si>
  <si>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</si>
  <si>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</si>
  <si>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</si>
  <si>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</si>
  <si>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</si>
  <si>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</si>
  <si>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</si>
  <si>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</si>
  <si>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</si>
  <si>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</si>
  <si>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</si>
  <si>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</si>
  <si>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</si>
  <si>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</si>
  <si>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</si>
  <si>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</si>
  <si>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</si>
  <si>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</si>
  <si>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</si>
  <si>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</si>
  <si>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</si>
  <si>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</si>
  <si>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</si>
  <si>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</si>
  <si>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</si>
  <si>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</si>
  <si>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</si>
  <si>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</si>
  <si>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</si>
  <si>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</si>
  <si>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</si>
  <si>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</si>
  <si>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</si>
  <si>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</si>
  <si>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</si>
  <si>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</si>
  <si>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</si>
  <si>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</si>
  <si>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</si>
  <si>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</si>
  <si>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</si>
  <si>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</si>
  <si>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</si>
  <si>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</si>
  <si>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</si>
  <si>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</si>
  <si>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</si>
  <si>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</si>
  <si>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</si>
  <si>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</si>
  <si>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</si>
  <si>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</si>
  <si>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</si>
  <si>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</si>
  <si>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</si>
  <si>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</si>
  <si>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</si>
  <si>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</si>
  <si>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</si>
  <si>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</si>
  <si>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</si>
  <si>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</si>
  <si>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</si>
  <si>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</si>
  <si>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</si>
  <si>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</si>
  <si>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</si>
  <si>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</si>
  <si>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</si>
  <si>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</si>
  <si>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</si>
  <si>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</si>
  <si>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</si>
  <si>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</si>
  <si>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</si>
  <si>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</si>
  <si>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</si>
  <si>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</si>
  <si>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</si>
  <si>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</si>
  <si>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</si>
  <si>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</si>
  <si>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</si>
  <si>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</si>
  <si>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</si>
  <si>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</si>
  <si>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</si>
  <si>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</si>
  <si>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</si>
  <si>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</si>
  <si>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</si>
  <si>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</si>
  <si>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</si>
  <si>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</si>
  <si>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</si>
  <si>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</si>
  <si>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</si>
  <si>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</si>
  <si>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</si>
  <si>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</si>
  <si>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</si>
  <si>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</si>
  <si>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</si>
  <si>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</si>
  <si>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</si>
  <si>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</si>
  <si>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</si>
  <si>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</si>
  <si>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</si>
  <si>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</si>
  <si>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</si>
  <si>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</si>
  <si>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</si>
  <si>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</si>
  <si>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</si>
  <si>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</si>
  <si>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</si>
  <si>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</si>
  <si>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</si>
  <si>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</si>
  <si>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</si>
  <si>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</si>
  <si>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</si>
  <si>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</si>
  <si>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</si>
  <si>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</si>
  <si>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</si>
  <si>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</si>
  <si>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</si>
  <si>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</si>
  <si>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</si>
  <si>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</si>
  <si>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</si>
  <si>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</si>
  <si>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</si>
  <si>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</si>
  <si>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</si>
  <si>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</si>
  <si>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</si>
  <si>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</si>
  <si>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</si>
  <si>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</si>
  <si>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</si>
  <si>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</si>
  <si>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</si>
  <si>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</si>
  <si>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</si>
  <si>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</si>
  <si>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</si>
  <si>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</si>
  <si>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</si>
  <si>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</si>
  <si>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</si>
  <si>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</si>
  <si>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</si>
  <si>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</si>
  <si>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</si>
  <si>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</si>
  <si>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</si>
  <si>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</si>
  <si>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</si>
  <si>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</si>
  <si>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</si>
  <si>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</si>
  <si>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</si>
  <si>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</si>
  <si>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</si>
  <si>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</si>
  <si>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</si>
  <si>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</si>
  <si>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</si>
  <si>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</si>
  <si>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</si>
  <si>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</si>
  <si>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</si>
  <si>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</si>
  <si>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</si>
  <si>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</si>
  <si>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</si>
  <si>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</si>
  <si>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</si>
  <si>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</si>
  <si>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</si>
  <si>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</si>
  <si>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</si>
  <si>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</si>
  <si>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</si>
  <si>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</si>
  <si>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</si>
  <si>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</si>
  <si>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</si>
  <si>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</si>
  <si>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</si>
  <si>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</si>
  <si>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</si>
  <si>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</si>
  <si>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</si>
  <si>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</si>
  <si>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</si>
  <si>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</si>
  <si>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</si>
  <si>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</si>
  <si>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</si>
  <si>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</si>
  <si>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</si>
  <si>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</si>
  <si>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</si>
  <si>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</si>
  <si>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</si>
  <si>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</si>
  <si>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</si>
  <si>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</si>
  <si>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</si>
  <si>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</si>
  <si>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</si>
  <si>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</si>
  <si>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</si>
  <si>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</si>
  <si>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</si>
  <si>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</si>
  <si>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</si>
  <si>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</si>
  <si>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</si>
  <si>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</si>
  <si>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</si>
  <si>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</si>
  <si>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</si>
  <si>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</si>
  <si>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</si>
  <si>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</si>
  <si>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</si>
  <si>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</si>
  <si>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</si>
  <si>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</si>
  <si>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</si>
  <si>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</si>
  <si>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</si>
  <si>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</si>
  <si>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</si>
  <si>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</si>
  <si>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</si>
  <si>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</si>
  <si>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</si>
  <si>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</si>
  <si>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</si>
  <si>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</si>
  <si>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</si>
  <si>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</si>
  <si>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</si>
  <si>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</si>
  <si>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</si>
  <si>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</si>
  <si>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</si>
  <si>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</si>
  <si>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</si>
  <si>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</si>
  <si>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</si>
  <si>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</si>
  <si>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</si>
  <si>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</si>
  <si>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</si>
  <si>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</si>
  <si>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</si>
  <si>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</si>
  <si>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</si>
  <si>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</si>
  <si>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</si>
  <si>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</si>
  <si>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</si>
  <si>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</si>
  <si>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</si>
  <si>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</si>
  <si>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</si>
  <si>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</si>
  <si>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</si>
  <si>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</si>
  <si>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</si>
  <si>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</si>
  <si>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</si>
  <si>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</si>
  <si>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</si>
  <si>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</si>
  <si>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</si>
  <si>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</si>
  <si>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</si>
  <si>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</si>
  <si>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</si>
  <si>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</si>
  <si>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</si>
  <si>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</si>
  <si>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</si>
  <si>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</si>
  <si>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</si>
  <si>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</si>
  <si>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</si>
  <si>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</si>
  <si>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</si>
  <si>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</si>
  <si>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</si>
  <si>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</si>
  <si>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</si>
  <si>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</si>
  <si>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</si>
  <si>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</si>
  <si>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</si>
  <si>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</si>
  <si>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</si>
  <si>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</si>
  <si>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</si>
  <si>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</si>
  <si>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</si>
  <si>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</si>
  <si>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</si>
  <si>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</si>
  <si>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</si>
  <si>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</si>
  <si>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</si>
  <si>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</si>
  <si>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</si>
  <si>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</si>
  <si>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</si>
  <si>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</si>
  <si>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</si>
  <si>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</si>
  <si>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</si>
  <si>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</si>
  <si>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</si>
  <si>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</si>
  <si>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</si>
  <si>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</si>
  <si>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</si>
  <si>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</si>
  <si>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</si>
  <si>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</si>
  <si>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</si>
  <si>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</si>
  <si>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</si>
  <si>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</si>
  <si>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</si>
  <si>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</si>
  <si>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</si>
  <si>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</si>
  <si>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</si>
  <si>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</si>
  <si>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</si>
  <si>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</si>
  <si>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</si>
  <si>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</si>
  <si>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</si>
  <si>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</si>
  <si>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</si>
  <si>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</si>
  <si>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</si>
  <si>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</si>
  <si>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</si>
  <si>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</si>
  <si>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</si>
  <si>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</si>
  <si>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</si>
  <si>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</si>
  <si>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</si>
  <si>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</si>
  <si>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</si>
  <si>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</si>
  <si>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</si>
  <si>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</si>
  <si>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</si>
  <si>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</si>
  <si>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</si>
  <si>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</si>
  <si>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</si>
  <si>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</si>
  <si>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</si>
  <si>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</si>
  <si>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</si>
  <si>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</si>
  <si>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</si>
  <si>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</si>
  <si>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</si>
  <si>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</si>
  <si>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</si>
  <si>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</si>
  <si>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</si>
  <si>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</si>
  <si>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</si>
  <si>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</si>
  <si>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</si>
  <si>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</si>
  <si>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</si>
  <si>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</si>
  <si>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</si>
  <si>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</si>
  <si>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</si>
  <si>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</si>
  <si>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</si>
  <si>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</si>
  <si>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</si>
  <si>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</si>
  <si>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</si>
  <si>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</si>
  <si>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</si>
  <si>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</si>
  <si>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</si>
  <si>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</si>
  <si>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</si>
  <si>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</si>
  <si>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</si>
  <si>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</si>
  <si>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</si>
  <si>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</si>
  <si>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</si>
  <si>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</si>
  <si>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</si>
  <si>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</si>
  <si>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</si>
  <si>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</si>
  <si>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</si>
  <si>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</si>
  <si>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</si>
  <si>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</si>
  <si>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</si>
  <si>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</si>
  <si>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</si>
  <si>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</si>
  <si>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</si>
  <si>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</si>
  <si>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</si>
  <si>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</si>
  <si>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</si>
  <si>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</si>
  <si>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</si>
  <si>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</si>
  <si>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</si>
  <si>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</si>
  <si>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</si>
  <si>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</si>
  <si>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</si>
  <si>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</si>
  <si>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</si>
  <si>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</si>
  <si>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</si>
  <si>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</si>
  <si>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</si>
  <si>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</si>
  <si>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</si>
  <si>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</si>
  <si>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</si>
  <si>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</si>
  <si>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</si>
  <si>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</si>
  <si>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</si>
  <si>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</si>
  <si>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</si>
  <si>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</si>
  <si>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</si>
  <si>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</si>
  <si>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</si>
  <si>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</si>
  <si>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</si>
  <si>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</si>
  <si>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</si>
  <si>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</si>
  <si>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</si>
  <si>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</si>
  <si>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</si>
  <si>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</si>
  <si>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</si>
  <si>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</si>
  <si>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</si>
  <si>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</si>
  <si>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</si>
  <si>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</si>
  <si>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</si>
  <si>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</si>
  <si>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</si>
  <si>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</si>
  <si>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</si>
  <si>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</si>
  <si>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</si>
  <si>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</si>
  <si>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</si>
  <si>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</si>
  <si>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</si>
  <si>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</si>
  <si>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</si>
  <si>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</si>
  <si>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</si>
  <si>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</si>
  <si>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</si>
  <si>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</si>
  <si>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</si>
  <si>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</si>
  <si>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</si>
  <si>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</si>
  <si>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</si>
  <si>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</si>
  <si>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</si>
  <si>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</si>
  <si>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</si>
  <si>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</si>
  <si>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</si>
  <si>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</si>
  <si>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</si>
  <si>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</si>
  <si>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</si>
  <si>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</si>
  <si>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</si>
  <si>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</si>
  <si>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</si>
  <si>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</si>
  <si>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</si>
  <si>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</si>
  <si>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</si>
  <si>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</si>
  <si>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</si>
  <si>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</si>
  <si>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</si>
  <si>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</si>
  <si>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</si>
  <si>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</si>
  <si>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</si>
  <si>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</si>
  <si>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</si>
  <si>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</si>
  <si>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</si>
  <si>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</si>
  <si>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</si>
  <si>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</si>
  <si>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</si>
  <si>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</si>
  <si>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</si>
  <si>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</si>
  <si>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</si>
  <si>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</si>
  <si>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</si>
  <si>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</si>
  <si>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</si>
  <si>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</si>
  <si>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</si>
  <si>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</si>
  <si>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</si>
  <si>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</si>
  <si>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</si>
  <si>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</si>
  <si>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</si>
  <si>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</si>
  <si>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</si>
  <si>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</si>
  <si>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</si>
  <si>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</si>
  <si>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</si>
  <si>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</si>
  <si>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</si>
  <si>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</si>
  <si>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</si>
  <si>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</si>
  <si>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</si>
  <si>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</si>
  <si>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</si>
  <si>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</si>
  <si>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</si>
  <si>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</si>
  <si>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</si>
  <si>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</si>
  <si>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</si>
  <si>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</si>
  <si>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</si>
  <si>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</si>
  <si>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</si>
  <si>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</si>
  <si>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</si>
  <si>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</si>
  <si>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</si>
  <si>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</si>
  <si>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</si>
  <si>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</si>
  <si>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</si>
  <si>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</si>
  <si>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</si>
  <si>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</si>
  <si>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</si>
  <si>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</si>
  <si>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</si>
  <si>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</si>
  <si>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</si>
  <si>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</si>
  <si>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</si>
  <si>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</si>
  <si>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</si>
  <si>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</si>
  <si>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</si>
  <si>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</si>
  <si>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</si>
  <si>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</si>
  <si>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</si>
  <si>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</si>
  <si>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</si>
  <si>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</si>
  <si>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</si>
  <si>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</si>
  <si>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</si>
  <si>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</si>
  <si>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</si>
  <si>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</si>
  <si>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</si>
  <si>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</si>
  <si>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</si>
  <si>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</si>
  <si>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</si>
  <si>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</si>
  <si>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</si>
  <si>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</si>
  <si>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</si>
  <si>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</si>
  <si>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</si>
  <si>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</si>
  <si>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</si>
  <si>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</si>
  <si>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</si>
  <si>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</si>
  <si>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</si>
  <si>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</si>
  <si>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</si>
  <si>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</si>
  <si>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</si>
  <si>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</si>
  <si>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</si>
  <si>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</si>
  <si>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</si>
  <si>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</si>
  <si>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</si>
  <si>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</si>
  <si>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</si>
  <si>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</si>
  <si>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</si>
  <si>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</si>
  <si>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</si>
  <si>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</si>
  <si>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</si>
  <si>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</si>
  <si>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</si>
  <si>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</si>
  <si>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</si>
  <si>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</si>
  <si>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</si>
  <si>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</si>
  <si>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</si>
  <si>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</si>
  <si>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</si>
  <si>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</si>
  <si>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</si>
  <si>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</si>
  <si>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</si>
  <si>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</si>
  <si>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</si>
  <si>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</si>
  <si>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</si>
  <si>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</si>
  <si>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</si>
  <si>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</si>
  <si>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</si>
  <si>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</si>
  <si>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</si>
  <si>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</si>
  <si>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</si>
  <si>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</si>
  <si>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</si>
  <si>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</si>
  <si>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</si>
  <si>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</si>
  <si>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</si>
  <si>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</si>
  <si>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</si>
  <si>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</si>
  <si>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</si>
  <si>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</si>
  <si>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</si>
  <si>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</si>
  <si>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</si>
  <si>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</si>
  <si>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</si>
  <si>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</si>
  <si>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</si>
  <si>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</si>
  <si>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</si>
  <si>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</si>
  <si>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</si>
  <si>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</si>
  <si>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</si>
  <si>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</si>
  <si>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</si>
  <si>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</si>
  <si>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</si>
  <si>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</si>
  <si>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</si>
  <si>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</si>
  <si>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</si>
  <si>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</si>
  <si>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</si>
  <si>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</si>
  <si>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</si>
  <si>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</si>
  <si>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</si>
  <si>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</si>
  <si>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</si>
  <si>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</si>
  <si>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</si>
  <si>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</si>
  <si>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</si>
  <si>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</si>
  <si>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</si>
  <si>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</si>
  <si>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</si>
  <si>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</si>
  <si>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</si>
  <si>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</si>
  <si>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</si>
  <si>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</si>
  <si>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</si>
  <si>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</si>
  <si>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</si>
  <si>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</si>
  <si>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</si>
  <si>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</si>
  <si>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</si>
  <si>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</si>
  <si>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</si>
  <si>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</si>
  <si>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</si>
  <si>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</si>
  <si>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</si>
  <si>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</si>
  <si>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</si>
  <si>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</si>
  <si>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</si>
  <si>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</si>
  <si>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</si>
  <si>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</si>
  <si>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</si>
  <si>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</si>
  <si>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</si>
  <si>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</si>
  <si>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</si>
  <si>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</si>
  <si>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</si>
  <si>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</si>
  <si>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</si>
  <si>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</si>
  <si>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</si>
  <si>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</si>
  <si>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</si>
  <si>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</si>
  <si>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</si>
  <si>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</si>
  <si>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</si>
  <si>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</si>
  <si>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</si>
  <si>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</si>
  <si>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</si>
  <si>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</si>
  <si>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</si>
  <si>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</si>
  <si>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</si>
  <si>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</si>
  <si>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</si>
  <si>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</si>
  <si>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</si>
  <si>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</si>
  <si>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</si>
  <si>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</si>
  <si>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</si>
  <si>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</si>
  <si>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</si>
  <si>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</si>
  <si>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</si>
  <si>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</si>
  <si>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</si>
  <si>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</si>
  <si>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</si>
  <si>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</si>
  <si>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</si>
  <si>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</si>
  <si>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</si>
  <si>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</si>
  <si>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</si>
  <si>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</si>
  <si>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</si>
  <si>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</si>
  <si>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</si>
  <si>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</si>
  <si>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</si>
  <si>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</si>
  <si>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</si>
  <si>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</si>
  <si>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</si>
  <si>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</si>
  <si>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</si>
  <si>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</si>
  <si>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</si>
  <si>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</si>
  <si>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</si>
  <si>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</si>
  <si>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</si>
  <si>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</si>
  <si>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</si>
  <si>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</si>
  <si>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</si>
  <si>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</si>
  <si>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</si>
  <si>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</si>
  <si>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</si>
  <si>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</si>
  <si>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</si>
  <si>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</si>
  <si>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</si>
  <si>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</si>
  <si>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</si>
  <si>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</si>
  <si>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</si>
  <si>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</si>
  <si>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</si>
  <si>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</si>
  <si>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</si>
  <si>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</si>
  <si>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</si>
  <si>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</si>
  <si>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</si>
  <si>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</si>
  <si>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</si>
  <si>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</si>
  <si>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</si>
  <si>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</si>
  <si>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</si>
  <si>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</si>
  <si>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</si>
  <si>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</si>
  <si>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</si>
  <si>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</si>
  <si>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</si>
  <si>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</si>
  <si>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</si>
  <si>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</si>
  <si>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</si>
  <si>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</si>
  <si>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</si>
  <si>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</si>
  <si>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</si>
  <si>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</si>
  <si>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</si>
  <si>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</si>
  <si>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</si>
  <si>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</si>
  <si>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</si>
  <si>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</si>
  <si>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</si>
  <si>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</si>
  <si>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</si>
  <si>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</si>
  <si>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</si>
  <si>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</si>
  <si>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</si>
  <si>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</si>
  <si>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</si>
  <si>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</si>
  <si>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</si>
  <si>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</si>
  <si>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</si>
  <si>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</si>
  <si>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</si>
  <si>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</si>
  <si>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</si>
  <si>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</si>
  <si>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</si>
  <si>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</si>
  <si>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</si>
  <si>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</si>
  <si>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</si>
  <si>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</si>
  <si>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</si>
  <si>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</si>
  <si>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</si>
  <si>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</si>
  <si>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</si>
  <si>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</si>
  <si>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</si>
  <si>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</si>
  <si>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</si>
  <si>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</si>
  <si>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</si>
  <si>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</si>
  <si>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</si>
  <si>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</si>
  <si>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</si>
  <si>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</si>
  <si>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</si>
  <si>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</si>
  <si>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</si>
  <si>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</si>
  <si>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</si>
  <si>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</si>
  <si>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</si>
  <si>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</si>
  <si>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</si>
  <si>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</si>
  <si>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</si>
  <si>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</si>
  <si>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</si>
  <si>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</si>
  <si>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</si>
  <si>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</si>
  <si>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</si>
  <si>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</si>
  <si>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</si>
  <si>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</si>
  <si>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</si>
  <si>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</si>
  <si>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</si>
  <si>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</si>
  <si>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</si>
  <si>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</si>
  <si>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</si>
  <si>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</si>
  <si>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</si>
  <si>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</si>
  <si>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</si>
  <si>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</si>
  <si>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</si>
  <si>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</si>
  <si>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</si>
  <si>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</si>
  <si>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</si>
  <si>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</si>
  <si>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</si>
  <si>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</si>
  <si>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</si>
  <si>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</si>
  <si>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</si>
  <si>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</si>
  <si>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</si>
  <si>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</si>
  <si>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</si>
  <si>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</si>
  <si>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</si>
  <si>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</si>
  <si>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</si>
  <si>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</si>
  <si>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</si>
  <si>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</si>
  <si>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</si>
  <si>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</si>
  <si>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</si>
  <si>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</si>
  <si>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</si>
  <si>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</si>
  <si>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</si>
  <si>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</si>
  <si>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</si>
  <si>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</si>
  <si>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</si>
  <si>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</si>
  <si>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</si>
  <si>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</si>
  <si>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</si>
  <si>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</si>
  <si>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</si>
  <si>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</si>
  <si>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</si>
  <si>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</si>
  <si>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</si>
  <si>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</si>
  <si>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</si>
  <si>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</si>
  <si>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</si>
  <si>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</si>
  <si>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</si>
  <si>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</si>
  <si>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</si>
  <si>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</si>
  <si>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</si>
  <si>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</si>
  <si>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</si>
  <si>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</si>
  <si>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</si>
  <si>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</si>
  <si>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</si>
  <si>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</si>
  <si>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</si>
  <si>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</si>
  <si>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</si>
  <si>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</si>
  <si>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</si>
  <si>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</si>
  <si>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</si>
  <si>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</si>
  <si>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</si>
  <si>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</si>
  <si>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</si>
  <si>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</si>
  <si>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</si>
  <si>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</si>
  <si>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</si>
  <si>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</si>
  <si>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</si>
  <si>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</si>
  <si>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</si>
  <si>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</si>
  <si>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</si>
  <si>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</si>
  <si>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</si>
  <si>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</si>
  <si>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</si>
  <si>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</si>
  <si>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</si>
  <si>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</si>
  <si>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</si>
  <si>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</si>
  <si>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</si>
  <si>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</si>
  <si>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</si>
  <si>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</si>
  <si>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</si>
  <si>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</si>
  <si>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</si>
  <si>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</si>
  <si>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</si>
  <si>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</si>
  <si>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</si>
  <si>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</si>
  <si>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</si>
  <si>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</si>
  <si>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</si>
  <si>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</si>
  <si>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</si>
  <si>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</si>
  <si>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</si>
  <si>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</si>
  <si>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</si>
  <si>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</si>
  <si>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</si>
  <si>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</si>
  <si>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</si>
  <si>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</si>
  <si>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</si>
  <si>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</si>
  <si>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</si>
  <si>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</si>
  <si>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</si>
  <si>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</si>
  <si>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</si>
  <si>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</si>
  <si>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</si>
  <si>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</si>
  <si>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</si>
  <si>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</si>
  <si>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</si>
  <si>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</si>
  <si>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</si>
  <si>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</si>
  <si>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</si>
  <si>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</si>
  <si>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</si>
  <si>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</si>
  <si>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</si>
  <si>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</si>
  <si>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</si>
  <si>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</si>
  <si>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</si>
  <si>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</si>
  <si>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</si>
  <si>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</si>
  <si>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</si>
  <si>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</si>
  <si>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</si>
  <si>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</si>
  <si>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</si>
  <si>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</si>
  <si>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</si>
  <si>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</si>
  <si>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</si>
  <si>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</si>
  <si>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</si>
  <si>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</si>
  <si>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</si>
  <si>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</si>
  <si>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</si>
  <si>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</si>
  <si>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</si>
  <si>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</si>
  <si>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</si>
  <si>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</si>
  <si>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</si>
  <si>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</si>
  <si>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</si>
  <si>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</si>
  <si>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</si>
  <si>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</si>
  <si>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</si>
  <si>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</si>
  <si>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</si>
  <si>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</si>
  <si>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</si>
  <si>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</si>
  <si>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</si>
  <si>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</si>
  <si>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</si>
  <si>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</si>
  <si>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</si>
  <si>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</si>
  <si>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</si>
  <si>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</si>
  <si>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</si>
  <si>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</si>
  <si>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</si>
  <si>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</si>
  <si>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</si>
  <si>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</si>
  <si>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</si>
  <si>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</si>
  <si>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</si>
  <si>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</si>
  <si>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</si>
  <si>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</si>
  <si>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</si>
  <si>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</si>
  <si>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</si>
  <si>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</si>
  <si>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</si>
  <si>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</si>
  <si>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</si>
  <si>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</si>
  <si>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</si>
  <si>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</si>
  <si>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</si>
  <si>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</si>
  <si>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</si>
  <si>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</si>
  <si>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</si>
  <si>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</si>
  <si>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</si>
  <si>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</si>
  <si>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</si>
  <si>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</si>
  <si>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</si>
  <si>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</si>
  <si>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</si>
  <si>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</si>
  <si>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</si>
  <si>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</si>
  <si>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</si>
  <si>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</si>
  <si>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</si>
  <si>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</si>
  <si>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</si>
  <si>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</si>
  <si>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</si>
  <si>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</si>
  <si>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</si>
  <si>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</si>
  <si>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</si>
  <si>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</si>
  <si>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</si>
  <si>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</si>
  <si>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</si>
  <si>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</si>
  <si>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</si>
  <si>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</si>
  <si>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</si>
  <si>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</si>
  <si>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</si>
  <si>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</si>
  <si>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</si>
  <si>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</si>
  <si>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</si>
  <si>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</si>
  <si>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</si>
  <si>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</si>
  <si>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</si>
  <si>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</si>
  <si>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</si>
  <si>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</si>
  <si>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</si>
  <si>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</si>
  <si>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</si>
  <si>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</si>
  <si>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</si>
  <si>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</si>
  <si>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</si>
  <si>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</si>
  <si>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</si>
  <si>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</si>
  <si>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</si>
  <si>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</si>
  <si>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</si>
  <si>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</si>
  <si>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</si>
  <si>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</si>
  <si>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</si>
  <si>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</si>
  <si>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</si>
  <si>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</si>
  <si>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</si>
  <si>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</si>
  <si>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</si>
  <si>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</si>
  <si>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</si>
  <si>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</si>
  <si>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</si>
  <si>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</si>
  <si>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</si>
  <si>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</si>
  <si>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</si>
  <si>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</si>
  <si>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</si>
  <si>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</si>
  <si>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</si>
  <si>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</si>
  <si>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</si>
  <si>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</si>
  <si>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</si>
  <si>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</si>
  <si>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</si>
  <si>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</si>
  <si>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</si>
  <si>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</si>
  <si>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</si>
  <si>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</si>
  <si>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</si>
  <si>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</si>
  <si>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</si>
  <si>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</si>
  <si>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</si>
  <si>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</si>
  <si>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</si>
  <si>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</si>
  <si>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</si>
  <si>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</si>
  <si>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</si>
  <si>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</si>
  <si>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</si>
  <si>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</si>
  <si>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</si>
  <si>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</si>
  <si>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</si>
  <si>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</si>
  <si>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</si>
  <si>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</si>
  <si>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</si>
  <si>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</si>
  <si>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</si>
  <si>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</si>
  <si>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</si>
  <si>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</si>
  <si>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</si>
  <si>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</si>
  <si>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</si>
  <si>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</si>
  <si>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</si>
  <si>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</si>
  <si>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</si>
  <si>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</si>
  <si>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</si>
  <si>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</si>
  <si>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</si>
  <si>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</si>
  <si>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</si>
  <si>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</si>
  <si>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</si>
  <si>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</si>
  <si>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</si>
  <si>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</si>
  <si>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</si>
  <si>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</si>
  <si>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</si>
  <si>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</si>
  <si>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</si>
  <si>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</si>
  <si>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</si>
  <si>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</si>
  <si>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</si>
  <si>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</si>
  <si>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</si>
  <si>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</si>
  <si>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</si>
  <si>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</si>
  <si>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</si>
  <si>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</si>
  <si>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</si>
  <si>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</si>
  <si>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</si>
  <si>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</si>
  <si>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</si>
  <si>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</si>
  <si>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</si>
  <si>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</si>
  <si>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</si>
  <si>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</si>
  <si>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</si>
  <si>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</si>
  <si>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</si>
  <si>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</si>
  <si>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</si>
  <si>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</si>
  <si>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</si>
  <si>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</si>
  <si>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</si>
  <si>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</si>
  <si>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</si>
  <si>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</si>
  <si>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</si>
  <si>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</si>
  <si>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</si>
  <si>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</si>
  <si>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</si>
  <si>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</si>
  <si>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</si>
  <si>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</si>
  <si>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</si>
  <si>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</si>
  <si>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</si>
  <si>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</si>
  <si>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</si>
  <si>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</si>
  <si>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</si>
  <si>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</si>
  <si>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</si>
  <si>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</si>
  <si>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</si>
  <si>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</si>
  <si>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</si>
  <si>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</si>
  <si>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</si>
  <si>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</si>
  <si>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</si>
  <si>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</si>
  <si>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</si>
  <si>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</si>
  <si>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</si>
  <si>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</si>
  <si>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</si>
  <si>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</si>
  <si>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</si>
  <si>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</si>
  <si>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</si>
  <si>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</si>
  <si>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</si>
  <si>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</si>
  <si>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</si>
  <si>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</si>
  <si>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</si>
  <si>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</si>
  <si>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</si>
  <si>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</si>
  <si>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</si>
  <si>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</si>
  <si>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</si>
  <si>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</si>
  <si>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</si>
  <si>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</si>
  <si>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</si>
  <si>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</si>
  <si>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</si>
  <si>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</si>
  <si>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</si>
  <si>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</si>
  <si>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</si>
  <si>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</si>
  <si>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</si>
  <si>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</si>
  <si>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</si>
  <si>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</si>
  <si>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</si>
  <si>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</si>
  <si>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</si>
  <si>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</si>
  <si>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</si>
  <si>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</si>
  <si>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</si>
  <si>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</si>
  <si>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</si>
  <si>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</si>
  <si>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</si>
  <si>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</si>
  <si>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</si>
  <si>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</si>
  <si>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</si>
  <si>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</si>
  <si>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</si>
  <si>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</si>
  <si>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</si>
  <si>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</si>
  <si>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</si>
  <si>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</si>
  <si>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</si>
  <si>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</si>
  <si>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</si>
  <si>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</si>
  <si>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</si>
  <si>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</si>
  <si>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</si>
  <si>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</si>
  <si>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</si>
  <si>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</si>
  <si>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</si>
  <si>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</si>
  <si>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</si>
  <si>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</si>
  <si>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</si>
  <si>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</si>
  <si>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</si>
  <si>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</si>
  <si>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</si>
  <si>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</si>
  <si>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</si>
  <si>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</si>
  <si>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</si>
  <si>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</si>
  <si>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</si>
  <si>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</si>
  <si>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</si>
  <si>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</si>
  <si>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</si>
  <si>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</si>
  <si>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</si>
  <si>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</si>
  <si>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</si>
  <si>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</si>
  <si>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</si>
  <si>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</si>
  <si>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</si>
  <si>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</si>
  <si>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</si>
  <si>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</si>
  <si>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</si>
  <si>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</si>
  <si>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</si>
  <si>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</si>
  <si>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</si>
  <si>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</si>
  <si>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</si>
  <si>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</si>
  <si>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</si>
  <si>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</si>
  <si>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</si>
  <si>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</si>
  <si>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</si>
  <si>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</si>
  <si>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</si>
  <si>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</si>
  <si>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</si>
  <si>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</si>
  <si>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</si>
  <si>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</si>
  <si>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</si>
  <si>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</si>
  <si>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</si>
  <si>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</si>
  <si>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</si>
  <si>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</si>
  <si>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</si>
  <si>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</si>
  <si>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</si>
  <si>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</si>
  <si>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</si>
  <si>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</si>
  <si>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</si>
  <si>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</si>
  <si>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</si>
  <si>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</si>
  <si>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</si>
  <si>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</si>
  <si>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</si>
  <si>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</si>
  <si>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</si>
  <si>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</si>
  <si>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</si>
  <si>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</si>
  <si>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</si>
  <si>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</si>
  <si>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</si>
  <si>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</si>
  <si>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</si>
  <si>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</si>
  <si>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</si>
  <si>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</si>
  <si>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</si>
  <si>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</si>
  <si>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</si>
  <si>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</si>
  <si>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</si>
  <si>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</si>
  <si>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</si>
  <si>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</si>
  <si>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</si>
  <si>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</si>
  <si>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</si>
  <si>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</si>
  <si>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</si>
  <si>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</si>
  <si>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</si>
  <si>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</si>
  <si>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</si>
  <si>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</si>
  <si>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</si>
  <si>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</si>
  <si>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</si>
  <si>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</si>
  <si>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</si>
  <si>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</si>
  <si>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</si>
  <si>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</si>
  <si>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</si>
  <si>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</si>
  <si>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</si>
  <si>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</si>
  <si>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</si>
  <si>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</si>
  <si>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</si>
  <si>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</si>
  <si>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</si>
  <si>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</si>
  <si>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</si>
  <si>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</si>
  <si>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</si>
  <si>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</si>
  <si>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</si>
  <si>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</si>
  <si>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</si>
  <si>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</si>
  <si>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</si>
  <si>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</si>
  <si>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</si>
  <si>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</si>
  <si>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</si>
  <si>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</si>
  <si>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</si>
  <si>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</si>
  <si>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</si>
  <si>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</si>
  <si>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</si>
  <si>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</si>
  <si>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</si>
  <si>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</si>
  <si>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</si>
  <si>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</si>
  <si>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</si>
  <si>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</si>
  <si>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</si>
  <si>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</si>
  <si>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</si>
  <si>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</si>
  <si>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</si>
  <si>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</si>
  <si>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</si>
  <si>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</si>
  <si>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</si>
  <si>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</si>
  <si>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</si>
  <si>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</si>
  <si>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</si>
  <si>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</si>
  <si>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</si>
  <si>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</si>
  <si>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</si>
  <si>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</si>
  <si>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</si>
  <si>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</si>
  <si>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</si>
  <si>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</si>
  <si>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</si>
  <si>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</si>
  <si>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</si>
  <si>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</si>
  <si>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</si>
  <si>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</si>
  <si>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</si>
  <si>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</si>
  <si>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</si>
  <si>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</si>
  <si>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</si>
  <si>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</si>
  <si>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</si>
  <si>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</si>
  <si>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</si>
  <si>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</si>
  <si>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</si>
  <si>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</si>
  <si>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</si>
  <si>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</si>
  <si>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</si>
  <si>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</si>
  <si>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</si>
  <si>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</si>
  <si>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</si>
  <si>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</si>
  <si>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</si>
  <si>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</si>
  <si>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</si>
  <si>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</si>
  <si>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</si>
  <si>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</si>
  <si>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</si>
  <si>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</si>
  <si>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</si>
  <si>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</si>
  <si>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</si>
  <si>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</si>
  <si>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</si>
  <si>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</si>
  <si>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</si>
  <si>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</si>
  <si>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</si>
  <si>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</si>
  <si>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</si>
  <si>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</si>
  <si>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</si>
  <si>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</si>
  <si>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</si>
  <si>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</si>
  <si>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</si>
  <si>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</si>
  <si>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</si>
  <si>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</si>
  <si>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</si>
  <si>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</si>
  <si>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</si>
  <si>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</si>
  <si>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</si>
  <si>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</si>
  <si>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</si>
  <si>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</si>
  <si>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</si>
  <si>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</si>
  <si>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</si>
  <si>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</si>
  <si>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</si>
  <si>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</si>
  <si>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</si>
  <si>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</si>
  <si>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</si>
  <si>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</si>
  <si>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</si>
  <si>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</si>
  <si>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</si>
  <si>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</si>
  <si>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</si>
  <si>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</si>
  <si>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</si>
  <si>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</si>
  <si>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</si>
  <si>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</si>
  <si>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</si>
  <si>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</si>
  <si>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</si>
  <si>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</si>
  <si>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</si>
  <si>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</si>
  <si>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</si>
  <si>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</si>
  <si>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</si>
  <si>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</si>
  <si>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</si>
  <si>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</si>
  <si>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</si>
  <si>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</si>
  <si>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</si>
  <si>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</si>
  <si>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</si>
  <si>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</si>
  <si>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</si>
  <si>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</si>
  <si>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</si>
  <si>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</si>
  <si>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</si>
  <si>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</si>
  <si>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</si>
  <si>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</si>
  <si>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</si>
  <si>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</si>
  <si>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</si>
  <si>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</si>
  <si>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</si>
  <si>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</si>
  <si>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</si>
  <si>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</si>
  <si>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</si>
  <si>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</si>
  <si>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</si>
  <si>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</si>
  <si>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</si>
  <si>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</si>
  <si>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</si>
  <si>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</si>
  <si>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</si>
  <si>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</si>
  <si>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</si>
  <si>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</si>
  <si>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</si>
  <si>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</si>
  <si>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</si>
  <si>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</si>
  <si>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</si>
  <si>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</si>
  <si>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</si>
  <si>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</si>
  <si>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</si>
  <si>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</si>
  <si>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</si>
  <si>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</si>
  <si>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</si>
  <si>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</si>
  <si>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</si>
  <si>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</si>
  <si>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</si>
  <si>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</si>
  <si>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</si>
  <si>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</si>
  <si>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</si>
  <si>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</si>
  <si>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</si>
  <si>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</si>
  <si>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</si>
  <si>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</si>
  <si>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</si>
  <si>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</si>
  <si>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</si>
  <si>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</si>
  <si>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</si>
  <si>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</si>
  <si>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</si>
  <si>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</si>
  <si>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</si>
  <si>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</si>
  <si>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</si>
  <si>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</si>
  <si>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</si>
  <si>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</si>
  <si>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</si>
  <si>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</si>
  <si>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</si>
  <si>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</si>
  <si>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</si>
  <si>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</si>
  <si>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</si>
  <si>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</si>
  <si>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</si>
  <si>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</si>
  <si>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</si>
  <si>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</si>
  <si>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</si>
  <si>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</si>
  <si>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</si>
  <si>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</si>
  <si>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</si>
  <si>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</si>
  <si>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</si>
  <si>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</si>
  <si>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</si>
  <si>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</si>
  <si>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</si>
  <si>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</si>
  <si>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</si>
  <si>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</si>
  <si>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</si>
  <si>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</si>
  <si>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</si>
  <si>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</si>
  <si>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</si>
  <si>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</si>
  <si>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</si>
  <si>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</si>
  <si>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</si>
  <si>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</si>
  <si>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</si>
  <si>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</si>
  <si>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</si>
  <si>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</si>
  <si>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</si>
  <si>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</si>
  <si>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</si>
  <si>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</si>
  <si>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</si>
  <si>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</si>
  <si>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</si>
  <si>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</si>
  <si>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</si>
  <si>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</si>
  <si>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</si>
  <si>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</si>
  <si>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</si>
  <si>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</si>
  <si>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</si>
  <si>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</si>
  <si>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</si>
  <si>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</si>
  <si>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</si>
  <si>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</si>
  <si>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</si>
  <si>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</si>
  <si>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</si>
  <si>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</si>
  <si>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</si>
  <si>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</si>
  <si>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</si>
  <si>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</si>
  <si>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</si>
  <si>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</si>
  <si>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</si>
  <si>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</si>
  <si>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</si>
  <si>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</si>
  <si>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</si>
  <si>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</si>
  <si>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</si>
  <si>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</si>
  <si>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</si>
  <si>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</si>
  <si>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</si>
  <si>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</si>
  <si>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</si>
  <si>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</si>
  <si>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</si>
  <si>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</si>
  <si>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</si>
  <si>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</si>
  <si>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</si>
  <si>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</si>
  <si>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</si>
  <si>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</si>
  <si>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</si>
  <si>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</si>
  <si>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</si>
  <si>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</si>
  <si>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</si>
  <si>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</si>
  <si>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</si>
  <si>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</si>
  <si>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</si>
  <si>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</si>
  <si>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</si>
  <si>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</si>
  <si>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</si>
  <si>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</si>
  <si>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</si>
  <si>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</si>
  <si>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</si>
  <si>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</si>
  <si>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</si>
  <si>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</si>
  <si>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</si>
  <si>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</si>
  <si>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</si>
  <si>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</si>
  <si>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</si>
  <si>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</si>
  <si>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</si>
  <si>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</si>
  <si>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</si>
  <si>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</si>
  <si>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</si>
  <si>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</si>
  <si>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</si>
  <si>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</si>
  <si>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</si>
  <si>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</si>
  <si>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</si>
  <si>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</si>
  <si>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</si>
  <si>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</si>
  <si>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</si>
  <si>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</si>
  <si>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</si>
  <si>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</si>
  <si>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</si>
  <si>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</si>
  <si>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</si>
  <si>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</si>
  <si>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</si>
  <si>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</si>
  <si>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</si>
  <si>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</si>
  <si>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</si>
  <si>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</si>
  <si>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</si>
  <si>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</si>
  <si>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</si>
  <si>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</si>
  <si>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</si>
  <si>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</si>
  <si>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</si>
  <si>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</si>
  <si>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</si>
  <si>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</si>
  <si>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</si>
  <si>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</si>
  <si>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</si>
  <si>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</si>
  <si>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</si>
  <si>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</si>
  <si>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</si>
  <si>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</si>
  <si>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</si>
  <si>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</si>
  <si>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</si>
  <si>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</si>
  <si>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</si>
  <si>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</si>
  <si>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</si>
  <si>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</si>
  <si>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</si>
  <si>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</si>
  <si>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</si>
  <si>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</si>
  <si>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</si>
  <si>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</si>
  <si>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</si>
  <si>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</si>
  <si>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</si>
  <si>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</si>
  <si>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</si>
  <si>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</si>
  <si>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</si>
  <si>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</si>
  <si>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</si>
  <si>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</si>
  <si>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</si>
  <si>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</si>
  <si>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</si>
  <si>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</si>
  <si>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</si>
  <si>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</si>
  <si>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</si>
  <si>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</si>
  <si>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</si>
  <si>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</si>
  <si>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</si>
  <si>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</si>
  <si>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</si>
  <si>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</si>
  <si>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</si>
  <si>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</si>
  <si>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</si>
  <si>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</si>
  <si>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</si>
  <si>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</si>
  <si>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</si>
  <si>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</si>
  <si>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</si>
  <si>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</si>
  <si>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</si>
  <si>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</si>
  <si>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</si>
  <si>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</si>
  <si>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</si>
  <si>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</si>
  <si>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</si>
  <si>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</si>
  <si>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</si>
  <si>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</si>
  <si>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</si>
  <si>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</si>
  <si>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</si>
  <si>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</si>
  <si>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</si>
  <si>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</si>
  <si>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</si>
  <si>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</si>
  <si>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</si>
  <si>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</si>
  <si>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</si>
  <si>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</si>
  <si>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</si>
  <si>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</si>
  <si>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</si>
  <si>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</si>
  <si>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</si>
  <si>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</si>
  <si>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</si>
  <si>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</si>
  <si>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</si>
  <si>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</si>
  <si>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</si>
  <si>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</si>
  <si>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</si>
  <si>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</si>
  <si>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</si>
  <si>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</si>
  <si>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</si>
  <si>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</si>
  <si>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</si>
  <si>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</si>
  <si>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</si>
  <si>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</si>
  <si>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</si>
  <si>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</si>
  <si>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</si>
  <si>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</si>
  <si>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</si>
  <si>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</si>
  <si>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</si>
  <si>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</si>
  <si>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</si>
  <si>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</si>
  <si>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</si>
  <si>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</si>
  <si>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</si>
  <si>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</si>
  <si>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</si>
  <si>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</si>
  <si>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</si>
  <si>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</si>
  <si>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</si>
  <si>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</si>
  <si>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</si>
  <si>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</si>
  <si>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</si>
  <si>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</si>
  <si>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</si>
  <si>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</si>
  <si>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</si>
  <si>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</si>
  <si>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</si>
  <si>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</si>
  <si>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</si>
  <si>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</si>
  <si>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</si>
  <si>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</si>
  <si>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</si>
  <si>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</si>
  <si>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</si>
  <si>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</si>
  <si>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</si>
  <si>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</si>
  <si>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</si>
  <si>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</si>
  <si>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</si>
  <si>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</si>
  <si>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</si>
  <si>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</si>
  <si>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</si>
  <si>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</si>
  <si>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</si>
  <si>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</si>
  <si>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</si>
  <si>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</si>
  <si>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</si>
  <si>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</si>
  <si>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</si>
  <si>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</si>
  <si>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</si>
  <si>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</si>
  <si>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</si>
  <si>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</si>
  <si>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</si>
  <si>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</si>
  <si>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</si>
  <si>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</si>
  <si>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</si>
  <si>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</si>
  <si>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</si>
  <si>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</si>
  <si>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</si>
  <si>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</si>
  <si>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</si>
  <si>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</si>
  <si>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</si>
  <si>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</si>
  <si>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</si>
  <si>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</si>
  <si>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</si>
  <si>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</si>
  <si>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</si>
  <si>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</si>
  <si>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</si>
  <si>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</si>
  <si>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</si>
  <si>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</si>
  <si>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</si>
  <si>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</si>
  <si>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</si>
  <si>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</si>
  <si>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</si>
  <si>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</si>
  <si>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</si>
  <si>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</si>
  <si>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</si>
  <si>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</si>
  <si>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</si>
  <si>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</si>
  <si>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</si>
  <si>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</si>
  <si>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</si>
  <si>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</si>
  <si>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</si>
  <si>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</si>
  <si>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</si>
  <si>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</si>
  <si>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</si>
  <si>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</si>
  <si>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</si>
  <si>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</si>
  <si>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</si>
  <si>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</si>
  <si>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</si>
  <si>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</si>
  <si>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</si>
  <si>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</si>
  <si>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</si>
  <si>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</si>
  <si>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</si>
  <si>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</si>
  <si>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</si>
  <si>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</si>
  <si>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</si>
  <si>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</si>
  <si>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</si>
  <si>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</si>
  <si>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</si>
  <si>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</si>
  <si>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</si>
  <si>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</si>
  <si>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</si>
  <si>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</si>
  <si>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</si>
  <si>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</si>
  <si>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</si>
  <si>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</si>
  <si>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</si>
  <si>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</si>
  <si>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</si>
  <si>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</si>
  <si>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</si>
  <si>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</si>
  <si>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</si>
  <si>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</si>
  <si>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</si>
  <si>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</si>
  <si>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</si>
  <si>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</si>
  <si>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</si>
  <si>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</si>
  <si>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</si>
  <si>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</si>
  <si>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</si>
  <si>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</si>
  <si>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</si>
  <si>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</si>
  <si>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</si>
  <si>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</si>
  <si>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</si>
  <si>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</si>
  <si>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</si>
  <si>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</si>
  <si>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</si>
  <si>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</si>
  <si>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</si>
  <si>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</si>
  <si>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</si>
  <si>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</si>
  <si>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</si>
  <si>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</si>
  <si>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</si>
  <si>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</si>
  <si>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</si>
  <si>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</si>
  <si>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</si>
  <si>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</si>
  <si>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</si>
  <si>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</si>
  <si>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</si>
  <si>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</si>
  <si>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</si>
  <si>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</si>
  <si>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</si>
  <si>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</si>
  <si>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</si>
  <si>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</si>
  <si>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</si>
  <si>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</si>
  <si>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</si>
  <si>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</si>
  <si>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</si>
  <si>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</si>
  <si>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</si>
  <si>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</si>
  <si>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</si>
  <si>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</si>
  <si>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</si>
  <si>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</si>
  <si>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</si>
  <si>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</si>
  <si>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</si>
  <si>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</si>
  <si>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</si>
  <si>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</si>
  <si>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</si>
  <si>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</si>
  <si>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</si>
  <si>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</si>
  <si>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</si>
  <si>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</si>
  <si>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</si>
  <si>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</si>
  <si>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</si>
  <si>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</si>
  <si>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</si>
  <si>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</si>
  <si>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</si>
  <si>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</si>
  <si>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</si>
  <si>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</si>
  <si>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</si>
  <si>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</si>
  <si>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</si>
  <si>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</si>
  <si>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</si>
  <si>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</si>
  <si>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</si>
  <si>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</si>
  <si>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</si>
  <si>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</si>
  <si>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</si>
  <si>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</si>
  <si>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</si>
  <si>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</si>
  <si>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</si>
  <si>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</si>
  <si>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</si>
  <si>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</si>
  <si>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</si>
  <si>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</si>
  <si>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</si>
  <si>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</si>
  <si>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</si>
  <si>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</si>
  <si>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</si>
  <si>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</si>
  <si>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</si>
  <si>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</si>
  <si>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</si>
  <si>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</si>
  <si>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</si>
  <si>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</si>
  <si>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</si>
  <si>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</si>
  <si>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</si>
  <si>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</si>
  <si>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</si>
  <si>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</si>
  <si>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</si>
  <si>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</si>
  <si>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</si>
  <si>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</si>
  <si>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</si>
  <si>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</si>
  <si>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</si>
  <si>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</si>
  <si>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</si>
  <si>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</si>
  <si>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</si>
  <si>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</si>
  <si>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</si>
  <si>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</si>
  <si>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</si>
  <si>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</si>
  <si>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</si>
  <si>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</si>
  <si>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</si>
  <si>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</si>
  <si>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</si>
  <si>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</si>
  <si>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</si>
  <si>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</si>
  <si>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</si>
  <si>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</si>
  <si>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</si>
  <si>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</si>
  <si>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</si>
  <si>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</si>
  <si>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</si>
  <si>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</si>
  <si>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</si>
  <si>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</si>
  <si>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</si>
  <si>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</si>
  <si>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</si>
  <si>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</si>
  <si>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</si>
  <si>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</si>
  <si>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</si>
  <si>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</si>
  <si>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</si>
  <si>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</si>
  <si>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</si>
  <si>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</si>
  <si>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</si>
  <si>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</si>
  <si>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</si>
  <si>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</si>
  <si>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</si>
  <si>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</si>
  <si>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</si>
  <si>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</si>
  <si>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</si>
  <si>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</si>
  <si>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</si>
  <si>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</si>
  <si>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</si>
  <si>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</si>
  <si>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</si>
  <si>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</si>
  <si>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</si>
  <si>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</si>
  <si>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</si>
  <si>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</si>
  <si>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</si>
  <si>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</si>
  <si>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</si>
  <si>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</si>
  <si>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</si>
  <si>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</si>
  <si>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</si>
  <si>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</si>
  <si>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</si>
  <si>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</si>
  <si>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</si>
  <si>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</si>
  <si>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</si>
  <si>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</si>
  <si>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</si>
  <si>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</si>
  <si>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</si>
  <si>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</si>
  <si>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</si>
  <si>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</si>
  <si>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</si>
  <si>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</si>
  <si>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</si>
  <si>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</si>
  <si>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</si>
  <si>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</si>
  <si>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</si>
  <si>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</si>
  <si>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</si>
  <si>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</si>
  <si>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</si>
  <si>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</si>
  <si>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</si>
  <si>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</si>
  <si>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</si>
  <si>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</si>
  <si>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</si>
  <si>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</si>
  <si>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</si>
  <si>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</si>
  <si>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</si>
  <si>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</si>
  <si>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</si>
  <si>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</si>
  <si>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</si>
  <si>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</si>
  <si>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</si>
  <si>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</si>
  <si>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</si>
  <si>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</si>
  <si>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</si>
  <si>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</si>
  <si>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</si>
  <si>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</si>
  <si>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</si>
  <si>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</si>
  <si>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</si>
  <si>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</si>
  <si>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</si>
  <si>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</si>
  <si>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</si>
  <si>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</si>
  <si>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</si>
  <si>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</si>
  <si>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</si>
  <si>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</si>
  <si>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</si>
  <si>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</si>
  <si>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</si>
  <si>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</si>
  <si>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</si>
  <si>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</si>
  <si>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</si>
  <si>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</si>
  <si>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</si>
  <si>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</si>
  <si>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</si>
  <si>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</si>
  <si>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</si>
  <si>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</si>
  <si>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</si>
  <si>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</si>
  <si>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</si>
  <si>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</si>
  <si>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</si>
  <si>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</si>
  <si>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</si>
  <si>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</si>
  <si>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</si>
  <si>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</si>
  <si>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</si>
  <si>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</si>
  <si>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</si>
  <si>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</si>
  <si>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</si>
  <si>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</si>
  <si>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</si>
  <si>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</si>
  <si>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</si>
  <si>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</si>
  <si>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</si>
  <si>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</si>
  <si>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</si>
  <si>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</si>
  <si>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</si>
  <si>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</si>
  <si>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</si>
  <si>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</si>
  <si>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</si>
  <si>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</si>
  <si>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</si>
  <si>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</si>
  <si>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</si>
  <si>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</si>
  <si>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</si>
  <si>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</si>
  <si>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</si>
  <si>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</si>
  <si>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</si>
  <si>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</si>
  <si>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</si>
  <si>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</si>
  <si>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</si>
  <si>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</si>
  <si>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</si>
  <si>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</si>
  <si>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</si>
  <si>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</si>
  <si>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</si>
  <si>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</si>
  <si>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</si>
  <si>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</si>
  <si>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</si>
  <si>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</si>
  <si>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</si>
  <si>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</si>
  <si>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</si>
  <si>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</si>
  <si>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</si>
  <si>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</si>
  <si>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</si>
  <si>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</si>
  <si>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</si>
  <si>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</si>
  <si>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</si>
  <si>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</si>
  <si>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</si>
  <si>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</si>
  <si>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</si>
  <si>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</si>
  <si>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</si>
  <si>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</si>
  <si>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</si>
  <si>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</si>
  <si>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</si>
  <si>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</si>
  <si>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</si>
  <si>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</si>
  <si>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</si>
  <si>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</si>
  <si>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</si>
  <si>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</si>
  <si>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</si>
  <si>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</si>
  <si>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</si>
  <si>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</si>
  <si>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</si>
  <si>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</si>
  <si>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</si>
  <si>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</si>
  <si>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</si>
  <si>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</si>
  <si>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</si>
  <si>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</si>
  <si>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</si>
  <si>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</si>
  <si>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</si>
  <si>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</si>
  <si>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</si>
  <si>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</si>
  <si>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</si>
  <si>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</si>
  <si>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</si>
  <si>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</si>
  <si>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</si>
  <si>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</si>
  <si>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</si>
  <si>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</si>
  <si>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</si>
  <si>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</si>
  <si>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</si>
  <si>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</si>
  <si>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</si>
  <si>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</si>
  <si>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</si>
  <si>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</si>
  <si>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</si>
  <si>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</si>
  <si>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</si>
  <si>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</si>
  <si>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</si>
  <si>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</si>
  <si>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</si>
  <si>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</si>
  <si>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</si>
  <si>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</si>
  <si>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</si>
  <si>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</si>
  <si>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</si>
  <si>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</si>
  <si>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</si>
  <si>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</si>
  <si>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</si>
  <si>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</si>
  <si>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</si>
  <si>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</si>
  <si>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</si>
  <si>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</si>
  <si>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</si>
  <si>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</si>
  <si>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</si>
  <si>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</si>
  <si>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</si>
  <si>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</si>
  <si>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</si>
  <si>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</si>
  <si>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</si>
  <si>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</si>
  <si>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</si>
  <si>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</si>
  <si>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</si>
  <si>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</si>
  <si>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</si>
  <si>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</si>
  <si>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</si>
  <si>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</si>
  <si>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</si>
  <si>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</si>
  <si>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</si>
  <si>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</si>
  <si>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</si>
  <si>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</si>
  <si>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</si>
  <si>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</si>
  <si>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</si>
  <si>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</si>
  <si>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</si>
  <si>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</si>
  <si>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</si>
  <si>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</si>
  <si>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</si>
  <si>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</si>
  <si>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</si>
  <si>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</si>
  <si>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</si>
  <si>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</si>
  <si>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</si>
  <si>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</si>
  <si>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</si>
  <si>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</si>
  <si>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</si>
  <si>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</si>
  <si>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</si>
  <si>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</si>
  <si>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</si>
  <si>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</si>
  <si>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</si>
  <si>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</si>
  <si>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</si>
  <si>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</si>
  <si>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</si>
  <si>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</si>
  <si>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</si>
  <si>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</si>
  <si>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</si>
  <si>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</si>
  <si>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</si>
  <si>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</si>
  <si>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</si>
  <si>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</si>
  <si>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</si>
  <si>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</si>
  <si>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</si>
  <si>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</si>
  <si>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</si>
  <si>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</si>
  <si>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</si>
  <si>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</si>
  <si>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</si>
  <si>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</si>
  <si>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</si>
  <si>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</si>
  <si>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</si>
  <si>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</si>
  <si>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</si>
  <si>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</si>
  <si>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</si>
  <si>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</si>
  <si>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</si>
  <si>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</si>
  <si>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</si>
  <si>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</si>
  <si>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</si>
  <si>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</si>
  <si>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</si>
  <si>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</si>
  <si>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</si>
  <si>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</si>
  <si>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</si>
  <si>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</si>
  <si>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</si>
  <si>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</si>
  <si>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</si>
  <si>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</si>
  <si>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</si>
  <si>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</si>
  <si>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</si>
  <si>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</si>
  <si>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</si>
  <si>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</si>
  <si>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</si>
  <si>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</si>
  <si>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</si>
  <si>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</si>
  <si>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</si>
  <si>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</si>
  <si>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</si>
  <si>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</si>
  <si>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</si>
  <si>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</si>
  <si>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</si>
  <si>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</si>
  <si>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</si>
  <si>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</si>
  <si>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</si>
  <si>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</si>
  <si>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</si>
  <si>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</si>
  <si>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</si>
  <si>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</si>
  <si>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</si>
  <si>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</si>
  <si>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</si>
  <si>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</si>
  <si>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</si>
  <si>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</si>
  <si>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</si>
  <si>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</si>
  <si>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</si>
  <si>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</si>
  <si>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</si>
  <si>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</si>
  <si>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</si>
  <si>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</si>
  <si>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</si>
  <si>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</si>
  <si>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</si>
  <si>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</si>
  <si>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</si>
  <si>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</si>
  <si>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</si>
  <si>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crg y spce Jose 15</t>
  </si>
  <si>
    <t>Ivan Sanabria</t>
  </si>
  <si>
    <t>Liberty City</t>
  </si>
  <si>
    <t>Camilo Cortez</t>
  </si>
  <si>
    <t>Formatear Note 7</t>
  </si>
  <si>
    <t>Pin de carga y baterias Parlante</t>
  </si>
  <si>
    <t>Pres Stll 100000</t>
  </si>
  <si>
    <t>desyn y ensl frts</t>
  </si>
  <si>
    <t>Note 9a / 9c / 10A</t>
  </si>
  <si>
    <t>Pin de carga Redmi 10A</t>
  </si>
  <si>
    <t>pch crg hdrgl pin</t>
  </si>
  <si>
    <t>micr fbr</t>
  </si>
  <si>
    <t>W11</t>
  </si>
  <si>
    <t>gatlls</t>
  </si>
  <si>
    <t>Pegante pantalla Y53s</t>
  </si>
  <si>
    <t>Spark 8T / Y7a</t>
  </si>
  <si>
    <t>pgnt y slic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</si>
</sst>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8.93020555555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8.930206597222" createdVersion="8" refreshedVersion="8" minRefreshableVersion="3" recordCount="1301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011"/>
    </cacheField>
    <cacheField name="Date" numFmtId="16">
      <sharedItems containsSemiMixedTypes="0" containsNonDate="0" containsDate="1" containsString="0" minDate="2022-03-16T00:00:00" maxDate="2023-08-11T00:00:00" count="44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1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8.93022152777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1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611">
        <item m="1" x="2607"/>
        <item m="1" x="2606"/>
        <item m="1" x="2609"/>
        <item m="1" x="2608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9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0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x="4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0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06"/>
        <item m="1" x="260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8"/>
        <item m="1" x="260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8"/>
      <x v="2267"/>
    </i>
    <i>
      <x v="18"/>
      <x v="563"/>
    </i>
    <i>
      <x v="40"/>
      <x v="304"/>
    </i>
    <i>
      <x v="61"/>
      <x v="2607"/>
    </i>
    <i>
      <x v="144"/>
      <x v="561"/>
    </i>
    <i>
      <x v="147"/>
      <x v="2573"/>
    </i>
    <i>
      <x v="169"/>
      <x v="960"/>
    </i>
    <i>
      <x v="187"/>
      <x v="974"/>
    </i>
    <i r="1">
      <x v="2606"/>
    </i>
    <i>
      <x v="230"/>
      <x v="312"/>
    </i>
    <i r="1">
      <x v="315"/>
    </i>
    <i r="1">
      <x v="455"/>
    </i>
    <i>
      <x v="238"/>
      <x v="1836"/>
    </i>
    <i r="1">
      <x v="2608"/>
    </i>
    <i>
      <x v="242"/>
      <x v="1823"/>
    </i>
    <i r="1">
      <x v="2149"/>
    </i>
    <i>
      <x v="300"/>
      <x v="974"/>
    </i>
    <i r="1">
      <x v="26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0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7" firstHeaderRow="0" firstDataRow="1" firstDataCol="1" rowPageCount="4" colPageCount="1"/>
  <pivotFields count="19">
    <pivotField showAll="0"/>
    <pivotField axis="axisRow" multipleItemSelectionAllowed="1" showAll="0" sortType="ascending">
      <items count="442">
        <item m="1" x="44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1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0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128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270"/>
    </i>
    <i>
      <x v="264"/>
    </i>
    <i>
      <x v="189"/>
    </i>
    <i>
      <x v="246"/>
    </i>
    <i>
      <x v="305"/>
    </i>
    <i>
      <x v="185"/>
    </i>
    <i>
      <x v="222"/>
    </i>
    <i>
      <x v="60"/>
    </i>
    <i>
      <x v="151"/>
    </i>
    <i>
      <x v="234"/>
    </i>
    <i>
      <x v="139"/>
    </i>
    <i>
      <x v="137"/>
    </i>
    <i>
      <x v="278"/>
    </i>
    <i>
      <x v="154"/>
    </i>
    <i>
      <x v="34"/>
    </i>
    <i>
      <x v="174"/>
    </i>
    <i>
      <x v="102"/>
    </i>
    <i>
      <x v="11"/>
    </i>
    <i>
      <x v="101"/>
    </i>
    <i>
      <x v="266"/>
    </i>
    <i>
      <x v="126"/>
    </i>
    <i>
      <x v="196"/>
    </i>
    <i>
      <x v="103"/>
    </i>
    <i>
      <x v="76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57"/>
    </i>
    <i>
      <x v="221"/>
    </i>
    <i>
      <x v="13"/>
    </i>
    <i>
      <x v="98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45"/>
    </i>
    <i>
      <x v="153"/>
    </i>
    <i>
      <x v="89"/>
    </i>
    <i>
      <x v="274"/>
    </i>
    <i>
      <x v="59"/>
    </i>
    <i>
      <x v="248"/>
    </i>
    <i>
      <x v="163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4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0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1">
        <item m="1" x="44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10">
        <item h="1" m="1" x="2607"/>
        <item h="1" m="1" x="2606"/>
        <item h="1" m="1" x="2609"/>
        <item h="1" m="1" x="2608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127"/>
      <x v="3"/>
      <x v="129"/>
    </i>
    <i>
      <x v="188"/>
      <x v="1"/>
      <x v="129"/>
    </i>
    <i>
      <x v="197"/>
      <x v="3"/>
      <x v="129"/>
    </i>
    <i>
      <x v="440"/>
      <x v="1"/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1">
        <item m="1" x="44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8"/>
        <item x="165"/>
        <item x="166"/>
        <item x="167"/>
        <item x="168"/>
        <item x="169"/>
        <item x="170"/>
        <item x="172"/>
        <item x="173"/>
        <item m="1" x="200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0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06"/>
        <item m="1" x="260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8"/>
        <item m="1" x="260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1">
        <item m="1" x="44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8"/>
        <item x="165"/>
        <item x="166"/>
        <item x="167"/>
        <item x="168"/>
        <item x="169"/>
        <item x="170"/>
        <item x="172"/>
        <item x="173"/>
        <item m="1" x="200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10">
        <item m="1" x="2607"/>
        <item m="1" x="2606"/>
        <item m="1" x="2609"/>
        <item m="1" x="2608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602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2604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605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603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81"/>
        <i x="95"/>
        <i x="84" s="1"/>
        <i x="26"/>
        <i x="30"/>
        <i x="57"/>
        <i x="27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10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/>
        <i x="431"/>
        <i x="1014" s="1"/>
        <i x="178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07" nd="1"/>
        <i x="2606" nd="1"/>
        <i x="2609" nd="1"/>
        <i x="2608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10">
        <i x="298" s="1"/>
        <i x="1850" s="1"/>
        <i x="237" s="1"/>
        <i x="2607" s="1" nd="1"/>
        <i x="2606" s="1" nd="1"/>
        <i x="2609" s="1" nd="1"/>
        <i x="260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10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07" s="1" nd="1"/>
        <i x="2606" s="1" nd="1"/>
        <i x="2609" s="1" nd="1"/>
        <i x="260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015" totalsRowShown="0">
  <autoFilter ref="A1:S13015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015"/>
  <sheetViews>
    <sheetView topLeftCell="A12965" zoomScale="80" zoomScaleNormal="80" workbookViewId="0">
      <selection activeCell="M13015" sqref="M1301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3888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3886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3887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3889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3890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3893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3894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3897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3899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3900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zoomScaleNormal="100" workbookViewId="0">
      <selection activeCell="N35" sqref="N35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45148</v>
      </c>
      <c r="H1" s="4" t="s">
        <v>5</v>
      </c>
      <c r="I1" t="s">
        <v>540</v>
      </c>
      <c r="J1" s="7">
        <f>AA5</f>
        <v>389701.33333333326</v>
      </c>
      <c r="K1" s="7"/>
      <c r="M1" s="15" t="s">
        <v>684</v>
      </c>
      <c r="N1" s="13">
        <f>COUNTA(H6:H40)-2</f>
        <v>10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38970.133333333324</v>
      </c>
      <c r="K2" s="7"/>
      <c r="M2" s="15" t="s">
        <v>685</v>
      </c>
      <c r="N2" s="14">
        <f>GETPIVOTDATA("Utilidad",$H$4)/N1</f>
        <v>246916.1</v>
      </c>
      <c r="P2" t="s">
        <v>1598</v>
      </c>
      <c r="Q2" s="2">
        <f>-(Q1-J2)</f>
        <v>-11029.866666666676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1169103.9999999998</v>
      </c>
      <c r="K3" s="7"/>
      <c r="M3" s="15" t="s">
        <v>686</v>
      </c>
      <c r="N3" s="14">
        <f>N2*30</f>
        <v>7407483</v>
      </c>
      <c r="P3" t="s">
        <v>1599</v>
      </c>
      <c r="Q3" s="2">
        <f>Q2*N1</f>
        <v>-110298.66666666676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666666.66666666674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333333.33333333337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500000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3423</v>
      </c>
      <c r="C5" s="7">
        <v>60000</v>
      </c>
      <c r="D5" s="7">
        <v>25000</v>
      </c>
      <c r="E5" s="7">
        <v>35000</v>
      </c>
      <c r="F5" s="94">
        <f>IF(E5&gt;0,$B$1,"")</f>
        <v>45148</v>
      </c>
      <c r="M5" s="15" t="s">
        <v>1657</v>
      </c>
      <c r="N5" s="7">
        <f>N4-J1</f>
        <v>-56367.999999999884</v>
      </c>
      <c r="Q5" s="2">
        <f>GETPIVOTDATA("Utilidad",$H$6)-AA1-AA2</f>
        <v>1556368</v>
      </c>
      <c r="U5" s="4" t="s">
        <v>692</v>
      </c>
      <c r="V5" t="s">
        <v>2864</v>
      </c>
      <c r="X5" s="17" t="s">
        <v>105</v>
      </c>
      <c r="Y5" s="22" t="str">
        <f>N1&amp;" Dias"</f>
        <v>10 Dias</v>
      </c>
      <c r="Z5" s="17" t="s">
        <v>963</v>
      </c>
      <c r="AA5" s="19">
        <f>GETPIVOTDATA("Utilidad",$H$4)-AA2-AA1-AA3-AA4</f>
        <v>389701.33333333326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1536</v>
      </c>
      <c r="B6" t="s">
        <v>926</v>
      </c>
      <c r="C6" s="7">
        <v>35000</v>
      </c>
      <c r="D6" s="7">
        <v>10000</v>
      </c>
      <c r="E6" s="7">
        <v>25000</v>
      </c>
      <c r="F6" s="94">
        <f t="shared" ref="F6:F52" si="1">IF(E6&gt;0,$B$1,"")</f>
        <v>45148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2</v>
      </c>
      <c r="U6" s="6">
        <v>45143</v>
      </c>
      <c r="V6" s="2">
        <v>-654800</v>
      </c>
      <c r="X6" s="23" t="s">
        <v>1203</v>
      </c>
      <c r="Y6" s="24">
        <f>J2</f>
        <v>38970.133333333324</v>
      </c>
      <c r="AC6" s="59" t="s">
        <v>3378</v>
      </c>
      <c r="AD6" s="60">
        <f>SUM(AA1:AA4)</f>
        <v>2079459.6666666667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16</v>
      </c>
      <c r="C7" s="7">
        <v>47000</v>
      </c>
      <c r="D7" s="7">
        <v>17000</v>
      </c>
      <c r="E7" s="7">
        <v>30000</v>
      </c>
      <c r="F7" s="94">
        <f t="shared" si="1"/>
        <v>45148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-469161</v>
      </c>
      <c r="U7" s="5" t="s">
        <v>237</v>
      </c>
      <c r="V7" s="2">
        <v>-654800</v>
      </c>
      <c r="X7" s="17" t="s">
        <v>966</v>
      </c>
      <c r="Y7" s="18">
        <f>AA5/50000</f>
        <v>7.7940266666666655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206</v>
      </c>
      <c r="B8" t="s">
        <v>3897</v>
      </c>
      <c r="C8" s="7">
        <v>15000</v>
      </c>
      <c r="D8" s="7">
        <v>7000</v>
      </c>
      <c r="E8" s="7">
        <v>8000</v>
      </c>
      <c r="F8" s="94">
        <f t="shared" si="1"/>
        <v>45148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1556368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669</v>
      </c>
      <c r="B9" t="s">
        <v>924</v>
      </c>
      <c r="C9" s="7">
        <v>20000</v>
      </c>
      <c r="D9" s="7">
        <v>5000</v>
      </c>
      <c r="E9" s="7">
        <v>15000</v>
      </c>
      <c r="F9" s="94">
        <f t="shared" si="1"/>
        <v>45148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3584</v>
      </c>
      <c r="B10" t="s">
        <v>3846</v>
      </c>
      <c r="C10" s="7">
        <v>500</v>
      </c>
      <c r="D10" s="7">
        <v>0</v>
      </c>
      <c r="E10" s="7">
        <v>500</v>
      </c>
      <c r="F10" s="94">
        <f t="shared" si="1"/>
        <v>45148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21</v>
      </c>
      <c r="B11" t="s">
        <v>1513</v>
      </c>
      <c r="C11" s="7">
        <v>10000</v>
      </c>
      <c r="D11" s="7">
        <v>2800</v>
      </c>
      <c r="E11" s="7">
        <v>7200</v>
      </c>
      <c r="F11" s="94">
        <f t="shared" si="1"/>
        <v>45148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378</v>
      </c>
      <c r="B12" t="s">
        <v>1535</v>
      </c>
      <c r="C12" s="7">
        <v>130000</v>
      </c>
      <c r="D12" s="7">
        <v>75000</v>
      </c>
      <c r="E12" s="7">
        <v>55000</v>
      </c>
      <c r="F12" s="94">
        <f t="shared" si="1"/>
        <v>45148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378</v>
      </c>
      <c r="B13" t="s">
        <v>3893</v>
      </c>
      <c r="C13" s="7">
        <v>120000</v>
      </c>
      <c r="D13" s="7">
        <v>55000</v>
      </c>
      <c r="E13" s="7">
        <v>65000</v>
      </c>
      <c r="F13" s="94">
        <f t="shared" si="1"/>
        <v>45148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116</v>
      </c>
      <c r="B14" t="s">
        <v>506</v>
      </c>
      <c r="C14" s="7">
        <v>28000</v>
      </c>
      <c r="D14" s="7">
        <v>26166</v>
      </c>
      <c r="E14" s="7">
        <v>1834</v>
      </c>
      <c r="F14" s="94">
        <f t="shared" si="1"/>
        <v>45148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116</v>
      </c>
      <c r="B15" t="s">
        <v>510</v>
      </c>
      <c r="C15" s="7">
        <v>5000</v>
      </c>
      <c r="D15" s="7">
        <v>4671</v>
      </c>
      <c r="E15" s="7">
        <v>329</v>
      </c>
      <c r="F15" s="94">
        <f t="shared" si="1"/>
        <v>45148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741</v>
      </c>
      <c r="C16" s="7">
        <v>8400</v>
      </c>
      <c r="D16" s="7">
        <v>8188</v>
      </c>
      <c r="E16" s="7">
        <v>212</v>
      </c>
      <c r="F16" s="94">
        <f t="shared" si="1"/>
        <v>45148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450</v>
      </c>
      <c r="B17" t="s">
        <v>2806</v>
      </c>
      <c r="C17" s="7">
        <v>20000</v>
      </c>
      <c r="D17" s="7">
        <v>0</v>
      </c>
      <c r="E17" s="7">
        <v>20000</v>
      </c>
      <c r="F17" s="94">
        <f t="shared" si="1"/>
        <v>45148</v>
      </c>
      <c r="G17" s="71"/>
      <c r="H17" s="5" t="s">
        <v>237</v>
      </c>
      <c r="I17" s="7">
        <v>4153600</v>
      </c>
      <c r="J17" s="7">
        <v>1684439</v>
      </c>
      <c r="K17" s="7">
        <v>2469161</v>
      </c>
    </row>
    <row r="18" spans="1:11" x14ac:dyDescent="0.2">
      <c r="A18" t="s">
        <v>450</v>
      </c>
      <c r="B18" t="s">
        <v>3899</v>
      </c>
      <c r="C18" s="7">
        <v>5000</v>
      </c>
      <c r="D18" s="7">
        <v>0</v>
      </c>
      <c r="E18" s="7">
        <v>5000</v>
      </c>
      <c r="F18" s="94">
        <f t="shared" si="1"/>
        <v>45148</v>
      </c>
      <c r="G18" s="71"/>
    </row>
    <row r="19" spans="1:11" x14ac:dyDescent="0.2">
      <c r="A19" t="s">
        <v>216</v>
      </c>
      <c r="B19" t="s">
        <v>2785</v>
      </c>
      <c r="C19" s="7">
        <v>20000</v>
      </c>
      <c r="D19" s="7">
        <v>9000</v>
      </c>
      <c r="E19" s="7">
        <v>11000</v>
      </c>
      <c r="F19" s="94">
        <f t="shared" si="1"/>
        <v>45148</v>
      </c>
      <c r="G19" s="71"/>
    </row>
    <row r="20" spans="1:11" x14ac:dyDescent="0.2">
      <c r="A20" t="s">
        <v>216</v>
      </c>
      <c r="B20" t="s">
        <v>3259</v>
      </c>
      <c r="C20" s="7">
        <v>20000</v>
      </c>
      <c r="D20" s="7">
        <v>8000</v>
      </c>
      <c r="E20" s="7">
        <v>12000</v>
      </c>
      <c r="F20" s="94">
        <f t="shared" si="1"/>
        <v>45148</v>
      </c>
      <c r="G20" s="71"/>
    </row>
    <row r="21" spans="1:11" x14ac:dyDescent="0.2">
      <c r="A21" t="s">
        <v>217</v>
      </c>
      <c r="B21" t="s">
        <v>1535</v>
      </c>
      <c r="C21" s="7">
        <v>5000</v>
      </c>
      <c r="D21" s="7">
        <v>1100</v>
      </c>
      <c r="E21" s="7">
        <v>3900</v>
      </c>
      <c r="F21" s="94">
        <f t="shared" si="1"/>
        <v>45148</v>
      </c>
      <c r="G21" s="71"/>
    </row>
    <row r="22" spans="1:11" x14ac:dyDescent="0.2">
      <c r="A22" t="s">
        <v>217</v>
      </c>
      <c r="B22" t="s">
        <v>3900</v>
      </c>
      <c r="C22" s="7">
        <v>12000</v>
      </c>
      <c r="D22" s="7">
        <v>2000</v>
      </c>
      <c r="E22" s="7">
        <v>10000</v>
      </c>
      <c r="F22" s="94">
        <f t="shared" si="1"/>
        <v>45148</v>
      </c>
      <c r="G22" s="71"/>
    </row>
    <row r="23" spans="1:11" x14ac:dyDescent="0.2">
      <c r="A23" t="s">
        <v>237</v>
      </c>
      <c r="C23" s="7">
        <v>560900</v>
      </c>
      <c r="D23" s="7">
        <v>255925</v>
      </c>
      <c r="E23" s="7">
        <v>304975</v>
      </c>
      <c r="F23" s="94">
        <f t="shared" si="1"/>
        <v>45148</v>
      </c>
      <c r="G23" s="71"/>
    </row>
    <row r="24" spans="1:11" x14ac:dyDescent="0.2">
      <c r="F24" s="94" t="str">
        <f t="shared" si="1"/>
        <v/>
      </c>
      <c r="G24" s="71"/>
    </row>
    <row r="25" spans="1:11" x14ac:dyDescent="0.2">
      <c r="F25" s="94" t="str">
        <f t="shared" si="1"/>
        <v/>
      </c>
      <c r="G25" s="71"/>
    </row>
    <row r="26" spans="1:11" x14ac:dyDescent="0.2">
      <c r="F26" s="94" t="str">
        <f t="shared" si="1"/>
        <v/>
      </c>
      <c r="G26" s="71"/>
    </row>
    <row r="27" spans="1:11" x14ac:dyDescent="0.2">
      <c r="F27" s="94" t="str">
        <f t="shared" si="1"/>
        <v/>
      </c>
      <c r="G27" s="71"/>
    </row>
    <row r="28" spans="1:11" x14ac:dyDescent="0.2">
      <c r="F28" s="94" t="str">
        <f t="shared" si="1"/>
        <v/>
      </c>
      <c r="G28" s="71"/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334000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/>
      <c r="I44" s="65">
        <v>-15000</v>
      </c>
      <c r="J44" t="s">
        <v>3898</v>
      </c>
      <c r="K44" s="69"/>
    </row>
    <row r="45" spans="6:11" x14ac:dyDescent="0.2">
      <c r="F45" s="94" t="str">
        <f t="shared" si="1"/>
        <v/>
      </c>
      <c r="H45" s="92" t="s">
        <v>3852</v>
      </c>
      <c r="I45" s="65">
        <v>-24000</v>
      </c>
      <c r="J45" t="s">
        <v>3892</v>
      </c>
      <c r="K45" s="69"/>
    </row>
    <row r="46" spans="6:11" x14ac:dyDescent="0.2">
      <c r="F46" s="94" t="str">
        <f t="shared" si="1"/>
        <v/>
      </c>
      <c r="H46" s="92" t="s">
        <v>3885</v>
      </c>
      <c r="I46" s="65">
        <v>-185000</v>
      </c>
      <c r="J46" t="s">
        <v>3895</v>
      </c>
      <c r="K46" s="69"/>
    </row>
    <row r="47" spans="6:11" x14ac:dyDescent="0.2">
      <c r="F47" s="94" t="str">
        <f t="shared" si="1"/>
        <v/>
      </c>
      <c r="H47" s="93" t="s">
        <v>3891</v>
      </c>
      <c r="I47" s="65">
        <v>-5000</v>
      </c>
      <c r="J47" t="s">
        <v>3896</v>
      </c>
      <c r="K47" s="69"/>
    </row>
    <row r="48" spans="6:11" x14ac:dyDescent="0.2">
      <c r="F48" s="94" t="str">
        <f t="shared" si="1"/>
        <v/>
      </c>
      <c r="H48" s="93"/>
      <c r="I48" s="65">
        <v>-25000</v>
      </c>
      <c r="J48" t="s">
        <v>3901</v>
      </c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180000</v>
      </c>
      <c r="J52" s="67" t="s">
        <v>3666</v>
      </c>
      <c r="K52" s="66">
        <f>-SUMIF(I44:I51,"&lt;0")</f>
        <v>254000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4</v>
      </c>
      <c r="K56" s="65">
        <f t="shared" ref="K56:K66" si="2">I56*J56</f>
        <v>200000</v>
      </c>
    </row>
    <row r="57" spans="6:11" x14ac:dyDescent="0.2">
      <c r="I57">
        <v>20000</v>
      </c>
      <c r="J57" s="71">
        <v>11</v>
      </c>
      <c r="K57" s="65">
        <f t="shared" si="2"/>
        <v>220000</v>
      </c>
    </row>
    <row r="58" spans="6:11" x14ac:dyDescent="0.2">
      <c r="I58">
        <v>10000</v>
      </c>
      <c r="J58" s="71">
        <v>5</v>
      </c>
      <c r="K58" s="65">
        <f t="shared" si="2"/>
        <v>50000</v>
      </c>
    </row>
    <row r="59" spans="6:11" x14ac:dyDescent="0.2">
      <c r="I59">
        <v>5000</v>
      </c>
      <c r="J59" s="71">
        <v>8</v>
      </c>
      <c r="K59" s="65">
        <f t="shared" si="2"/>
        <v>40000</v>
      </c>
    </row>
    <row r="60" spans="6:11" x14ac:dyDescent="0.2">
      <c r="I60">
        <v>2000</v>
      </c>
      <c r="J60" s="71">
        <v>22</v>
      </c>
      <c r="K60" s="65">
        <f t="shared" si="2"/>
        <v>44000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6900</v>
      </c>
      <c r="K63" s="64">
        <f>J63</f>
        <v>6900</v>
      </c>
    </row>
    <row r="64" spans="6:11" ht="15" thickTop="1" x14ac:dyDescent="0.2">
      <c r="J64" t="s">
        <v>3671</v>
      </c>
      <c r="K64" s="82">
        <f>SUM(K55:K61)</f>
        <v>554000</v>
      </c>
    </row>
    <row r="65" spans="8:11" x14ac:dyDescent="0.2">
      <c r="J65" t="s">
        <v>3672</v>
      </c>
      <c r="K65" s="82">
        <f>K63</f>
        <v>6900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560900</v>
      </c>
    </row>
    <row r="68" spans="8:11" x14ac:dyDescent="0.2">
      <c r="I68" s="85"/>
      <c r="J68" t="s">
        <v>1869</v>
      </c>
      <c r="K68" s="2">
        <f>GETPIVOTDATA("Ventas",$A$4)</f>
        <v>560900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8723500</v>
      </c>
      <c r="C104" s="7">
        <v>572500</v>
      </c>
      <c r="D104" s="7">
        <v>8151000</v>
      </c>
    </row>
    <row r="105" spans="1:4" x14ac:dyDescent="0.2">
      <c r="A105" t="s">
        <v>378</v>
      </c>
      <c r="B105" s="7">
        <v>15307000</v>
      </c>
      <c r="C105" s="7">
        <v>8580000</v>
      </c>
      <c r="D105" s="7">
        <v>6727000</v>
      </c>
    </row>
    <row r="106" spans="1:4" x14ac:dyDescent="0.2">
      <c r="A106" t="s">
        <v>216</v>
      </c>
      <c r="B106" s="7">
        <v>7750000</v>
      </c>
      <c r="C106" s="7">
        <v>3364400</v>
      </c>
      <c r="D106" s="7">
        <v>4385600</v>
      </c>
    </row>
    <row r="107" spans="1:4" x14ac:dyDescent="0.2">
      <c r="A107" t="s">
        <v>26</v>
      </c>
      <c r="B107" s="7">
        <v>6857000</v>
      </c>
      <c r="C107" s="7">
        <v>2959700</v>
      </c>
      <c r="D107" s="7">
        <v>3897300</v>
      </c>
    </row>
    <row r="108" spans="1:4" x14ac:dyDescent="0.2">
      <c r="A108" t="s">
        <v>524</v>
      </c>
      <c r="B108" s="7">
        <v>8293000</v>
      </c>
      <c r="C108" s="7">
        <v>4690800</v>
      </c>
      <c r="D108" s="7">
        <v>3602200</v>
      </c>
    </row>
    <row r="109" spans="1:4" x14ac:dyDescent="0.2">
      <c r="A109" t="s">
        <v>217</v>
      </c>
      <c r="B109" s="7">
        <v>3625500</v>
      </c>
      <c r="C109" s="7">
        <v>441400</v>
      </c>
      <c r="D109" s="7">
        <v>3184100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4020500</v>
      </c>
      <c r="C111" s="7">
        <v>1320800</v>
      </c>
      <c r="D111" s="7">
        <v>2699700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3003500</v>
      </c>
      <c r="C113" s="7">
        <v>974400</v>
      </c>
      <c r="D113" s="7">
        <v>2029100</v>
      </c>
    </row>
    <row r="114" spans="1:4" x14ac:dyDescent="0.2">
      <c r="A114" t="s">
        <v>669</v>
      </c>
      <c r="B114" s="7">
        <v>2155000</v>
      </c>
      <c r="C114" s="7">
        <v>385000</v>
      </c>
      <c r="D114" s="7">
        <v>1770000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1472500</v>
      </c>
      <c r="C117" s="7">
        <v>519000</v>
      </c>
      <c r="D117" s="7">
        <v>953500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206</v>
      </c>
      <c r="B119" s="7">
        <v>1790000</v>
      </c>
      <c r="C119" s="7">
        <v>1106500</v>
      </c>
      <c r="D119" s="7">
        <v>683500</v>
      </c>
    </row>
    <row r="120" spans="1:4" x14ac:dyDescent="0.2">
      <c r="A120" t="s">
        <v>116</v>
      </c>
      <c r="B120" s="7">
        <v>9438000</v>
      </c>
      <c r="C120" s="7">
        <v>8782330</v>
      </c>
      <c r="D120" s="7">
        <v>655670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639000</v>
      </c>
      <c r="C130" s="7">
        <v>273200</v>
      </c>
      <c r="D130" s="7">
        <v>365800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128</v>
      </c>
      <c r="B144" s="7">
        <v>282000</v>
      </c>
      <c r="C144" s="7">
        <v>152000</v>
      </c>
      <c r="D144" s="7">
        <v>130000</v>
      </c>
    </row>
    <row r="145" spans="1:4" x14ac:dyDescent="0.2">
      <c r="A145" t="s">
        <v>1184</v>
      </c>
      <c r="B145" s="7">
        <v>279000</v>
      </c>
      <c r="C145" s="7">
        <v>149000</v>
      </c>
      <c r="D145" s="7">
        <v>130000</v>
      </c>
    </row>
    <row r="146" spans="1:4" x14ac:dyDescent="0.2">
      <c r="A146" t="s">
        <v>3175</v>
      </c>
      <c r="B146" s="7">
        <v>244000</v>
      </c>
      <c r="C146" s="7">
        <v>135000</v>
      </c>
      <c r="D146" s="7">
        <v>109000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225</v>
      </c>
      <c r="B153" s="7">
        <v>140000</v>
      </c>
      <c r="C153" s="7">
        <v>42000</v>
      </c>
      <c r="D153" s="7">
        <v>98000</v>
      </c>
    </row>
    <row r="154" spans="1:4" x14ac:dyDescent="0.2">
      <c r="A154" t="s">
        <v>467</v>
      </c>
      <c r="B154" s="7">
        <v>161000</v>
      </c>
      <c r="C154" s="7">
        <v>65000</v>
      </c>
      <c r="D154" s="7">
        <v>96000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475</v>
      </c>
      <c r="B160" s="7">
        <v>149000</v>
      </c>
      <c r="C160" s="7">
        <v>67500</v>
      </c>
      <c r="D160" s="7">
        <v>81500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30</v>
      </c>
      <c r="B163" s="7">
        <v>135000</v>
      </c>
      <c r="C163" s="7">
        <v>56100</v>
      </c>
      <c r="D163" s="7">
        <v>78900</v>
      </c>
    </row>
    <row r="164" spans="1:4" x14ac:dyDescent="0.2">
      <c r="A164" t="s">
        <v>840</v>
      </c>
      <c r="B164" s="7">
        <v>106500</v>
      </c>
      <c r="C164" s="7">
        <v>29980</v>
      </c>
      <c r="D164" s="7">
        <v>76520</v>
      </c>
    </row>
    <row r="165" spans="1:4" x14ac:dyDescent="0.2">
      <c r="A165" t="s">
        <v>3106</v>
      </c>
      <c r="B165" s="7">
        <v>99000</v>
      </c>
      <c r="C165" s="7">
        <v>26400</v>
      </c>
      <c r="D165" s="7">
        <v>72600</v>
      </c>
    </row>
    <row r="166" spans="1:4" x14ac:dyDescent="0.2">
      <c r="A166" t="s">
        <v>753</v>
      </c>
      <c r="B166" s="7">
        <v>109500</v>
      </c>
      <c r="C166" s="7">
        <v>40000</v>
      </c>
      <c r="D166" s="7">
        <v>69500</v>
      </c>
    </row>
    <row r="167" spans="1:4" x14ac:dyDescent="0.2">
      <c r="A167" t="s">
        <v>2123</v>
      </c>
      <c r="B167" s="7">
        <v>136000</v>
      </c>
      <c r="C167" s="7">
        <v>67500</v>
      </c>
      <c r="D167" s="7">
        <v>68500</v>
      </c>
    </row>
    <row r="168" spans="1:4" x14ac:dyDescent="0.2">
      <c r="A168" t="s">
        <v>1205</v>
      </c>
      <c r="B168" s="7">
        <v>75500</v>
      </c>
      <c r="C168" s="7">
        <v>7500</v>
      </c>
      <c r="D168" s="7">
        <v>68000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3197</v>
      </c>
      <c r="B215" s="7">
        <v>90000</v>
      </c>
      <c r="C215" s="7">
        <v>70000</v>
      </c>
      <c r="D215" s="7">
        <v>20000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2760</v>
      </c>
      <c r="B217" s="7">
        <v>52000</v>
      </c>
      <c r="C217" s="7">
        <v>32000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116377600</v>
      </c>
      <c r="C266" s="7">
        <v>57386953</v>
      </c>
      <c r="D266" s="7">
        <v>58990647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44835</v>
      </c>
      <c r="B5" s="8" t="s">
        <v>253</v>
      </c>
      <c r="C5" t="s">
        <v>1535</v>
      </c>
      <c r="D5" s="7">
        <v>1</v>
      </c>
      <c r="E5" s="7">
        <v>80000</v>
      </c>
      <c r="F5" s="7">
        <v>135000</v>
      </c>
    </row>
    <row r="6" spans="1:6" x14ac:dyDescent="0.2">
      <c r="A6" s="1">
        <v>44896</v>
      </c>
      <c r="B6" s="8" t="s">
        <v>252</v>
      </c>
      <c r="C6" t="s">
        <v>1535</v>
      </c>
      <c r="D6" s="7">
        <v>1</v>
      </c>
      <c r="E6" s="7">
        <v>80000</v>
      </c>
      <c r="F6" s="7">
        <v>130000</v>
      </c>
    </row>
    <row r="7" spans="1:6" x14ac:dyDescent="0.2">
      <c r="A7" s="1">
        <v>44905</v>
      </c>
      <c r="B7" s="8" t="s">
        <v>253</v>
      </c>
      <c r="C7" t="s">
        <v>1535</v>
      </c>
      <c r="D7" s="7">
        <v>1</v>
      </c>
      <c r="E7" s="7">
        <v>75000</v>
      </c>
      <c r="F7" s="7">
        <v>135000</v>
      </c>
    </row>
    <row r="8" spans="1:6" x14ac:dyDescent="0.2">
      <c r="A8" s="1">
        <v>45148</v>
      </c>
      <c r="B8" s="8" t="s">
        <v>252</v>
      </c>
      <c r="C8" t="s">
        <v>1535</v>
      </c>
      <c r="D8" s="7">
        <v>1</v>
      </c>
      <c r="E8" s="7">
        <v>75000</v>
      </c>
      <c r="F8" s="7">
        <v>130000</v>
      </c>
    </row>
    <row r="9" spans="1:6" x14ac:dyDescent="0.2">
      <c r="A9" s="1" t="s">
        <v>237</v>
      </c>
      <c r="D9" s="7">
        <v>4</v>
      </c>
      <c r="E9" s="7">
        <v>77500</v>
      </c>
      <c r="F9" s="7">
        <v>132500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2023-08-11T03:29:12Z</dcterms:modified>
</cp:coreProperties>
</file>