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CACA0B07-6A70-B840-A1FA-E407F9C43440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53" r:id="rId13"/>
    <pivotCache cacheId="263" r:id="rId14"/>
    <pivotCache cacheId="26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101" i="1" l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<sst xmlns="http://schemas.openxmlformats.org/spreadsheetml/2006/main" count="63730" uniqueCount="3740">
  <si>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</si>
  <si>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</si>
  <si>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</si>
  <si>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</si>
  <si>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</si>
  <si>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</si>
  <si>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</si>
  <si>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</si>
  <si>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</si>
  <si>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</si>
  <si>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</si>
  <si>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</si>
  <si>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</si>
  <si>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</si>
  <si>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</si>
  <si>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</si>
  <si>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</si>
  <si>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</si>
  <si>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</si>
  <si>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</si>
  <si>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</si>
  <si>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</si>
  <si>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</si>
  <si>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</si>
  <si>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</si>
  <si>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</si>
  <si>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</si>
  <si>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</si>
  <si>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</si>
  <si>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</si>
  <si>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</si>
  <si>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</si>
  <si>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</si>
  <si>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</si>
  <si>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</si>
  <si>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</si>
  <si>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</si>
  <si>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</si>
  <si>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</si>
  <si>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</si>
  <si>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</si>
  <si>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</si>
  <si>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</si>
  <si>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</si>
  <si>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</si>
  <si>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</si>
  <si>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</si>
  <si>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</si>
  <si>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</si>
  <si>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</si>
  <si>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</si>
  <si>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</si>
  <si>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</si>
  <si>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</si>
  <si>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</si>
  <si>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</si>
  <si>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</si>
  <si>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</si>
  <si>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</si>
  <si>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</si>
  <si>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</si>
  <si>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</si>
  <si>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</si>
  <si>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</si>
  <si>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</si>
  <si>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</si>
  <si>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</si>
  <si>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</si>
  <si>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</si>
  <si>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</si>
  <si>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</si>
  <si>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</si>
  <si>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</si>
  <si>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</si>
  <si>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</si>
  <si>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</si>
  <si>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</si>
  <si>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</si>
  <si>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</si>
  <si>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</si>
  <si>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</si>
  <si>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</si>
  <si>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</si>
  <si>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</si>
  <si>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</si>
  <si>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</si>
  <si>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</si>
  <si>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</si>
  <si>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</si>
  <si>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</si>
  <si>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</si>
  <si>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</si>
  <si>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</si>
  <si>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</si>
  <si>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</si>
  <si>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</si>
  <si>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</si>
  <si>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</si>
  <si>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</si>
  <si>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</si>
  <si>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</si>
  <si>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</si>
  <si>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</si>
  <si>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</si>
  <si>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</si>
  <si>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</si>
  <si>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</si>
  <si>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</si>
  <si>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</si>
  <si>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</si>
  <si>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</si>
  <si>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</si>
  <si>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</si>
  <si>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</si>
  <si>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</si>
  <si>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</si>
  <si>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</si>
  <si>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</si>
  <si>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</si>
  <si>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</si>
  <si>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</si>
  <si>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</si>
  <si>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</si>
  <si>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</si>
  <si>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</si>
  <si>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</si>
  <si>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</si>
  <si>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</si>
  <si>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</si>
  <si>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</si>
  <si>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</si>
  <si>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</si>
  <si>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</si>
  <si>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</si>
  <si>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</si>
  <si>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</si>
  <si>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</si>
  <si>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</si>
  <si>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</si>
  <si>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</si>
  <si>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</si>
  <si>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</si>
  <si>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</si>
  <si>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</si>
  <si>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</si>
  <si>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</si>
  <si>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</si>
  <si>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</si>
  <si>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</si>
  <si>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</si>
  <si>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</si>
  <si>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</si>
  <si>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</si>
  <si>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</si>
  <si>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</si>
  <si>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</si>
  <si>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</si>
  <si>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</si>
  <si>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</si>
  <si>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</si>
  <si>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</si>
  <si>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</si>
  <si>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</si>
  <si>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</si>
  <si>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</si>
  <si>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</si>
  <si>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</si>
  <si>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</si>
  <si>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</si>
  <si>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</si>
  <si>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</si>
  <si>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</si>
  <si>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</si>
  <si>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</si>
  <si>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</si>
  <si>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</si>
  <si>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</si>
  <si>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</si>
  <si>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</si>
  <si>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</si>
  <si>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</si>
  <si>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</si>
  <si>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</si>
  <si>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</si>
  <si>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</si>
  <si>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</si>
  <si>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</si>
  <si>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</si>
  <si>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</si>
  <si>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</si>
  <si>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</si>
  <si>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</si>
  <si>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</si>
  <si>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</si>
  <si>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</si>
  <si>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</si>
  <si>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</si>
  <si>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</si>
  <si>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</si>
  <si>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</si>
  <si>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</si>
  <si>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</si>
  <si>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</si>
  <si>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</si>
  <si>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</si>
  <si>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</si>
  <si>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</si>
  <si>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</si>
  <si>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</si>
  <si>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</si>
  <si>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</si>
  <si>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</si>
  <si>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</si>
  <si>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</si>
  <si>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</si>
  <si>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</si>
  <si>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</si>
  <si>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</si>
  <si>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</si>
  <si>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</si>
  <si>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</si>
  <si>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</si>
  <si>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</si>
  <si>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</si>
  <si>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</si>
  <si>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</si>
  <si>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</si>
  <si>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</si>
  <si>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</si>
  <si>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</si>
  <si>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</si>
  <si>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</si>
  <si>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</si>
  <si>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</si>
  <si>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</si>
  <si>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</si>
  <si>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</si>
  <si>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</si>
  <si>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</si>
  <si>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</si>
  <si>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</si>
  <si>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</si>
  <si>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</si>
  <si>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</si>
  <si>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</si>
  <si>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</si>
  <si>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</si>
  <si>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</si>
  <si>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</si>
  <si>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</si>
  <si>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</si>
  <si>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</si>
  <si>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</si>
  <si>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</si>
  <si>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</si>
  <si>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</si>
  <si>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</si>
  <si>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</si>
  <si>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</si>
  <si>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</si>
  <si>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</si>
  <si>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</si>
  <si>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</si>
  <si>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</si>
  <si>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</si>
  <si>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</si>
  <si>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</si>
  <si>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</si>
  <si>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</si>
  <si>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</si>
  <si>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</si>
  <si>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</si>
  <si>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</si>
  <si>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</si>
  <si>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</si>
  <si>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</si>
  <si>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</si>
  <si>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</si>
  <si>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</si>
  <si>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</si>
  <si>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</si>
  <si>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</si>
  <si>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</si>
  <si>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</si>
  <si>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</si>
  <si>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</si>
  <si>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</si>
  <si>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</si>
  <si>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</si>
  <si>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</si>
  <si>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</si>
  <si>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</si>
  <si>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</si>
  <si>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</si>
  <si>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</si>
  <si>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</si>
  <si>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</si>
  <si>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</si>
  <si>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</si>
  <si>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</si>
  <si>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</si>
  <si>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</si>
  <si>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</si>
  <si>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</si>
  <si>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</si>
  <si>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</si>
  <si>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</si>
  <si>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</si>
  <si>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</si>
  <si>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</si>
  <si>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</si>
  <si>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</si>
  <si>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</si>
  <si>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</si>
  <si>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</si>
  <si>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</si>
  <si>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</si>
  <si>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</si>
  <si>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</si>
  <si>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</si>
  <si>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</si>
  <si>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</si>
  <si>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</si>
  <si>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</si>
  <si>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</si>
  <si>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</si>
  <si>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</si>
  <si>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</si>
  <si>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</si>
  <si>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</si>
  <si>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</si>
  <si>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</si>
  <si>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</si>
  <si>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</si>
  <si>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</si>
  <si>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</si>
  <si>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</si>
  <si>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</si>
  <si>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</si>
  <si>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</si>
  <si>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</si>
  <si>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</si>
  <si>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</si>
  <si>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</si>
  <si>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</si>
  <si>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</si>
  <si>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</si>
  <si>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</si>
  <si>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</si>
  <si>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</si>
  <si>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</si>
  <si>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</si>
  <si>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</si>
  <si>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</si>
  <si>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</si>
  <si>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</si>
  <si>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</si>
  <si>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</si>
  <si>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</si>
  <si>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</si>
  <si>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</si>
  <si>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</si>
  <si>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</si>
  <si>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</si>
  <si>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</si>
  <si>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</si>
  <si>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</si>
  <si>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</si>
  <si>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</si>
  <si>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</si>
  <si>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</si>
  <si>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</si>
  <si>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</si>
  <si>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</si>
  <si>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</si>
  <si>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</si>
  <si>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</si>
  <si>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</si>
  <si>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</si>
  <si>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</si>
  <si>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</si>
  <si>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</si>
  <si>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</si>
  <si>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</si>
  <si>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</si>
  <si>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</si>
  <si>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</si>
  <si>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</si>
  <si>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</si>
  <si>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</si>
  <si>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</si>
  <si>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</si>
  <si>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</si>
  <si>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</si>
  <si>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</si>
  <si>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</si>
  <si>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</si>
  <si>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</si>
  <si>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</si>
  <si>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</si>
  <si>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</si>
  <si>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</si>
  <si>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</si>
  <si>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</si>
  <si>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</si>
  <si>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</si>
  <si>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</si>
  <si>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</si>
  <si>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</si>
  <si>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</si>
  <si>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</si>
  <si>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</si>
  <si>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</si>
  <si>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</si>
  <si>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</si>
  <si>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</si>
  <si>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</si>
  <si>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</si>
  <si>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</si>
  <si>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</si>
  <si>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</si>
  <si>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</si>
  <si>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</si>
  <si>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</si>
  <si>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</si>
  <si>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</si>
  <si>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</si>
  <si>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</si>
  <si>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</si>
  <si>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</si>
  <si>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</si>
  <si>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</si>
  <si>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</si>
  <si>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</si>
  <si>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</si>
  <si>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</si>
  <si>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</si>
  <si>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</si>
  <si>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</si>
  <si>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</si>
  <si>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</si>
  <si>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</si>
  <si>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</si>
  <si>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</si>
  <si>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</si>
  <si>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</si>
  <si>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</si>
  <si>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</si>
  <si>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</si>
  <si>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</si>
  <si>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</si>
  <si>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</si>
  <si>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</si>
  <si>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</si>
  <si>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</si>
  <si>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</si>
  <si>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</si>
  <si>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</si>
  <si>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</si>
  <si>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</si>
  <si>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</si>
  <si>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</si>
  <si>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</si>
  <si>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</si>
  <si>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</si>
  <si>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</si>
  <si>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</si>
  <si>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</si>
  <si>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</si>
  <si>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</si>
  <si>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</si>
  <si>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</si>
  <si>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</si>
  <si>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</si>
  <si>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</si>
  <si>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</si>
  <si>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</si>
  <si>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</si>
  <si>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</si>
  <si>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</si>
  <si>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</si>
  <si>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</si>
  <si>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</si>
  <si>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</si>
  <si>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</si>
  <si>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</si>
  <si>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</si>
  <si>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</si>
  <si>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</si>
  <si>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</si>
  <si>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</si>
  <si>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</si>
  <si>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</si>
  <si>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</si>
  <si>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</si>
  <si>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</si>
  <si>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</si>
  <si>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</si>
  <si>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</si>
  <si>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</si>
  <si>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</si>
  <si>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</si>
  <si>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</si>
  <si>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</si>
  <si>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</si>
  <si>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</si>
  <si>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</si>
  <si>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</si>
  <si>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</si>
  <si>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</si>
  <si>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</si>
  <si>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</si>
  <si>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</si>
  <si>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</si>
  <si>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</si>
  <si>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</si>
  <si>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</si>
  <si>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</si>
  <si>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</si>
  <si>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</si>
  <si>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</si>
  <si>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</si>
  <si>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</si>
  <si>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</si>
  <si>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</si>
  <si>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</si>
  <si>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</si>
  <si>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</si>
  <si>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</si>
  <si>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</si>
  <si>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</si>
  <si>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</si>
  <si>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</si>
  <si>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</si>
  <si>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</si>
  <si>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</si>
  <si>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</si>
  <si>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</si>
  <si>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</si>
  <si>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</si>
  <si>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</si>
  <si>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</si>
  <si>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</si>
  <si>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</si>
  <si>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</si>
  <si>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</si>
  <si>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</si>
  <si>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</si>
  <si>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</si>
  <si>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</si>
  <si>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</si>
  <si>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</si>
  <si>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</si>
  <si>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</si>
  <si>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</si>
  <si>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</si>
  <si>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</si>
  <si>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</si>
  <si>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</si>
  <si>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</si>
  <si>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</si>
  <si>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</si>
  <si>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</si>
  <si>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</si>
  <si>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</si>
  <si>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</si>
  <si>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</si>
  <si>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</si>
  <si>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</si>
  <si>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</si>
  <si>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</si>
  <si>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</si>
  <si>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</si>
  <si>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</si>
  <si>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</si>
  <si>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</si>
  <si>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</si>
  <si>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</si>
  <si>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</si>
  <si>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</si>
  <si>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</si>
  <si>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</si>
  <si>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</si>
  <si>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</si>
  <si>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</si>
  <si>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</si>
  <si>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</si>
  <si>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</si>
  <si>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</si>
  <si>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</si>
  <si>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</si>
  <si>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</si>
  <si>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</si>
  <si>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</si>
  <si>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</si>
  <si>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</si>
  <si>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</si>
  <si>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</si>
  <si>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</si>
  <si>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</si>
  <si>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</si>
  <si>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</si>
  <si>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</si>
  <si>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</si>
  <si>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</si>
  <si>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</si>
  <si>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</si>
  <si>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</si>
  <si>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</si>
  <si>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</si>
  <si>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</si>
  <si>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</si>
  <si>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</si>
  <si>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</si>
  <si>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</si>
  <si>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</si>
  <si>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</si>
  <si>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</si>
  <si>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</si>
  <si>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</si>
  <si>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</si>
  <si>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</si>
  <si>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</si>
  <si>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</si>
  <si>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</si>
  <si>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</si>
  <si>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</si>
  <si>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</si>
  <si>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</si>
  <si>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</si>
  <si>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</si>
  <si>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</si>
  <si>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</si>
  <si>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</si>
  <si>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</si>
  <si>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</si>
  <si>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</si>
  <si>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</si>
  <si>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</si>
  <si>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</si>
  <si>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</si>
  <si>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</si>
  <si>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</si>
  <si>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</si>
  <si>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</si>
  <si>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</si>
  <si>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</si>
  <si>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</si>
  <si>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</si>
  <si>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</si>
  <si>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</si>
  <si>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</si>
  <si>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</si>
  <si>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</si>
  <si>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</si>
  <si>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</si>
  <si>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</si>
  <si>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</si>
  <si>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</si>
  <si>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</si>
  <si>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</si>
  <si>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</si>
  <si>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</si>
  <si>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</si>
  <si>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</si>
  <si>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</si>
  <si>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</si>
  <si>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</si>
  <si>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</si>
  <si>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</si>
  <si>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</si>
  <si>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</si>
  <si>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</si>
  <si>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</si>
  <si>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</si>
  <si>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</si>
  <si>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</si>
  <si>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</si>
  <si>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</si>
  <si>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</si>
  <si>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</si>
  <si>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</si>
  <si>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</si>
  <si>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</si>
  <si>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</si>
  <si>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</si>
  <si>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</si>
  <si>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</si>
  <si>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</si>
  <si>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</si>
  <si>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</si>
  <si>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</si>
  <si>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</si>
  <si>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</si>
  <si>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</si>
  <si>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</si>
  <si>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</si>
  <si>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</si>
  <si>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</si>
  <si>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</si>
  <si>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</si>
  <si>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</si>
  <si>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</si>
  <si>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</si>
  <si>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</si>
  <si>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</si>
  <si>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</si>
  <si>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</si>
  <si>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</si>
  <si>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</si>
  <si>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</si>
  <si>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</si>
  <si>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</si>
  <si>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</si>
  <si>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</si>
  <si>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</si>
  <si>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</si>
  <si>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</si>
  <si>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</si>
  <si>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</si>
  <si>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</si>
  <si>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</si>
  <si>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</si>
  <si>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</si>
  <si>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</si>
  <si>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</si>
  <si>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</si>
  <si>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</si>
  <si>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</si>
  <si>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</si>
  <si>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</si>
  <si>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</si>
  <si>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</si>
  <si>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</si>
  <si>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</si>
  <si>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</si>
  <si>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</si>
  <si>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</si>
  <si>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</si>
  <si>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</si>
  <si>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</si>
  <si>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</si>
  <si>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</si>
  <si>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</si>
  <si>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</si>
  <si>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</si>
  <si>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</si>
  <si>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</si>
  <si>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</si>
  <si>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</si>
  <si>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</si>
  <si>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</si>
  <si>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</si>
  <si>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</si>
  <si>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</si>
  <si>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</si>
  <si>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</si>
  <si>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</si>
  <si>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</si>
  <si>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</si>
  <si>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</si>
  <si>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</si>
  <si>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</si>
  <si>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</si>
  <si>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</si>
  <si>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</si>
  <si>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</si>
  <si>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</si>
  <si>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</si>
  <si>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</si>
  <si>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</si>
  <si>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</si>
  <si>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</si>
  <si>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</si>
  <si>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</si>
  <si>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</si>
  <si>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</si>
  <si>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</si>
  <si>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</si>
  <si>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</si>
  <si>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</si>
  <si>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</si>
  <si>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</si>
  <si>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</si>
  <si>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</si>
  <si>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</si>
  <si>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</si>
  <si>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</si>
  <si>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</si>
  <si>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</si>
  <si>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</si>
  <si>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</si>
  <si>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</si>
  <si>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</si>
  <si>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</si>
  <si>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</si>
  <si>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</si>
  <si>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</si>
  <si>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</si>
  <si>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</si>
  <si>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</si>
  <si>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</si>
  <si>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</si>
  <si>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</si>
  <si>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</si>
  <si>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</si>
  <si>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</si>
  <si>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</si>
  <si>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</si>
  <si>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</si>
  <si>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</si>
  <si>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</si>
  <si>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</si>
  <si>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</si>
  <si>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</si>
  <si>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</si>
  <si>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</si>
  <si>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</si>
  <si>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</si>
  <si>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</si>
  <si>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</si>
  <si>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</si>
  <si>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</si>
  <si>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</si>
  <si>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</si>
  <si>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</si>
  <si>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</si>
  <si>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</si>
  <si>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</si>
  <si>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</si>
  <si>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</si>
  <si>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</si>
  <si>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</si>
  <si>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</si>
  <si>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</si>
  <si>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</si>
  <si>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</si>
  <si>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</si>
  <si>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</si>
  <si>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</si>
  <si>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</si>
  <si>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</si>
  <si>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</si>
  <si>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</si>
  <si>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</si>
  <si>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</si>
  <si>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</si>
  <si>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</si>
  <si>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</si>
  <si>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</si>
  <si>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</si>
  <si>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</si>
  <si>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</si>
  <si>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</si>
  <si>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</si>
  <si>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</si>
  <si>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</si>
  <si>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</si>
  <si>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</si>
  <si>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</si>
  <si>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</si>
  <si>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</si>
  <si>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</si>
  <si>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</si>
  <si>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</si>
  <si>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</si>
  <si>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</si>
  <si>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</si>
  <si>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</si>
  <si>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</si>
  <si>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</si>
  <si>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</si>
  <si>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</si>
  <si>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</si>
  <si>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</si>
  <si>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</si>
  <si>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</si>
  <si>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</si>
  <si>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</si>
  <si>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</si>
  <si>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</si>
  <si>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</si>
  <si>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</si>
  <si>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</si>
  <si>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</si>
  <si>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</si>
  <si>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</si>
  <si>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</si>
  <si>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</si>
  <si>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</si>
  <si>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</si>
  <si>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</si>
  <si>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</si>
  <si>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</si>
  <si>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</si>
  <si>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</si>
  <si>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</si>
  <si>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</si>
  <si>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</si>
  <si>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</si>
  <si>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</si>
  <si>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</si>
  <si>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</si>
  <si>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</si>
  <si>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</si>
  <si>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</si>
  <si>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</si>
  <si>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</si>
  <si>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</si>
  <si>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</si>
  <si>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</si>
  <si>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</si>
  <si>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</si>
  <si>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</si>
  <si>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</si>
  <si>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</si>
  <si>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</si>
  <si>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</si>
  <si>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</si>
  <si>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</si>
  <si>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</si>
  <si>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</si>
  <si>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</si>
  <si>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</si>
  <si>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</si>
  <si>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</si>
  <si>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</si>
  <si>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</si>
  <si>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</si>
  <si>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</si>
  <si>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</si>
  <si>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</si>
  <si>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</si>
  <si>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</si>
  <si>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</si>
  <si>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</si>
  <si>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</si>
  <si>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</si>
  <si>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</si>
  <si>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</si>
  <si>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</si>
  <si>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</si>
  <si>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</si>
  <si>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</si>
  <si>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</si>
  <si>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</si>
  <si>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</si>
  <si>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</si>
  <si>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</si>
  <si>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</si>
  <si>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</si>
  <si>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</si>
  <si>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</si>
  <si>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</si>
  <si>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</si>
  <si>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</si>
  <si>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</si>
  <si>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</si>
  <si>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</si>
  <si>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</si>
  <si>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</si>
  <si>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</si>
  <si>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</si>
  <si>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</si>
  <si>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</si>
  <si>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</si>
  <si>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</si>
  <si>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</si>
  <si>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</si>
  <si>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</si>
  <si>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</si>
  <si>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</si>
  <si>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</si>
  <si>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</si>
  <si>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</si>
  <si>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</si>
  <si>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</si>
  <si>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</si>
  <si>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</si>
  <si>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</si>
  <si>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</si>
  <si>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</si>
  <si>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</si>
  <si>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</si>
  <si>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</si>
  <si>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</si>
  <si>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</si>
  <si>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</si>
  <si>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</si>
  <si>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</si>
  <si>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</si>
  <si>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</si>
  <si>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</si>
  <si>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</si>
  <si>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</si>
  <si>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</si>
  <si>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</si>
  <si>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</si>
  <si>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</si>
  <si>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</si>
  <si>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</si>
  <si>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</si>
  <si>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</si>
  <si>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</si>
  <si>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</si>
  <si>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</si>
  <si>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</si>
  <si>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</si>
  <si>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</si>
  <si>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</si>
  <si>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</si>
  <si>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</si>
  <si>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</si>
  <si>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</si>
  <si>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</si>
  <si>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</si>
  <si>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</si>
  <si>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</si>
  <si>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</si>
  <si>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</si>
  <si>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</si>
  <si>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</si>
  <si>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</si>
  <si>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</si>
  <si>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</si>
  <si>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</si>
  <si>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</si>
  <si>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</si>
  <si>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</si>
  <si>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</si>
  <si>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</si>
  <si>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</si>
  <si>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</si>
  <si>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</si>
  <si>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</si>
  <si>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</si>
  <si>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</si>
  <si>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</si>
  <si>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</si>
  <si>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</si>
  <si>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</si>
  <si>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</si>
  <si>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</si>
  <si>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</si>
  <si>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</si>
  <si>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</si>
  <si>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</si>
  <si>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</si>
  <si>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</si>
  <si>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</si>
  <si>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</si>
  <si>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</si>
  <si>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</si>
  <si>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</si>
  <si>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</si>
  <si>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</si>
  <si>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</si>
  <si>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</si>
  <si>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</si>
  <si>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</si>
  <si>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</si>
  <si>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</si>
  <si>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</si>
  <si>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</si>
  <si>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</si>
  <si>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</si>
  <si>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</si>
  <si>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</si>
  <si>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</si>
  <si>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</si>
  <si>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</si>
  <si>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</si>
  <si>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</si>
  <si>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</si>
  <si>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</si>
  <si>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</si>
  <si>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</si>
  <si>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</si>
  <si>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</si>
  <si>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</si>
  <si>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</si>
  <si>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</si>
  <si>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</si>
  <si>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</si>
  <si>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</si>
  <si>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</si>
  <si>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</si>
  <si>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</si>
  <si>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</si>
  <si>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</si>
  <si>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</si>
  <si>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</si>
  <si>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</si>
  <si>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</si>
  <si>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</si>
  <si>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</si>
  <si>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</si>
  <si>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</si>
  <si>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</si>
  <si>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</si>
  <si>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</si>
  <si>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</si>
  <si>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</si>
  <si>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</si>
  <si>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</si>
  <si>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</si>
  <si>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</si>
  <si>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</si>
  <si>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</si>
  <si>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</si>
  <si>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</si>
  <si>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</si>
  <si>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</si>
  <si>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</si>
  <si>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</si>
  <si>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</si>
  <si>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</si>
  <si>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</si>
  <si>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</si>
  <si>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</si>
  <si>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</si>
  <si>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</si>
  <si>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</si>
  <si>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</si>
  <si>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</si>
  <si>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</si>
  <si>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</si>
  <si>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</si>
  <si>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</si>
  <si>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</si>
  <si>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</si>
  <si>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</si>
  <si>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</si>
  <si>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</si>
  <si>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</si>
  <si>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</si>
  <si>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</si>
  <si>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</si>
  <si>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</si>
  <si>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</si>
  <si>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</si>
  <si>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</si>
  <si>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</si>
  <si>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</si>
  <si>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</si>
  <si>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</si>
  <si>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</si>
  <si>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</si>
  <si>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</si>
  <si>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</si>
  <si>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</si>
  <si>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</si>
  <si>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</si>
  <si>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</si>
  <si>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</si>
  <si>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</si>
  <si>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</si>
  <si>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</si>
  <si>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</si>
  <si>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</si>
  <si>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</si>
  <si>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</si>
  <si>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</si>
  <si>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</si>
  <si>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</si>
  <si>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</si>
  <si>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</si>
  <si>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</si>
  <si>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</si>
  <si>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</si>
  <si>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</si>
  <si>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</si>
  <si>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</si>
  <si>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</si>
  <si>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</si>
  <si>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</si>
  <si>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</si>
  <si>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</si>
  <si>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</si>
  <si>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</si>
  <si>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</si>
  <si>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</si>
  <si>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</si>
  <si>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</si>
  <si>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</si>
  <si>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</si>
  <si>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</si>
  <si>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</si>
  <si>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</si>
  <si>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</si>
  <si>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</si>
  <si>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</si>
  <si>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</si>
  <si>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</si>
  <si>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</si>
  <si>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</si>
  <si>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</si>
  <si>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</si>
  <si>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</si>
  <si>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</si>
  <si>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</si>
  <si>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</si>
  <si>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</si>
  <si>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</si>
  <si>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</si>
  <si>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</si>
  <si>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</si>
  <si>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</si>
  <si>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</si>
  <si>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</si>
  <si>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</si>
  <si>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</si>
  <si>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</si>
  <si>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</si>
  <si>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</si>
  <si>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</si>
  <si>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</si>
  <si>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</si>
  <si>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</si>
  <si>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</si>
  <si>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</si>
  <si>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</si>
  <si>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</si>
  <si>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</si>
  <si>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</si>
  <si>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</si>
  <si>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</si>
  <si>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</si>
  <si>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</si>
  <si>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</si>
  <si>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</si>
  <si>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</si>
  <si>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</si>
  <si>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</si>
  <si>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</si>
  <si>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</si>
  <si>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</si>
  <si>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</si>
  <si>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</si>
  <si>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</si>
  <si>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</si>
  <si>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</si>
  <si>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</si>
  <si>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</si>
  <si>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</si>
  <si>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</si>
  <si>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</si>
  <si>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</si>
  <si>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</si>
  <si>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</si>
  <si>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</si>
  <si>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</si>
  <si>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</si>
  <si>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</si>
  <si>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</si>
  <si>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</si>
  <si>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</si>
  <si>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</si>
  <si>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</si>
  <si>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</si>
  <si>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</si>
  <si>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</si>
  <si>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</si>
  <si>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</si>
  <si>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</si>
  <si>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</si>
  <si>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</si>
  <si>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</si>
  <si>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</si>
  <si>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</si>
  <si>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</si>
  <si>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</si>
  <si>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</si>
  <si>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</si>
  <si>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</si>
  <si>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</si>
  <si>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</si>
  <si>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</si>
  <si>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</si>
  <si>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</si>
  <si>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</si>
  <si>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</si>
  <si>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</si>
  <si>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</si>
  <si>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</si>
  <si>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</si>
  <si>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</si>
  <si>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</si>
  <si>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</si>
  <si>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</si>
  <si>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</si>
  <si>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</si>
  <si>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</si>
  <si>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</si>
  <si>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</si>
  <si>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</si>
  <si>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</si>
  <si>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</si>
  <si>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</si>
  <si>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</si>
  <si>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</si>
  <si>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</si>
  <si>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</si>
  <si>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</si>
  <si>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</si>
  <si>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</si>
  <si>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</si>
  <si>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</si>
  <si>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</si>
  <si>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</si>
  <si>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</si>
  <si>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</si>
  <si>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</si>
  <si>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</si>
  <si>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</si>
  <si>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</si>
  <si>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</si>
  <si>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</si>
  <si>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</si>
  <si>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</si>
  <si>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</si>
  <si>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</si>
  <si>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</si>
  <si>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</si>
  <si>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</si>
  <si>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</si>
  <si>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</si>
  <si>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</si>
  <si>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</si>
  <si>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</si>
  <si>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</si>
  <si>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</si>
  <si>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</si>
  <si>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</si>
  <si>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</si>
  <si>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</si>
  <si>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</si>
  <si>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</si>
  <si>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</si>
  <si>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</si>
  <si>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</si>
  <si>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</si>
  <si>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</si>
  <si>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</si>
  <si>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</si>
  <si>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</si>
  <si>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</si>
  <si>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</si>
  <si>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</si>
  <si>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</si>
  <si>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</si>
  <si>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</si>
  <si>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</si>
  <si>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</si>
  <si>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</si>
  <si>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</si>
  <si>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</si>
  <si>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</si>
  <si>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</si>
  <si>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</si>
  <si>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</si>
  <si>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</si>
  <si>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</si>
  <si>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</si>
  <si>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</si>
  <si>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</si>
  <si>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</si>
  <si>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</si>
  <si>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</si>
  <si>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</si>
  <si>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</si>
  <si>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</si>
  <si>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</si>
  <si>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</si>
  <si>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</si>
  <si>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</si>
  <si>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</si>
  <si>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</si>
  <si>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</si>
  <si>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</si>
  <si>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</si>
  <si>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</si>
  <si>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</si>
  <si>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</si>
  <si>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</si>
  <si>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</si>
  <si>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</si>
  <si>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</si>
  <si>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</si>
  <si>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</si>
  <si>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</si>
  <si>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</si>
  <si>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</si>
  <si>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</si>
  <si>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</si>
  <si>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</si>
  <si>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</si>
  <si>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</si>
  <si>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</si>
  <si>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</si>
  <si>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</si>
  <si>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</si>
  <si>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</si>
  <si>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</si>
  <si>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</si>
  <si>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</si>
  <si>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</si>
  <si>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</si>
  <si>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</si>
  <si>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</si>
  <si>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</si>
  <si>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</si>
  <si>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</si>
  <si>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</si>
  <si>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</si>
  <si>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</si>
  <si>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</si>
  <si>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</si>
  <si>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</si>
  <si>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</si>
  <si>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</si>
  <si>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</si>
  <si>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</si>
  <si>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</si>
  <si>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</si>
  <si>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</si>
  <si>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</si>
  <si>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</si>
  <si>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</si>
  <si>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</si>
  <si>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</si>
  <si>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</si>
  <si>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</si>
  <si>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</si>
  <si>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</si>
  <si>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</si>
  <si>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</si>
  <si>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</si>
  <si>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</si>
  <si>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</si>
  <si>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</si>
  <si>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</si>
  <si>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</si>
  <si>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</si>
  <si>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</si>
  <si>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</si>
  <si>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</si>
  <si>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</si>
  <si>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</si>
  <si>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</si>
  <si>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</si>
  <si>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</si>
  <si>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</si>
  <si>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</si>
  <si>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</si>
  <si>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</si>
  <si>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</si>
  <si>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</si>
  <si>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</si>
  <si>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</si>
  <si>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</si>
  <si>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</si>
  <si>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</si>
  <si>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</si>
  <si>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</si>
  <si>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</si>
  <si>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</si>
  <si>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</si>
  <si>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</si>
  <si>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</si>
  <si>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</si>
  <si>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</si>
  <si>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</si>
  <si>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</si>
  <si>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</si>
  <si>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</si>
  <si>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</si>
  <si>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</si>
  <si>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</si>
  <si>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</si>
  <si>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</si>
  <si>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</si>
  <si>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</si>
  <si>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</si>
  <si>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</si>
  <si>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</si>
  <si>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</si>
  <si>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</si>
  <si>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</si>
  <si>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</si>
  <si>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</si>
  <si>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</si>
  <si>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</si>
  <si>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</si>
  <si>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</si>
  <si>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</si>
  <si>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</si>
  <si>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</si>
  <si>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</si>
  <si>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</si>
  <si>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</si>
  <si>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</si>
  <si>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</si>
  <si>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</si>
  <si>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</si>
  <si>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</si>
  <si>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</si>
  <si>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</si>
  <si>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</si>
  <si>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</si>
  <si>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</si>
  <si>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</si>
  <si>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</si>
  <si>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</si>
  <si>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</si>
  <si>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</si>
  <si>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</si>
  <si>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</si>
  <si>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</si>
  <si>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</si>
  <si>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</si>
  <si>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</si>
  <si>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</si>
  <si>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</si>
  <si>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</si>
  <si>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</si>
  <si>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</si>
  <si>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</si>
  <si>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</si>
  <si>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</si>
  <si>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</si>
  <si>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</si>
  <si>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</si>
  <si>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</si>
  <si>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</si>
  <si>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</si>
  <si>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</si>
  <si>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</si>
  <si>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</si>
  <si>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</si>
  <si>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</si>
  <si>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</si>
  <si>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</si>
  <si>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</si>
  <si>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</si>
  <si>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</si>
  <si>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</si>
  <si>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</si>
  <si>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</si>
  <si>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</si>
  <si>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</si>
  <si>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</si>
  <si>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</si>
  <si>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</si>
  <si>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</si>
  <si>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</si>
  <si>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</si>
  <si>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</si>
  <si>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</si>
  <si>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</si>
  <si>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</si>
  <si>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</si>
  <si>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</si>
  <si>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</si>
  <si>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</si>
  <si>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</si>
  <si>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</si>
  <si>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</si>
  <si>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</si>
  <si>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</si>
  <si>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</si>
  <si>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</si>
  <si>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</si>
  <si>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</si>
  <si>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</si>
  <si>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</si>
  <si>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</si>
  <si>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</si>
  <si>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</si>
  <si>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</si>
  <si>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</si>
  <si>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</si>
  <si>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</si>
  <si>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</si>
  <si>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</si>
  <si>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</si>
  <si>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</si>
  <si>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</si>
  <si>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</si>
  <si>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</si>
  <si>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</si>
  <si>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</si>
  <si>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</si>
  <si>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</si>
  <si>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</si>
  <si>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</si>
  <si>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</si>
  <si>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</si>
  <si>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</si>
  <si>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</si>
  <si>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</si>
  <si>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</si>
  <si>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</si>
  <si>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</si>
  <si>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</si>
  <si>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</si>
  <si>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</si>
  <si>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</si>
  <si>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</si>
  <si>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</si>
  <si>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</si>
  <si>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</si>
  <si>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</si>
  <si>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</si>
  <si>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</si>
  <si>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</si>
  <si>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</si>
  <si>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</si>
  <si>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</si>
  <si>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</si>
  <si>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</si>
  <si>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</si>
  <si>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</si>
  <si>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</si>
  <si>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</si>
  <si>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</si>
  <si>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</si>
  <si>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</si>
  <si>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</si>
  <si>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</si>
  <si>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</si>
  <si>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</si>
  <si>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</si>
  <si>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</si>
  <si>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</si>
  <si>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</si>
  <si>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</si>
  <si>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</si>
  <si>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</si>
  <si>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</si>
  <si>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</si>
  <si>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</si>
  <si>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</si>
  <si>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</si>
  <si>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</si>
  <si>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</si>
  <si>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</si>
  <si>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</si>
  <si>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</si>
  <si>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</si>
  <si>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</si>
  <si>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</si>
  <si>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</si>
  <si>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</si>
  <si>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</si>
  <si>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</si>
  <si>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</si>
  <si>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</si>
  <si>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</si>
  <si>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</si>
  <si>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</si>
  <si>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</si>
  <si>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</si>
  <si>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</si>
  <si>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</si>
  <si>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</si>
  <si>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</si>
  <si>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</si>
  <si>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</si>
  <si>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</si>
  <si>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</si>
  <si>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</si>
  <si>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</si>
  <si>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</si>
  <si>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</si>
  <si>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</si>
  <si>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</si>
  <si>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</si>
  <si>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</si>
  <si>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</si>
  <si>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</si>
  <si>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</si>
  <si>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</si>
  <si>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</si>
  <si>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</si>
  <si>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</si>
  <si>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</si>
  <si>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</si>
  <si>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</si>
  <si>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</si>
  <si>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</si>
  <si>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</si>
  <si>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</si>
  <si>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</si>
  <si>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</si>
  <si>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</si>
  <si>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</si>
  <si>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</si>
  <si>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</si>
  <si>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</si>
  <si>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</si>
  <si>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</si>
  <si>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</si>
  <si>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</si>
  <si>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</si>
  <si>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</si>
  <si>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</si>
  <si>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</si>
  <si>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</si>
  <si>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</si>
  <si>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</si>
  <si>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</si>
  <si>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</si>
  <si>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</si>
  <si>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</si>
  <si>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</si>
  <si>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</si>
  <si>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</si>
  <si>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</si>
  <si>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</si>
  <si>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</si>
  <si>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</si>
  <si>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</si>
  <si>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</si>
  <si>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</si>
  <si>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</si>
  <si>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</si>
  <si>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</si>
  <si>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</si>
  <si>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</si>
  <si>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</si>
  <si>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</si>
  <si>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</si>
  <si>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</si>
  <si>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</si>
  <si>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</si>
  <si>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</si>
  <si>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</si>
  <si>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</si>
  <si>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</si>
  <si>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</si>
  <si>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</si>
  <si>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</si>
  <si>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</si>
  <si>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</si>
  <si>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</si>
  <si>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</si>
  <si>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</si>
  <si>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</si>
  <si>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</si>
  <si>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</si>
  <si>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</si>
  <si>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</si>
  <si>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</si>
  <si>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</si>
  <si>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</si>
  <si>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</si>
  <si>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</si>
  <si>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</si>
  <si>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</si>
  <si>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</si>
  <si>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</si>
  <si>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</si>
  <si>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</si>
  <si>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</si>
  <si>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</si>
  <si>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</si>
  <si>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</si>
  <si>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</si>
  <si>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</si>
  <si>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</si>
  <si>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</si>
  <si>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</si>
  <si>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</si>
  <si>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</si>
  <si>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</si>
  <si>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</si>
  <si>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</si>
  <si>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</si>
  <si>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</si>
  <si>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</si>
  <si>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</si>
  <si>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</si>
  <si>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</si>
  <si>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</si>
  <si>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</si>
  <si>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</si>
  <si>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</si>
  <si>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</si>
  <si>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</si>
  <si>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</si>
  <si>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</si>
  <si>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</si>
  <si>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</si>
  <si>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</si>
  <si>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</si>
  <si>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</si>
  <si>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</si>
  <si>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</si>
  <si>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</si>
  <si>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</si>
  <si>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</si>
  <si>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</si>
  <si>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</si>
  <si>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</si>
  <si>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</si>
  <si>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</si>
  <si>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</si>
  <si>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</si>
  <si>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</si>
  <si>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</si>
  <si>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</si>
  <si>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</si>
  <si>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</si>
  <si>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</si>
  <si>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</si>
  <si>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</si>
  <si>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</si>
  <si>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</si>
  <si>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</si>
  <si>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</si>
  <si>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</si>
  <si>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</si>
  <si>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</si>
  <si>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</si>
  <si>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</si>
  <si>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</si>
  <si>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</si>
  <si>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</si>
  <si>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</si>
  <si>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</si>
  <si>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</si>
  <si>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</si>
  <si>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</si>
  <si>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</si>
  <si>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</si>
  <si>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</si>
  <si>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</si>
  <si>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</si>
  <si>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</si>
  <si>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</si>
  <si>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</si>
  <si>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</si>
  <si>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</si>
  <si>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</si>
  <si>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</si>
  <si>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</si>
  <si>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</si>
  <si>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</si>
  <si>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</si>
  <si>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</si>
  <si>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</si>
  <si>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</si>
  <si>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</si>
  <si>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</si>
  <si>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</si>
  <si>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</si>
  <si>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</si>
  <si>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</si>
  <si>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</si>
  <si>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</si>
  <si>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</si>
  <si>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</si>
  <si>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</si>
  <si>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</si>
  <si>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</si>
  <si>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</si>
  <si>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</si>
  <si>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</si>
  <si>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</si>
  <si>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</si>
  <si>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</si>
  <si>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</si>
  <si>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</si>
  <si>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</si>
  <si>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</si>
  <si>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</si>
  <si>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</si>
  <si>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</si>
  <si>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</si>
  <si>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</si>
  <si>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</si>
  <si>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</si>
  <si>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</si>
  <si>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</si>
  <si>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</si>
  <si>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</si>
  <si>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</si>
  <si>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</si>
  <si>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</si>
  <si>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</si>
  <si>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</si>
  <si>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</si>
  <si>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</si>
  <si>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</si>
  <si>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</si>
  <si>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</si>
  <si>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</si>
  <si>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</si>
  <si>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</si>
  <si>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</si>
  <si>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</si>
  <si>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</si>
  <si>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</si>
  <si>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</si>
  <si>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</si>
  <si>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</si>
  <si>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</si>
  <si>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</si>
  <si>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</si>
  <si>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</si>
  <si>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</si>
  <si>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</si>
  <si>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</si>
  <si>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</si>
  <si>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</si>
  <si>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</si>
  <si>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</si>
  <si>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</si>
  <si>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</si>
  <si>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</si>
  <si>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</si>
  <si>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</si>
  <si>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</si>
  <si>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</si>
  <si>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</si>
  <si>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</si>
  <si>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</si>
  <si>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</si>
  <si>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</si>
  <si>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</si>
  <si>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</si>
  <si>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</si>
  <si>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</si>
  <si>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</si>
  <si>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</si>
  <si>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</si>
  <si>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</si>
  <si>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</si>
  <si>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</si>
  <si>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</si>
  <si>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</si>
  <si>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</si>
  <si>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</si>
  <si>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</si>
  <si>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</si>
  <si>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</si>
  <si>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</si>
  <si>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</si>
  <si>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</si>
  <si>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</si>
  <si>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</si>
  <si>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</si>
  <si>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</si>
  <si>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</si>
  <si>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</si>
  <si>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</si>
  <si>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</si>
  <si>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</si>
  <si>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</si>
  <si>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</si>
  <si>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</si>
  <si>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</si>
  <si>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</si>
  <si>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</si>
  <si>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</si>
  <si>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</si>
  <si>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</si>
  <si>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</si>
  <si>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</si>
  <si>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</si>
  <si>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</si>
  <si>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</si>
  <si>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</si>
  <si>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</si>
  <si>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</si>
  <si>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</si>
  <si>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</si>
  <si>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</si>
  <si>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</si>
  <si>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</si>
  <si>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</si>
  <si>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</si>
  <si>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</si>
  <si>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</si>
  <si>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</si>
  <si>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</si>
  <si>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</si>
  <si>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</si>
  <si>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</si>
  <si>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</si>
  <si>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</si>
  <si>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</si>
  <si>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</si>
  <si>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</si>
  <si>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</si>
  <si>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</si>
  <si>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</si>
  <si>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</si>
  <si>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</si>
  <si>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</si>
  <si>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</si>
  <si>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</si>
  <si>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</si>
  <si>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</si>
  <si>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</si>
  <si>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</si>
  <si>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</si>
  <si>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</si>
  <si>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</si>
  <si>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</si>
  <si>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</si>
  <si>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</si>
  <si>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</si>
  <si>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</si>
  <si>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</si>
  <si>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</si>
  <si>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</si>
  <si>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</si>
  <si>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</si>
  <si>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</si>
  <si>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</si>
  <si>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</si>
  <si>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</si>
  <si>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</si>
  <si>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</si>
  <si>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</si>
  <si>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</si>
  <si>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</si>
  <si>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</si>
  <si>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</si>
  <si>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</si>
  <si>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</si>
  <si>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</si>
  <si>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</si>
  <si>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</si>
  <si>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</si>
  <si>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</si>
  <si>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</si>
  <si>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</si>
  <si>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</si>
  <si>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</si>
  <si>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</si>
  <si>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</si>
  <si>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</si>
  <si>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</si>
  <si>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</si>
  <si>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</si>
  <si>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</si>
  <si>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</si>
  <si>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</si>
  <si>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</si>
  <si>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</si>
  <si>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</si>
  <si>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</si>
  <si>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</si>
  <si>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</si>
  <si>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</si>
  <si>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</si>
  <si>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</si>
  <si>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</si>
  <si>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</si>
  <si>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</si>
  <si>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</si>
  <si>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</si>
  <si>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</si>
  <si>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</si>
  <si>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</si>
  <si>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</si>
  <si>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</si>
  <si>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</si>
  <si>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</si>
  <si>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</si>
  <si>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</si>
  <si>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</si>
  <si>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</si>
  <si>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</si>
  <si>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</si>
  <si>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</si>
  <si>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</si>
  <si>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</si>
  <si>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</si>
  <si>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</si>
  <si>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</si>
  <si>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</si>
  <si>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</si>
  <si>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</si>
  <si>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</si>
  <si>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</si>
  <si>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</si>
  <si>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</si>
  <si>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</si>
  <si>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</si>
  <si>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</si>
  <si>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</si>
  <si>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</si>
  <si>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</si>
  <si>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</si>
  <si>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</si>
  <si>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</si>
  <si>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</si>
  <si>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</si>
  <si>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</si>
  <si>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</si>
  <si>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</si>
  <si>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</si>
  <si>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</si>
  <si>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</si>
  <si>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</si>
  <si>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</si>
  <si>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</si>
  <si>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</si>
  <si>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</si>
  <si>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</si>
  <si>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</si>
  <si>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</si>
  <si>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</si>
  <si>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</si>
  <si>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</si>
  <si>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</si>
  <si>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</si>
  <si>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</si>
  <si>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</si>
  <si>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</si>
  <si>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</si>
  <si>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</si>
  <si>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</si>
  <si>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</si>
  <si>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</si>
  <si>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</si>
  <si>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</si>
  <si>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</si>
  <si>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</si>
  <si>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</si>
  <si>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</si>
  <si>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</si>
  <si>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</si>
  <si>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</si>
  <si>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</si>
  <si>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</si>
  <si>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</si>
  <si>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</si>
  <si>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</si>
  <si>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</si>
  <si>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</si>
  <si>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</si>
  <si>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</si>
  <si>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</si>
  <si>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</si>
  <si>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</si>
  <si>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</si>
  <si>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</si>
  <si>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</si>
  <si>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</si>
  <si>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</si>
  <si>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</si>
  <si>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</si>
  <si>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</si>
  <si>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</si>
  <si>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</si>
  <si>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</si>
  <si>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</si>
  <si>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</si>
  <si>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</si>
  <si>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</si>
  <si>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</si>
  <si>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</si>
  <si>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</si>
  <si>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</si>
  <si>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</si>
  <si>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</si>
  <si>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</si>
  <si>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</si>
  <si>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</si>
  <si>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</si>
  <si>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</si>
  <si>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</si>
  <si>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</si>
  <si>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</si>
  <si>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</si>
  <si>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</si>
  <si>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</si>
  <si>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</si>
  <si>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</si>
  <si>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</si>
  <si>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</si>
  <si>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</si>
  <si>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</si>
  <si>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</si>
  <si>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</si>
  <si>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</si>
  <si>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</si>
  <si>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</si>
  <si>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</si>
  <si>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</si>
  <si>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</si>
  <si>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</si>
  <si>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</si>
  <si>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</si>
  <si>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</si>
  <si>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</si>
  <si>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</si>
  <si>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</si>
  <si>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</si>
  <si>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</si>
  <si>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</si>
  <si>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</si>
  <si>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</si>
  <si>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</si>
  <si>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</si>
  <si>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</si>
  <si>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</si>
  <si>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</si>
  <si>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</si>
  <si>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</si>
  <si>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</si>
  <si>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</si>
  <si>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</si>
  <si>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</si>
  <si>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</si>
  <si>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</si>
  <si>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</si>
  <si>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</si>
  <si>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</si>
  <si>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</si>
  <si>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</si>
  <si>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</si>
  <si>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</si>
  <si>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</si>
  <si>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</si>
  <si>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</si>
  <si>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</si>
  <si>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</si>
  <si>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</si>
  <si>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</si>
  <si>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</si>
  <si>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</si>
  <si>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</si>
  <si>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</si>
  <si>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</si>
  <si>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</si>
  <si>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</si>
  <si>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</si>
  <si>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</si>
  <si>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</si>
  <si>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</si>
  <si>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</si>
  <si>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</si>
  <si>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</si>
  <si>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</si>
  <si>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</si>
  <si>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</si>
  <si>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</si>
  <si>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</si>
  <si>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</si>
  <si>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</si>
  <si>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</si>
  <si>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</si>
  <si>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</si>
  <si>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</si>
  <si>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</si>
  <si>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</si>
  <si>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</si>
  <si>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</si>
  <si>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</si>
  <si>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</si>
  <si>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</si>
  <si>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</si>
  <si>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</si>
  <si>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</si>
  <si>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</si>
  <si>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</si>
  <si>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</si>
  <si>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</si>
  <si>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</si>
  <si>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</si>
  <si>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</si>
  <si>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</si>
  <si>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</si>
  <si>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</si>
  <si>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</si>
  <si>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</si>
  <si>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</si>
  <si>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</si>
  <si>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</si>
  <si>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</si>
  <si>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</si>
  <si>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</si>
  <si>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</si>
  <si>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</si>
  <si>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</si>
  <si>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</si>
  <si>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</si>
  <si>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</si>
  <si>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</si>
  <si>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</si>
  <si>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</si>
  <si>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</si>
  <si>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</si>
  <si>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</si>
  <si>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</si>
  <si>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</si>
  <si>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</si>
  <si>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</si>
  <si>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</si>
  <si>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</si>
  <si>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</si>
  <si>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</si>
  <si>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</si>
  <si>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</si>
  <si>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</si>
  <si>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</si>
  <si>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</si>
  <si>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</si>
  <si>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</si>
  <si>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</si>
  <si>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</si>
  <si>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</si>
  <si>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</si>
  <si>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</si>
  <si>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</si>
  <si>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</si>
  <si>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</si>
  <si>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</si>
  <si>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</si>
  <si>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</si>
  <si>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</si>
  <si>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</si>
  <si>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</si>
  <si>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</si>
  <si>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</si>
  <si>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</si>
  <si>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</si>
  <si>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</si>
  <si>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</si>
  <si>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</si>
  <si>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</si>
  <si>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</si>
  <si>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</si>
  <si>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</si>
  <si>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</si>
  <si>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</si>
  <si>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</si>
  <si>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</si>
  <si>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</si>
  <si>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</si>
  <si>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</si>
  <si>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</si>
  <si>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</si>
  <si>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</si>
  <si>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</si>
  <si>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</si>
  <si>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</si>
  <si>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</si>
  <si>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</si>
  <si>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</si>
  <si>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</si>
  <si>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</si>
  <si>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</si>
  <si>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</si>
  <si>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</si>
  <si>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</si>
  <si>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</si>
  <si>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</si>
  <si>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</si>
  <si>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</si>
  <si>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</si>
  <si>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</si>
  <si>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</si>
  <si>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</si>
  <si>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</si>
  <si>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</si>
  <si>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</si>
  <si>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</si>
  <si>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</si>
  <si>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</si>
  <si>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</si>
  <si>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</si>
  <si>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</si>
  <si>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</si>
  <si>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</si>
  <si>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</si>
  <si>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</si>
  <si>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</si>
  <si>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</si>
  <si>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</si>
  <si>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</si>
  <si>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</si>
  <si>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</si>
  <si>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</si>
  <si>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</si>
  <si>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</si>
  <si>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</si>
  <si>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</si>
  <si>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</si>
  <si>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</si>
  <si>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</si>
  <si>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</si>
  <si>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</si>
  <si>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</si>
  <si>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</si>
  <si>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</si>
  <si>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</si>
  <si>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</si>
  <si>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</si>
  <si>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</si>
  <si>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</si>
  <si>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</si>
  <si>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</si>
  <si>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</si>
  <si>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</si>
  <si>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</si>
  <si>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</si>
  <si>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</si>
  <si>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</si>
  <si>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</si>
  <si>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</si>
  <si>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</si>
  <si>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</si>
  <si>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</si>
  <si>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</si>
  <si>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</si>
  <si>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</si>
  <si>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</si>
  <si>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</si>
  <si>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</si>
  <si>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</si>
  <si>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</si>
  <si>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</si>
  <si>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</si>
  <si>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</si>
  <si>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</si>
  <si>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</si>
  <si>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</si>
  <si>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</si>
  <si>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</si>
  <si>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</si>
  <si>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</si>
  <si>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</si>
  <si>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</si>
  <si>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</si>
  <si>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</si>
  <si>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</si>
  <si>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</si>
  <si>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</si>
  <si>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</si>
  <si>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</si>
  <si>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</si>
  <si>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</si>
  <si>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</si>
  <si>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</si>
  <si>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</si>
  <si>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</si>
  <si>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</si>
  <si>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</si>
  <si>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</si>
  <si>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</si>
  <si>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</si>
  <si>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</si>
  <si>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</si>
  <si>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</si>
  <si>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</si>
  <si>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</si>
  <si>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</si>
  <si>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</si>
  <si>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</si>
  <si>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</si>
  <si>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</si>
  <si>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</si>
  <si>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</si>
  <si>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</si>
  <si>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</si>
  <si>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</si>
  <si>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</si>
  <si>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</si>
  <si>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</si>
  <si>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</si>
  <si>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</si>
  <si>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</si>
  <si>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</si>
  <si>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</si>
  <si>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</si>
  <si>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</si>
  <si>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</si>
  <si>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</si>
  <si>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</si>
  <si>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</si>
  <si>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</si>
  <si>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</si>
  <si>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</si>
  <si>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</si>
  <si>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</si>
  <si>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</si>
  <si>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</si>
  <si>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</si>
  <si>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</si>
  <si>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</si>
  <si>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</si>
  <si>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</si>
  <si>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</si>
  <si>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</si>
  <si>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</si>
  <si>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</si>
  <si>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</si>
  <si>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</si>
  <si>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</si>
  <si>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</si>
  <si>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</si>
  <si>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</si>
  <si>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</si>
  <si>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</si>
  <si>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</si>
  <si>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</si>
  <si>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</si>
  <si>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</si>
  <si>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</si>
  <si>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</si>
  <si>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</si>
  <si>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</si>
  <si>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</si>
  <si>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</si>
  <si>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</si>
  <si>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</si>
  <si>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</si>
  <si>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</si>
  <si>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</si>
  <si>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</si>
  <si>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</si>
  <si>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</si>
  <si>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</si>
  <si>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</si>
  <si>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</si>
  <si>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</si>
  <si>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</si>
  <si>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</si>
  <si>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</si>
  <si>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</si>
  <si>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</si>
  <si>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</si>
  <si>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</si>
  <si>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</si>
  <si>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</si>
  <si>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</si>
  <si>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</si>
  <si>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</si>
  <si>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</si>
  <si>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</si>
  <si>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</si>
  <si>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</si>
  <si>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</si>
  <si>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</si>
  <si>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</si>
  <si>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</si>
  <si>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</si>
  <si>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</si>
  <si>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</si>
  <si>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</si>
  <si>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</si>
  <si>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</si>
  <si>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</si>
  <si>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</si>
  <si>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</si>
  <si>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</si>
  <si>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</si>
  <si>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</si>
  <si>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</si>
  <si>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</si>
  <si>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</si>
  <si>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</si>
  <si>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</si>
  <si>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</si>
  <si>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</si>
  <si>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</si>
  <si>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</si>
  <si>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</si>
  <si>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</si>
  <si>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</si>
  <si>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</si>
  <si>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</si>
  <si>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</si>
  <si>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</si>
  <si>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</si>
  <si>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</si>
  <si>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</si>
  <si>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</si>
  <si>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</si>
  <si>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</si>
  <si>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</si>
  <si>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</si>
  <si>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</si>
  <si>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</si>
  <si>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</si>
  <si>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</si>
  <si>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</si>
  <si>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</si>
  <si>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</si>
  <si>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</si>
  <si>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</si>
  <si>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</si>
  <si>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</si>
  <si>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</si>
  <si>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</si>
  <si>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</si>
  <si>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</si>
  <si>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</si>
  <si>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</si>
  <si>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</si>
  <si>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</si>
  <si>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</si>
  <si>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</si>
  <si>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</si>
  <si>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</si>
  <si>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</si>
  <si>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</si>
  <si>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</si>
  <si>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</si>
  <si>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</si>
  <si>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</si>
  <si>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</si>
  <si>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</si>
  <si>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</si>
  <si>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</si>
  <si>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</si>
  <si>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</si>
  <si>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</si>
  <si>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</si>
  <si>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</si>
  <si>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</si>
  <si>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</si>
  <si>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</si>
  <si>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</si>
  <si>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</si>
  <si>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</si>
  <si>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</si>
  <si>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</si>
  <si>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</si>
  <si>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</si>
  <si>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</si>
  <si>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</si>
  <si>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</si>
  <si>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</si>
  <si>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</si>
  <si>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</si>
  <si>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</si>
  <si>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</si>
  <si>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</si>
  <si>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</si>
  <si>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</si>
  <si>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</si>
  <si>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</si>
  <si>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</si>
  <si>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</si>
  <si>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</si>
  <si>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</si>
  <si>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</si>
  <si>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</si>
  <si>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</si>
  <si>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</si>
  <si>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</si>
  <si>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</si>
  <si>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</si>
  <si>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</si>
  <si>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</si>
  <si>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</si>
  <si>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</si>
  <si>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</si>
  <si>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</si>
  <si>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</si>
  <si>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</si>
  <si>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</si>
  <si>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</si>
  <si>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</si>
  <si>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</si>
  <si>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</si>
  <si>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</si>
  <si>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</si>
  <si>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</si>
  <si>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</si>
  <si>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</si>
  <si>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</si>
  <si>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</si>
  <si>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</si>
  <si>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</si>
  <si>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</si>
  <si>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</si>
  <si>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</si>
  <si>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</si>
  <si>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</si>
  <si>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</si>
  <si>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</si>
  <si>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</si>
  <si>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</si>
  <si>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</si>
  <si>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</si>
  <si>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</si>
  <si>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</si>
  <si>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</si>
  <si>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</si>
  <si>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</si>
  <si>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</si>
  <si>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</si>
  <si>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</si>
  <si>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</si>
  <si>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</si>
  <si>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</si>
  <si>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</si>
  <si>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</si>
  <si>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</si>
  <si>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</si>
  <si>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</si>
  <si>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</si>
  <si>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</si>
  <si>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</si>
  <si>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</si>
  <si>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</si>
  <si>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</si>
  <si>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</si>
  <si>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</si>
  <si>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</si>
  <si>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</si>
  <si>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</si>
  <si>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</si>
  <si>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</si>
  <si>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</si>
  <si>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</si>
  <si>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</si>
  <si>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</si>
  <si>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</si>
  <si>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</si>
  <si>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</si>
  <si>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</si>
  <si>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</si>
  <si>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</si>
  <si>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</si>
  <si>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</si>
  <si>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</si>
  <si>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</si>
  <si>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</si>
  <si>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</si>
  <si>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</si>
  <si>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</si>
  <si>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</si>
  <si>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</si>
  <si>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</si>
  <si>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</si>
  <si>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</si>
  <si>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</si>
  <si>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</si>
  <si>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</si>
  <si>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</si>
  <si>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</si>
  <si>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</si>
  <si>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</si>
  <si>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</si>
  <si>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</si>
  <si>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</si>
  <si>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</si>
  <si>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</si>
  <si>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</si>
  <si>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</si>
  <si>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</si>
  <si>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</si>
  <si>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</si>
  <si>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</si>
  <si>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</si>
  <si>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</si>
  <si>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</si>
  <si>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</si>
  <si>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</si>
  <si>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</si>
  <si>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</si>
  <si>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</si>
  <si>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</si>
  <si>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</si>
  <si>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</si>
  <si>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</si>
  <si>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</si>
  <si>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</si>
  <si>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</si>
  <si>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</si>
  <si>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</si>
  <si>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</si>
  <si>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</si>
  <si>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</si>
  <si>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</si>
  <si>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</si>
  <si>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</si>
  <si>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</si>
  <si>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</si>
  <si>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</si>
  <si>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</si>
  <si>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</si>
  <si>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</si>
  <si>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</si>
  <si>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</si>
  <si>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</si>
  <si>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</si>
  <si>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</si>
  <si>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</si>
  <si>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</si>
  <si>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</si>
  <si>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</si>
  <si>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</si>
  <si>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</si>
  <si>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</si>
  <si>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</si>
  <si>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</si>
  <si>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</si>
  <si>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</si>
  <si>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</si>
  <si>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</si>
  <si>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</si>
  <si>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</si>
  <si>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</si>
  <si>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</si>
  <si>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</si>
  <si>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</si>
  <si>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</si>
  <si>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</si>
  <si>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</si>
  <si>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</si>
  <si>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</si>
  <si>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</si>
  <si>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</si>
  <si>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</si>
  <si>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</si>
  <si>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</si>
  <si>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</si>
  <si>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</si>
  <si>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</si>
  <si>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</si>
  <si>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</si>
  <si>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</si>
  <si>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</si>
  <si>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</si>
  <si>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</si>
  <si>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</si>
  <si>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</si>
  <si>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</si>
  <si>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</si>
  <si>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</si>
  <si>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</si>
  <si>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</si>
  <si>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</si>
  <si>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</si>
  <si>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</si>
  <si>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</si>
  <si>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</si>
  <si>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</si>
  <si>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</si>
  <si>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</si>
  <si>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</si>
  <si>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</si>
  <si>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</si>
  <si>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</si>
  <si>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</si>
  <si>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</si>
  <si>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</si>
  <si>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</si>
  <si>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</si>
  <si>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</si>
  <si>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</si>
  <si>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</si>
  <si>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</si>
  <si>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</si>
  <si>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</si>
  <si>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</si>
  <si>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</si>
  <si>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</si>
  <si>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</si>
  <si>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</si>
  <si>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</si>
  <si>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</si>
  <si>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</si>
  <si>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</si>
  <si>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</si>
  <si>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</si>
  <si>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</si>
  <si>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</si>
  <si>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</si>
  <si>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</si>
  <si>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</si>
  <si>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</si>
  <si>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</si>
  <si>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</si>
  <si>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</si>
  <si>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</si>
  <si>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</si>
  <si>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</si>
  <si>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</si>
  <si>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</si>
  <si>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</si>
  <si>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</si>
  <si>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</si>
  <si>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</si>
  <si>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</si>
  <si>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</si>
  <si>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</si>
  <si>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</si>
  <si>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</si>
  <si>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</si>
  <si>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</si>
  <si>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</si>
  <si>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</si>
  <si>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</si>
  <si>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</si>
  <si>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</si>
  <si>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</si>
  <si>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</si>
  <si>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</si>
  <si>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</si>
  <si>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</si>
  <si>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</si>
  <si>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</si>
  <si>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</si>
  <si>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</si>
  <si>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</si>
  <si>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</si>
  <si>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</si>
  <si>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</si>
  <si>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</si>
  <si>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</si>
  <si>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</si>
  <si>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</si>
  <si>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</si>
  <si>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</si>
  <si>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</si>
  <si>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</si>
  <si>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</si>
  <si>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</si>
  <si>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</si>
  <si>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</si>
  <si>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</si>
  <si>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</si>
  <si>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</si>
  <si>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</si>
  <si>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</si>
  <si>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</si>
  <si>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</si>
  <si>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</si>
  <si>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</si>
  <si>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</si>
  <si>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</si>
  <si>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</si>
  <si>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</si>
  <si>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</si>
  <si>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</si>
  <si>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</si>
  <si>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</si>
  <si>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</si>
  <si>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</si>
  <si>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</si>
  <si>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</si>
  <si>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</si>
  <si>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</si>
  <si>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</si>
  <si>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</si>
  <si>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</si>
  <si>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</si>
  <si>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</si>
  <si>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</si>
  <si>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</si>
  <si>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</si>
  <si>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</si>
  <si>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</si>
  <si>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</si>
  <si>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</si>
  <si>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</si>
  <si>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</si>
  <si>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</si>
  <si>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</si>
  <si>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</si>
  <si>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</si>
  <si>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</si>
  <si>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</si>
  <si>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</si>
  <si>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</si>
  <si>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</si>
  <si>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</si>
  <si>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</si>
  <si>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</si>
  <si>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</si>
  <si>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</si>
  <si>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</si>
  <si>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</si>
  <si>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</si>
  <si>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</si>
  <si>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</si>
  <si>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</si>
  <si>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</si>
  <si>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</si>
  <si>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</si>
  <si>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</si>
  <si>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</si>
  <si>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</si>
  <si>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</si>
  <si>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</si>
  <si>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</si>
  <si>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</si>
  <si>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</si>
  <si>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</si>
  <si>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</si>
  <si>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</si>
  <si>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</si>
  <si>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</si>
  <si>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</si>
  <si>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</si>
  <si>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</si>
  <si>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</si>
  <si>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</si>
  <si>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</si>
  <si>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</si>
  <si>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</si>
  <si>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</si>
  <si>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</si>
  <si>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</si>
  <si>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</si>
  <si>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</si>
  <si>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</si>
  <si>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</si>
  <si>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</si>
  <si>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</si>
  <si>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</si>
  <si>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</si>
  <si>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</si>
  <si>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</si>
  <si>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</si>
  <si>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</si>
  <si>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</si>
  <si>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</si>
  <si>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</si>
  <si>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</si>
  <si>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</si>
  <si>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</si>
  <si>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</si>
  <si>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</si>
  <si>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</si>
  <si>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</si>
  <si>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</si>
  <si>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</si>
  <si>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</si>
  <si>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</si>
  <si>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</si>
  <si>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</si>
  <si>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</si>
  <si>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</si>
  <si>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</si>
  <si>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</si>
  <si>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</si>
  <si>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</si>
  <si>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</si>
  <si>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</si>
  <si>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</si>
  <si>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</si>
  <si>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</si>
  <si>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</si>
  <si>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</si>
  <si>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</si>
  <si>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</si>
  <si>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</si>
  <si>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</si>
  <si>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</si>
  <si>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</si>
  <si>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</si>
  <si>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</si>
  <si>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</si>
  <si>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</si>
  <si>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</si>
  <si>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</si>
  <si>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</si>
  <si>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</si>
  <si>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</si>
  <si>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</si>
  <si>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</si>
  <si>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</si>
  <si>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</si>
  <si>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</si>
  <si>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</si>
  <si>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</si>
  <si>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</si>
  <si>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</si>
  <si>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</si>
  <si>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</si>
  <si>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</si>
  <si>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</si>
  <si>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</si>
  <si>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</si>
  <si>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</si>
  <si>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</si>
  <si>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</si>
  <si>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</si>
  <si>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</si>
  <si>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</si>
  <si>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</si>
  <si>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</si>
  <si>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</si>
  <si>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</si>
  <si>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</si>
  <si>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</si>
  <si>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</si>
  <si>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</si>
  <si>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</si>
  <si>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</si>
  <si>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</si>
  <si>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</si>
  <si>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</si>
  <si>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</si>
  <si>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</si>
  <si>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</si>
  <si>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</si>
  <si>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</si>
  <si>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</si>
  <si>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</si>
  <si>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</si>
  <si>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</si>
  <si>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</si>
  <si>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</si>
  <si>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</si>
  <si>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</si>
  <si>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</si>
  <si>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</si>
  <si>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</si>
  <si>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</si>
  <si>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</si>
  <si>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</si>
  <si>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</si>
  <si>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</si>
  <si>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</si>
  <si>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</si>
  <si>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</si>
  <si>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</si>
  <si>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</si>
  <si>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</si>
  <si>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</si>
  <si>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</si>
  <si>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</si>
  <si>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</si>
  <si>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</si>
  <si>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</si>
  <si>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</si>
  <si>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</si>
  <si>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</si>
  <si>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</si>
  <si>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</si>
  <si>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</si>
  <si>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</si>
  <si>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</si>
  <si>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</si>
  <si>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</si>
  <si>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</si>
  <si>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</si>
  <si>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</si>
  <si>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</si>
  <si>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</si>
  <si>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</si>
  <si>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</si>
  <si>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</si>
  <si>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</si>
  <si>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</si>
  <si>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</si>
  <si>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</si>
  <si>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</si>
  <si>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</si>
  <si>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</si>
  <si>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</si>
  <si>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</si>
  <si>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</si>
  <si>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</si>
  <si>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</si>
  <si>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</si>
  <si>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</si>
  <si>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</si>
  <si>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</si>
  <si>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</si>
  <si>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</si>
  <si>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</si>
  <si>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</si>
  <si>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</si>
  <si>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</si>
  <si>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</si>
  <si>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</si>
  <si>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</si>
  <si>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</si>
  <si>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</si>
  <si>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</si>
  <si>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</si>
  <si>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</si>
  <si>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</si>
  <si>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</si>
  <si>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</si>
  <si>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</si>
  <si>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</si>
  <si>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</si>
  <si>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</si>
  <si>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</si>
  <si>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</si>
  <si>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</si>
  <si>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</si>
  <si>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</si>
  <si>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</si>
  <si>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</si>
  <si>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</si>
  <si>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</si>
  <si>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</si>
  <si>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</si>
  <si>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</si>
  <si>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</si>
  <si>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</si>
  <si>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</si>
  <si>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</si>
  <si>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</si>
  <si>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</si>
  <si>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</si>
  <si>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</si>
  <si>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</si>
  <si>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</si>
  <si>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</si>
  <si>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</si>
  <si>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</si>
  <si>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</si>
  <si>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</si>
  <si>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</si>
  <si>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</si>
  <si>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</si>
  <si>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</si>
  <si>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</si>
  <si>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</si>
  <si>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</si>
  <si>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</si>
  <si>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</si>
  <si>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</si>
  <si>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</si>
  <si>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</si>
  <si>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</si>
  <si>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</si>
  <si>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</si>
  <si>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</si>
  <si>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</si>
  <si>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</si>
  <si>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</si>
  <si>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</si>
  <si>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</si>
  <si>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</si>
  <si>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</si>
  <si>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</si>
  <si>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</si>
  <si>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</si>
  <si>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</si>
  <si>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</si>
  <si>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</si>
  <si>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</si>
  <si>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</si>
  <si>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</si>
  <si>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</si>
  <si>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</si>
  <si>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</si>
  <si>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</si>
  <si>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</si>
  <si>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</si>
  <si>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</si>
  <si>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</si>
  <si>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</si>
  <si>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</si>
  <si>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</si>
  <si>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</si>
  <si>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</si>
  <si>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</si>
  <si>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</si>
  <si>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</si>
  <si>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</si>
  <si>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</si>
  <si>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</si>
  <si>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</si>
  <si>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</si>
  <si>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</si>
  <si>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</si>
  <si>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</si>
  <si>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</si>
  <si>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</si>
  <si>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</si>
  <si>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</si>
  <si>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</si>
  <si>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</si>
  <si>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</si>
  <si>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</si>
  <si>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</si>
  <si>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</si>
  <si>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</si>
  <si>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</si>
  <si>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</si>
  <si>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</si>
  <si>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</si>
  <si>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</si>
  <si>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</si>
  <si>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</si>
  <si>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</si>
  <si>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</si>
  <si>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</si>
  <si>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</si>
  <si>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</si>
  <si>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</si>
  <si>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</si>
  <si>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</si>
  <si>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</si>
  <si>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</si>
  <si>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</si>
  <si>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</si>
  <si>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</si>
  <si>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</si>
  <si>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</si>
  <si>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</si>
  <si>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</si>
  <si>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</si>
  <si>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</si>
  <si>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</si>
  <si>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</si>
  <si>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</si>
  <si>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</si>
  <si>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</si>
  <si>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</si>
  <si>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</si>
  <si>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</si>
  <si>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</si>
  <si>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</si>
  <si>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</si>
  <si>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</si>
  <si>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</si>
  <si>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</si>
  <si>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</si>
  <si>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</si>
  <si>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</si>
  <si>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</si>
  <si>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</si>
  <si>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</si>
  <si>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</si>
  <si>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</si>
  <si>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</si>
  <si>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</si>
  <si>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</si>
  <si>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</si>
  <si>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</si>
  <si>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</si>
  <si>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</si>
  <si>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</si>
  <si>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</si>
  <si>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</si>
  <si>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</si>
  <si>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</si>
  <si>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</si>
  <si>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</si>
  <si>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</si>
  <si>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</si>
  <si>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</si>
  <si>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</si>
  <si>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</si>
  <si>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</si>
  <si>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</si>
  <si>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</si>
  <si>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</si>
  <si>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</si>
  <si>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</si>
  <si>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</si>
  <si>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</si>
  <si>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</si>
  <si>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</si>
  <si>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</si>
  <si>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</si>
  <si>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</si>
  <si>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</si>
  <si>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</si>
  <si>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</si>
  <si>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</si>
  <si>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</si>
  <si>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</si>
  <si>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</si>
  <si>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</si>
  <si>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</si>
  <si>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</si>
  <si>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</si>
  <si>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</si>
  <si>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</si>
  <si>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</si>
  <si>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</si>
  <si>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</si>
  <si>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</si>
  <si>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</si>
  <si>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</si>
  <si>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</si>
  <si>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</si>
  <si>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</si>
  <si>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</si>
  <si>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</si>
  <si>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</si>
  <si>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</si>
  <si>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</si>
  <si>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</si>
  <si>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</si>
  <si>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</si>
  <si>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</si>
  <si>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</si>
  <si>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</si>
  <si>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</si>
  <si>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</si>
  <si>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</si>
  <si>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</si>
  <si>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</si>
  <si>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</si>
  <si>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</si>
  <si>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</si>
  <si>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</si>
  <si>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</si>
  <si>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</si>
  <si>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</si>
  <si>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</si>
  <si>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</si>
  <si>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</si>
  <si>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</si>
  <si>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</si>
  <si>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</si>
  <si>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</si>
  <si>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</si>
  <si>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</si>
  <si>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</si>
  <si>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</si>
  <si>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</si>
  <si>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</si>
  <si>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</si>
  <si>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</si>
  <si>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</si>
  <si>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</si>
  <si>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</si>
  <si>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</si>
  <si>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</si>
  <si>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</si>
  <si>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</si>
  <si>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</si>
  <si>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</si>
  <si>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</si>
  <si>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</si>
  <si>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</si>
  <si>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</si>
  <si>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</si>
  <si>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</si>
  <si>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</si>
  <si>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</si>
  <si>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</si>
  <si>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</si>
  <si>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</si>
  <si>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</si>
  <si>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</si>
  <si>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</si>
  <si>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</si>
  <si>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</si>
  <si>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</si>
  <si>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</si>
  <si>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</si>
  <si>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</si>
  <si>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</si>
  <si>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</si>
  <si>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</si>
  <si>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</si>
  <si>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</si>
  <si>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</si>
  <si>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</si>
  <si>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</si>
  <si>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</si>
  <si>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</si>
  <si>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</si>
  <si>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</si>
  <si>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</si>
  <si>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</si>
  <si>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</si>
  <si>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</si>
  <si>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</si>
  <si>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</si>
  <si>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</si>
  <si>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</si>
  <si>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</si>
  <si>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</si>
  <si>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</si>
  <si>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</si>
  <si>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</si>
  <si>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</si>
  <si>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</si>
  <si>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</si>
  <si>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</si>
  <si>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</si>
  <si>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</si>
  <si>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</si>
  <si>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</si>
  <si>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</si>
  <si>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</si>
  <si>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</si>
  <si>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</si>
  <si>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</si>
  <si>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</si>
  <si>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</si>
  <si>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</si>
  <si>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</si>
  <si>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</si>
  <si>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</si>
  <si>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</si>
  <si>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</si>
  <si>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</si>
  <si>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</si>
  <si>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</si>
  <si>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</si>
  <si>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</si>
  <si>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</si>
  <si>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</si>
  <si>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</si>
  <si>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</si>
  <si>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</si>
  <si>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</si>
  <si>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</si>
  <si>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</si>
  <si>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</si>
  <si>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</si>
  <si>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</si>
  <si>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</si>
  <si>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</si>
  <si>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</si>
  <si>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</si>
  <si>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</si>
  <si>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</si>
  <si>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</si>
  <si>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</si>
  <si>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</si>
  <si>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</si>
  <si>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</si>
  <si>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</si>
  <si>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</si>
  <si>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</si>
  <si>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</si>
  <si>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</si>
  <si>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</si>
  <si>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</si>
  <si>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</si>
  <si>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</si>
  <si>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</si>
  <si>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</si>
  <si>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</si>
  <si>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</si>
  <si>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</si>
  <si>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</si>
  <si>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</si>
  <si>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</si>
  <si>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</si>
  <si>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</si>
  <si>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</si>
  <si>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</si>
  <si>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</si>
  <si>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</si>
  <si>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</si>
  <si>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</si>
  <si>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</si>
  <si>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</si>
  <si>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</si>
  <si>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</si>
  <si>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</si>
  <si>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</si>
  <si>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</si>
  <si>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</si>
  <si>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</si>
  <si>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</si>
  <si>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</si>
  <si>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</si>
  <si>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</si>
  <si>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</si>
  <si>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</si>
  <si>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</si>
  <si>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</si>
  <si>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</si>
  <si>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</si>
  <si>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</si>
  <si>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</si>
  <si>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</si>
  <si>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</si>
  <si>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</si>
  <si>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</si>
  <si>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</si>
  <si>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</si>
  <si>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</si>
  <si>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</si>
  <si>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</si>
  <si>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</si>
  <si>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</si>
  <si>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</si>
  <si>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</si>
  <si>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</si>
  <si>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</si>
  <si>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</si>
  <si>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</si>
  <si>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</si>
  <si>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</si>
  <si>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</si>
  <si>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</si>
  <si>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</si>
  <si>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</si>
  <si>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</si>
  <si>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</si>
  <si>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</si>
  <si>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</si>
  <si>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</si>
  <si>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</si>
  <si>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</si>
  <si>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</si>
  <si>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</si>
  <si>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</si>
  <si>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</si>
  <si>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</si>
  <si>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</si>
  <si>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</si>
  <si>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</si>
  <si>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</si>
  <si>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</si>
  <si>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</si>
  <si>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</si>
  <si>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</si>
  <si>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</si>
  <si>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</si>
  <si>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</si>
  <si>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</si>
  <si>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</si>
  <si>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</si>
  <si>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</si>
  <si>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</si>
  <si>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</si>
  <si>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</si>
  <si>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</si>
  <si>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</si>
  <si>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</si>
  <si>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</si>
  <si>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</si>
  <si>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</si>
  <si>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</si>
  <si>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</si>
  <si>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</si>
  <si>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</si>
  <si>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</si>
  <si>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</si>
  <si>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</si>
  <si>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</si>
  <si>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</si>
  <si>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</si>
  <si>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</si>
  <si>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</si>
  <si>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</si>
  <si>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</si>
  <si>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</si>
  <si>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</si>
  <si>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</si>
  <si>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</si>
  <si>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</si>
  <si>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</si>
  <si>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</si>
  <si>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</si>
  <si>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</si>
  <si>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</si>
  <si>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</si>
  <si>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</si>
  <si>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</si>
  <si>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</si>
  <si>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</si>
  <si>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</si>
  <si>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</si>
  <si>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</si>
  <si>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</si>
  <si>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</si>
  <si>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</si>
  <si>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</si>
  <si>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</si>
  <si>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</si>
  <si>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</si>
  <si>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</si>
  <si>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</si>
  <si>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</si>
  <si>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</si>
  <si>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</si>
  <si>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</si>
  <si>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</si>
  <si>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</si>
  <si>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</si>
  <si>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</si>
  <si>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</si>
  <si>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</si>
  <si>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</si>
  <si>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</si>
  <si>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</si>
  <si>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</si>
  <si>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</si>
  <si>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</si>
  <si>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</si>
  <si>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</si>
  <si>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</si>
  <si>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</si>
  <si>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</si>
  <si>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</si>
  <si>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</si>
  <si>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</si>
  <si>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</si>
  <si>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</si>
  <si>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</si>
  <si>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</si>
  <si>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</si>
  <si>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</si>
  <si>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</si>
  <si>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</si>
  <si>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</si>
  <si>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</si>
  <si>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</si>
  <si>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</si>
  <si>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</si>
  <si>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</si>
  <si>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</si>
  <si>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</si>
  <si>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</si>
  <si>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</si>
  <si>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</si>
  <si>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</si>
  <si>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</si>
  <si>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</si>
  <si>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</si>
  <si>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</si>
  <si>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</si>
  <si>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</si>
  <si>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</si>
  <si>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</si>
  <si>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</si>
  <si>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</si>
  <si>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</si>
  <si>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</si>
  <si>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dev caja</t>
  </si>
  <si>
    <t>Redmi Note 12</t>
  </si>
  <si>
    <t>bancolombia</t>
  </si>
  <si>
    <t>pulso y 5d</t>
  </si>
  <si>
    <t>ml cja</t>
  </si>
  <si>
    <t>cepillo</t>
  </si>
  <si>
    <t>5d mtg41</t>
  </si>
  <si>
    <t>tkos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</si>
</sst>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2.897570717592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2.897571527777" createdVersion="8" refreshedVersion="8" minRefreshableVersion="3" recordCount="1210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046"/>
    </cacheField>
    <cacheField name="Date" numFmtId="16">
      <sharedItems containsSemiMixedTypes="0" containsNonDate="0" containsDate="1" containsString="0" minDate="2022-03-16T00:00:00" maxDate="2023-07-16T00:00:00" count="415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76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2.897580208337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0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33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263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857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27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06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49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35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388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893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894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18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19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20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21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22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23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24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25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26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27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28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29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30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31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32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33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34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35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36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37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38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3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1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42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43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4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45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194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47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1948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1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1952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3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4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1955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1956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1957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1958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1959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1960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1961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1962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1963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1964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5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6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1967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1968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196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70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1971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1972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1973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1974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1975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1976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1977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1978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1979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1980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1981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1982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1983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1984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1985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1986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1987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1988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1989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1990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1991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1992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1993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1994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1995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1996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1997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1998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1999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00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01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02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03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04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05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06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07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08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09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10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11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12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13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14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15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16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17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18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19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20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21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22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2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24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25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2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27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28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29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30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31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32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33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34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35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36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37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38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39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40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41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42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43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44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45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046"/>
    <x v="413"/>
    <x v="1"/>
    <x v="8"/>
    <n v="1"/>
    <x v="29"/>
    <x v="32"/>
    <x v="201"/>
    <m/>
    <m/>
    <m/>
    <m/>
    <n v="3270"/>
    <n v="3500"/>
    <n v="230"/>
    <n v="-1"/>
    <n v="15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3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5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0">
    <i>
      <x v="120"/>
    </i>
    <i>
      <x v="85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30"/>
    </i>
    <i>
      <x v="114"/>
    </i>
    <i>
      <x v="75"/>
    </i>
    <i>
      <x v="128"/>
    </i>
    <i>
      <x v="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70"/>
    </i>
    <i>
      <x v="245"/>
    </i>
    <i>
      <x v="80"/>
    </i>
    <i>
      <x v="28"/>
    </i>
    <i>
      <x v="145"/>
    </i>
    <i>
      <x v="54"/>
    </i>
    <i>
      <x v="158"/>
    </i>
    <i>
      <x v="235"/>
    </i>
    <i>
      <x v="4"/>
    </i>
    <i>
      <x v="270"/>
    </i>
    <i>
      <x v="110"/>
    </i>
    <i>
      <x v="264"/>
    </i>
    <i>
      <x v="29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138"/>
    </i>
    <i>
      <x v="101"/>
    </i>
    <i>
      <x v="103"/>
    </i>
    <i>
      <x v="154"/>
    </i>
    <i>
      <x v="136"/>
    </i>
    <i>
      <x v="126"/>
    </i>
    <i>
      <x v="214"/>
    </i>
    <i>
      <x v="247"/>
    </i>
    <i>
      <x v="76"/>
    </i>
    <i>
      <x v="231"/>
    </i>
    <i>
      <x v="196"/>
    </i>
    <i>
      <x v="34"/>
    </i>
    <i>
      <x v="62"/>
    </i>
    <i>
      <x v="227"/>
    </i>
    <i>
      <x v="188"/>
    </i>
    <i>
      <x v="11"/>
    </i>
    <i>
      <x v="222"/>
    </i>
    <i>
      <x v="43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97"/>
    </i>
    <i>
      <x v="251"/>
    </i>
    <i>
      <x v="241"/>
    </i>
    <i>
      <x v="96"/>
    </i>
    <i>
      <x v="271"/>
    </i>
    <i>
      <x v="183"/>
    </i>
    <i>
      <x v="289"/>
    </i>
    <i>
      <x v="230"/>
    </i>
    <i>
      <x v="200"/>
    </i>
    <i>
      <x v="296"/>
    </i>
    <i>
      <x v="168"/>
    </i>
    <i>
      <x v="301"/>
    </i>
    <i>
      <x v="147"/>
    </i>
    <i>
      <x v="45"/>
    </i>
    <i>
      <x v="89"/>
    </i>
    <i>
      <x v="170"/>
    </i>
    <i>
      <x v="248"/>
    </i>
    <i>
      <x v="59"/>
    </i>
    <i>
      <x v="163"/>
    </i>
    <i>
      <x v="274"/>
    </i>
    <i>
      <x v="8"/>
    </i>
    <i>
      <x v="134"/>
    </i>
    <i>
      <x v="88"/>
    </i>
    <i>
      <x v="41"/>
    </i>
    <i>
      <x v="155"/>
    </i>
    <i>
      <x v="225"/>
    </i>
    <i>
      <x v="223"/>
    </i>
    <i>
      <x v="280"/>
    </i>
    <i>
      <x v="159"/>
    </i>
    <i>
      <x v="3"/>
    </i>
    <i>
      <x v="79"/>
    </i>
    <i>
      <x v="213"/>
    </i>
    <i>
      <x v="171"/>
    </i>
    <i>
      <x v="141"/>
    </i>
    <i>
      <x v="268"/>
    </i>
    <i>
      <x v="262"/>
    </i>
    <i>
      <x v="299"/>
    </i>
    <i>
      <x v="173"/>
    </i>
    <i>
      <x v="226"/>
    </i>
    <i>
      <x v="153"/>
    </i>
    <i>
      <x v="81"/>
    </i>
    <i>
      <x v="172"/>
    </i>
    <i>
      <x v="236"/>
    </i>
    <i>
      <x v="294"/>
    </i>
    <i>
      <x v="279"/>
    </i>
    <i>
      <x v="161"/>
    </i>
    <i>
      <x v="291"/>
    </i>
    <i>
      <x v="82"/>
    </i>
    <i>
      <x v="205"/>
    </i>
    <i>
      <x v="304"/>
    </i>
    <i>
      <x v="37"/>
    </i>
    <i>
      <x v="129"/>
    </i>
    <i>
      <x v="112"/>
    </i>
    <i>
      <x v="67"/>
    </i>
    <i>
      <x v="242"/>
    </i>
    <i>
      <x v="292"/>
    </i>
    <i>
      <x v="204"/>
    </i>
    <i>
      <x v="53"/>
    </i>
    <i>
      <x v="91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16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00"/>
    </i>
    <i>
      <x v="401"/>
    </i>
    <i>
      <x v="402"/>
    </i>
    <i>
      <x v="403"/>
    </i>
    <i>
      <x v="405"/>
    </i>
    <i>
      <x v="406"/>
    </i>
    <i>
      <x v="41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5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4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x="4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6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2"/>
        <item m="1" x="247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4"/>
        <item m="1" x="2475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40"/>
      <x v="312"/>
    </i>
    <i>
      <x v="48"/>
      <x v="2107"/>
    </i>
    <i>
      <x v="61"/>
      <x v="480"/>
    </i>
    <i>
      <x v="143"/>
      <x v="362"/>
    </i>
    <i r="1">
      <x v="965"/>
    </i>
    <i>
      <x v="168"/>
      <x v="969"/>
    </i>
    <i>
      <x v="202"/>
      <x v="446"/>
    </i>
    <i>
      <x v="221"/>
      <x v="2396"/>
    </i>
    <i>
      <x v="227"/>
      <x v="323"/>
    </i>
    <i>
      <x v="239"/>
      <x v="200"/>
    </i>
    <i r="1">
      <x v="300"/>
    </i>
    <i r="1">
      <x v="2475"/>
    </i>
    <i>
      <x v="296"/>
      <x v="120"/>
    </i>
    <i r="1">
      <x v="200"/>
    </i>
    <i r="1">
      <x v="9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6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2" firstHeaderRow="0" firstDataRow="1" firstDataCol="1" rowPageCount="4" colPageCount="1"/>
  <pivotFields count="19">
    <pivotField showAll="0"/>
    <pivotField axis="axisRow" multipleItemSelectionAllowed="1" showAll="0" sortType="ascending">
      <items count="416">
        <item m="1" x="41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6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37">
      <pivotArea outline="0" collapsedLevelsAreSubtotals="1" fieldPosition="0"/>
    </format>
    <format dxfId="3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3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3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5">
        <item m="1" x="41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76">
        <item h="1" m="1" x="2473"/>
        <item h="1" m="1" x="2472"/>
        <item h="1" m="1" x="2475"/>
        <item h="1" m="1" x="2474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22"/>
      <x v="3"/>
      <x v="1346"/>
    </i>
    <i>
      <x v="223"/>
      <x v="1"/>
      <x v="1346"/>
    </i>
    <i>
      <x v="224"/>
      <x v="1"/>
      <x v="1346"/>
    </i>
    <i>
      <x v="228"/>
      <x v="3"/>
      <x v="134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5">
        <item m="1" x="41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6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393"/>
        <item x="914"/>
        <item x="1103"/>
        <item x="1553"/>
        <item x="1552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93"/>
        <item x="92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2"/>
        <item m="1" x="247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4"/>
        <item m="1" x="2475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2"/>
    </i>
    <i>
      <x v="161"/>
      <x v="52"/>
      <x/>
      <x v="1827"/>
    </i>
    <i>
      <x v="177"/>
      <x v="52"/>
      <x/>
      <x v="1840"/>
    </i>
    <i r="3">
      <x v="1872"/>
    </i>
    <i>
      <x v="187"/>
      <x v="52"/>
      <x/>
      <x v="1188"/>
    </i>
    <i>
      <x v="228"/>
      <x v="52"/>
      <x/>
      <x v="1873"/>
    </i>
    <i>
      <x v="237"/>
      <x v="52"/>
      <x/>
      <x v="1825"/>
    </i>
    <i>
      <x v="253"/>
      <x v="52"/>
      <x/>
      <x v="1873"/>
    </i>
    <i>
      <x v="323"/>
      <x v="52"/>
      <x/>
      <x v="1840"/>
    </i>
    <i>
      <x v="334"/>
      <x v="52"/>
      <x/>
      <x v="2243"/>
    </i>
    <i>
      <x v="369"/>
      <x v="52"/>
      <x/>
      <x v="22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5">
        <item m="1" x="41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6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72"/>
        <item h="1" m="1" x="2473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74"/>
        <item h="1" m="1" x="2475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119"/>
        <i x="81"/>
        <i x="95"/>
        <i x="84" s="1"/>
        <i x="46"/>
        <i x="57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76">
        <i x="1493"/>
        <i x="152"/>
        <i x="139"/>
        <i x="1358"/>
        <i x="1478"/>
        <i x="1375"/>
        <i x="641" s="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349"/>
        <i x="2043"/>
        <i x="1645"/>
        <i x="1632"/>
        <i x="2473" nd="1"/>
        <i x="2472" nd="1"/>
        <i x="2475" nd="1"/>
        <i x="2474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1012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76">
        <i x="892" s="1"/>
        <i x="893" s="1"/>
        <i x="1015" s="1"/>
        <i x="2086" s="1"/>
        <i x="1293" s="1"/>
        <i x="1525" s="1"/>
        <i x="655" s="1"/>
        <i x="1163" s="1"/>
        <i x="1175" s="1"/>
        <i x="168" s="1"/>
        <i x="2473" s="1" nd="1"/>
        <i x="2472" s="1" nd="1"/>
        <i x="2475" s="1" nd="1"/>
        <i x="2474" s="1" nd="1"/>
        <i x="1541" s="1" nd="1"/>
        <i x="1662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6" s="1" nd="1"/>
        <i x="535" s="1" nd="1"/>
        <i x="173" s="1" nd="1"/>
        <i x="177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4" s="1" nd="1"/>
        <i x="2362" s="1" nd="1"/>
        <i x="181" s="1" nd="1"/>
        <i x="1786" s="1" nd="1"/>
        <i x="2429" s="1" nd="1"/>
        <i x="1614" s="1" nd="1"/>
        <i x="2287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3" s="1" nd="1"/>
        <i x="496" s="1" nd="1"/>
        <i x="2033" s="1" nd="1"/>
        <i x="2221" s="1" nd="1"/>
        <i x="786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1740" s="1" nd="1"/>
        <i x="1574" s="1" nd="1"/>
        <i x="1054" s="1" nd="1"/>
        <i x="1402" s="1" nd="1"/>
        <i x="1403" s="1" nd="1"/>
        <i x="1743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1880" s="1" nd="1"/>
        <i x="2464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219" s="1" nd="1"/>
        <i x="2418" s="1" nd="1"/>
        <i x="525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137" s="1" nd="1"/>
        <i x="115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0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406" s="1" nd="1"/>
        <i x="1851" s="1" nd="1"/>
        <i x="2007" s="1" nd="1"/>
        <i x="840" s="1" nd="1"/>
        <i x="1328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2463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454" s="1" nd="1"/>
        <i x="291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1284" s="1" nd="1"/>
        <i x="88" s="1" nd="1"/>
        <i x="1048" s="1" nd="1"/>
        <i x="1304" s="1" nd="1"/>
        <i x="1765" s="1" nd="1"/>
        <i x="1764" s="1" nd="1"/>
        <i x="1766" s="1" nd="1"/>
        <i x="2465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1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1884" s="1" nd="1"/>
        <i x="1875" s="1" nd="1"/>
        <i x="1029" s="1" nd="1"/>
        <i x="1849" s="1" nd="1"/>
        <i x="492" s="1" nd="1"/>
        <i x="2290" s="1" nd="1"/>
        <i x="2377" s="1" nd="1"/>
        <i x="388" s="1" nd="1"/>
        <i x="222" s="1" nd="1"/>
        <i x="1431" s="1" nd="1"/>
        <i x="445" s="1" nd="1"/>
        <i x="2317" s="1" nd="1"/>
        <i x="246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1571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6" s="1" nd="1"/>
        <i x="1608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1160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46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1979" s="1" nd="1"/>
        <i x="442" s="1" nd="1"/>
        <i x="413" s="1" nd="1"/>
        <i x="405" s="1" nd="1"/>
        <i x="2468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2368" s="1" nd="1"/>
        <i x="1615" s="1" nd="1"/>
        <i x="2381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0" s="1" nd="1"/>
        <i x="1092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76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73" nd="1"/>
        <i x="2472" nd="1"/>
        <i x="2475" nd="1"/>
        <i x="2474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101" totalsRowShown="0">
  <autoFilter ref="A1:S12101" xr:uid="{00000000-0009-0000-0100-000001000000}"/>
  <tableColumns count="19">
    <tableColumn id="1" xr3:uid="{00000000-0010-0000-0000-000001000000}" name="id_merc"/>
    <tableColumn id="2" xr3:uid="{00000000-0010-0000-0000-000002000000}" name="Date" dataDxfId="7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"/>
    <tableColumn id="15" xr3:uid="{00000000-0010-0000-0000-00000F000000}" name="Sale" dataDxfId="5"/>
    <tableColumn id="16" xr3:uid="{00000000-0010-0000-0000-000010000000}" name="Subt_Cost" dataDxfId="4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3">
      <calculatedColumnFormula>IF(Tabla1[[#This Row],[Mov]]="VNT",-Tabla1[[#This Row],[Cant]],Tabla1[[#This Row],[Cant]])</calculatedColumnFormula>
    </tableColumn>
    <tableColumn id="18" xr3:uid="{A582B3DC-778C-CD40-A552-20974059F1C5}" name="Dia" dataDxfId="2">
      <calculatedColumnFormula>DAY(Tabla1[[#This Row],[Date]])</calculatedColumnFormula>
    </tableColumn>
    <tableColumn id="19" xr3:uid="{241CCDE8-2E28-B04F-91BC-963050B71AAA}" name="Mes" dataDxfId="1">
      <calculatedColumnFormula>MONTH(Tabla1[[#This Row],[Date]])</calculatedColumnFormula>
    </tableColumn>
    <tableColumn id="20" xr3:uid="{C45199A0-A2DD-E84E-B004-092ED61B0386}" name="Año" dataDxfId="0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8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67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66"/>
    <tableColumn id="15" xr3:uid="{9998FCBB-B18A-6A46-9A83-15ED0F9F6F8F}" name="Sale" dataDxfId="65"/>
    <tableColumn id="16" xr3:uid="{64F32D29-193F-3946-939C-AAFFAC1761F6}" name="Utilidad" dataDxfId="64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63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62" totalsRowDxfId="61"/>
    <tableColumn id="2" xr3:uid="{6656E56C-7229-EC44-B7C7-C570C627BE05}" name="Placa" dataDxfId="60" totalsRowDxfId="59"/>
    <tableColumn id="3" xr3:uid="{5969C9C1-5714-C84B-8A4A-955D8A9C988C}" name="Modelo" dataDxfId="58" totalsRowDxfId="57"/>
    <tableColumn id="4" xr3:uid="{AADFD6F9-2CFB-C349-AE0B-6915119E44B0}" name="Marca" dataDxfId="56" totalsRowDxfId="55"/>
    <tableColumn id="5" xr3:uid="{D8A1DAAD-ADA2-A14D-94C8-F760F203B483}" name="Línea" dataDxfId="54" totalsRowDxfId="53"/>
    <tableColumn id="6" xr3:uid="{4137C361-D98F-D44C-9E45-3A247472DA27}" name="Estado de obligación" dataDxfId="52" totalsRowDxfId="51"/>
    <tableColumn id="7" xr3:uid="{A4446855-2379-2C45-9B79-F0ED702A58BF}" name="Obligación" totalsRowFunction="sum" dataDxfId="50" totalsRowDxfId="49" dataCellStyle="Moneda [0]" totalsRowCellStyle="Moneda [0]"/>
    <tableColumn id="8" xr3:uid="{C9F9EF32-0EDB-F14B-9FA9-017F91B4BD87}" name="Referencia" dataDxfId="48" totalsRowDxfId="47"/>
    <tableColumn id="9" xr3:uid="{0D3A213A-15E3-0845-9B89-F243246AE4ED}" name="Total a pagar" dataDxfId="46" totalsRowDxfId="45"/>
    <tableColumn id="10" xr3:uid="{D0D7E028-8821-1B42-B84A-164F1586E1B7}" name="Objeto contrato" dataDxfId="44" totalsRowDxfId="4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40"/>
    <tableColumn id="3" xr3:uid="{D9E477F0-E660-3D40-B73C-77E62555648B}" name="Movimiento" dataDxfId="39"/>
    <tableColumn id="2" xr3:uid="{138C91C9-7473-CE40-AF4C-77BC7A374BC9}" name="Producto"/>
    <tableColumn id="4" xr3:uid="{A2D6EC26-DD78-2642-9CFE-02643C184E6C}" name="Deuda" dataDxfId="38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30" dataDxfId="29" dataCellStyle="Moneda [0]">
  <autoFilter ref="AG1:AQ8" xr:uid="{0C5BB272-D355-5F43-B38F-54DED6184EE3}"/>
  <tableColumns count="11">
    <tableColumn id="1" xr3:uid="{D3901D5E-4D18-C54F-B3CF-C8D9063E30EE}" name="Mes" dataDxfId="28"/>
    <tableColumn id="2" xr3:uid="{455801BB-35FB-9740-ADE1-B9FB72A20FF5}" name="Arriendo" dataDxfId="27" dataCellStyle="Moneda [0]"/>
    <tableColumn id="3" xr3:uid="{01207984-16C3-1B4C-94D1-5A6B3F6C9188}" name="Servicios" dataDxfId="26" dataCellStyle="Moneda [0]"/>
    <tableColumn id="4" xr3:uid="{245A27EB-DE73-A448-ACC6-7B575DF5FD74}" name="Internet" dataDxfId="25" dataCellStyle="Moneda [0]"/>
    <tableColumn id="5" xr3:uid="{2AE163B5-35BE-514C-982D-523E68DCCF9D}" name="Linea Movil" dataDxfId="24" dataCellStyle="Moneda [0]"/>
    <tableColumn id="9" xr3:uid="{1C9BB065-2A96-DD40-A134-A98FBFEF95D9}" name="Internet Cas" dataDxfId="23" dataCellStyle="Moneda [0]"/>
    <tableColumn id="7" xr3:uid="{1E108FA4-4167-9947-B950-700B0EBA1F38}" name="Amazon Music" dataDxfId="22" dataCellStyle="Moneda [0]"/>
    <tableColumn id="8" xr3:uid="{27C98C1E-1C50-EE4F-96FD-0F61D6230A0D}" name="Youtube" dataDxfId="21" dataCellStyle="Moneda [0]"/>
    <tableColumn id="10" xr3:uid="{7B54DD16-C267-3348-988E-5B20CD99E2D8}" name="Apple" dataDxfId="20" dataCellStyle="Moneda [0]"/>
    <tableColumn id="11" xr3:uid="{ADF1448B-9A19-1648-9C2F-201E438F26E0}" name="Internet Padres" dataDxfId="19" dataCellStyle="Moneda [0]"/>
    <tableColumn id="6" xr3:uid="{888D3CA2-EEF1-D04B-BEAB-5DD657903E3B}" name="Total" dataDxfId="18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16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15"/>
    <tableColumn id="9" xr3:uid="{65947A7C-FB24-3B42-AA06-8A986B0991E3}" name="Imei 2" dataDxfId="14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01"/>
  <sheetViews>
    <sheetView topLeftCell="A12046" zoomScale="80" zoomScaleNormal="80" workbookViewId="0">
      <selection activeCell="F12096" sqref="F12096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11918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11919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11920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11921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11922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11923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11924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11925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11926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11927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11928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11929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11930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11931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11932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11933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11934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11935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11936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11937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11938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11939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11940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11941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11942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11943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11944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11945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11946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11947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11948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11949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11950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11951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11952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11953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11954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11955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11956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11957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11958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11959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11960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11961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11962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11963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11964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11965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11966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11967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11968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11969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11970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11971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11972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11973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11974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11975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11976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11977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11978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11979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11980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11981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11982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11983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11984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11985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11986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11987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11988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11989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11990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11991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11992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11993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11994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11995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11996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11997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11998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11999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12000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3731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12001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12002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12003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12004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12005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12006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12007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12008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12009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12010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12011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12012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12013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12014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12015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12016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12017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12018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12019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12020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12021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12022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12023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12024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12025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12026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12027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12028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12029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12030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12031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12032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3733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12033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12034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12035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12036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12037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12038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12039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12040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12041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12042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12043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12044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12045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12046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3"/>
  <sheetViews>
    <sheetView showGridLines="0" tabSelected="1" topLeftCell="A3" zoomScaleNormal="100" workbookViewId="0">
      <selection activeCell="J61" sqref="J6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45122</v>
      </c>
      <c r="H1" s="4" t="s">
        <v>5</v>
      </c>
      <c r="I1" t="s">
        <v>548</v>
      </c>
      <c r="J1" s="7">
        <f>AA5</f>
        <v>1239009.3333333333</v>
      </c>
      <c r="K1" s="7"/>
      <c r="M1" s="15" t="s">
        <v>692</v>
      </c>
      <c r="N1" s="13">
        <f>COUNTA(H6:H1048576)-2</f>
        <v>16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77438.083333333328</v>
      </c>
      <c r="K2" s="7"/>
      <c r="M2" s="15" t="s">
        <v>693</v>
      </c>
      <c r="N2" s="14">
        <f>GETPIVOTDATA("Utilidad",$H$4)/N1</f>
        <v>257154.3125</v>
      </c>
      <c r="P2" t="s">
        <v>1607</v>
      </c>
      <c r="Q2" s="2">
        <f>-(Q1-J2)</f>
        <v>27438.083333333328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2323142.5</v>
      </c>
      <c r="K3" s="7"/>
      <c r="M3" s="15" t="s">
        <v>694</v>
      </c>
      <c r="N3" s="14">
        <f>N2*30</f>
        <v>7714629.375</v>
      </c>
      <c r="P3" t="s">
        <v>1608</v>
      </c>
      <c r="Q3" s="2">
        <f>Q2*N1</f>
        <v>439009.33333333326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1066666.6666666667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533333.33333333337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800000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26</v>
      </c>
      <c r="B5" t="s">
        <v>16</v>
      </c>
      <c r="C5" s="7">
        <v>20000</v>
      </c>
      <c r="D5" s="7">
        <v>8500</v>
      </c>
      <c r="E5" s="7">
        <v>11500</v>
      </c>
      <c r="M5" s="15" t="s">
        <v>1666</v>
      </c>
      <c r="N5" s="7">
        <f>N4-J1</f>
        <v>-705675.99999999988</v>
      </c>
      <c r="Q5" s="2">
        <f>GETPIVOTDATA("Utilidad",$H$6)-AA1-AA2</f>
        <v>3105676</v>
      </c>
      <c r="U5" s="4" t="s">
        <v>700</v>
      </c>
      <c r="V5" t="s">
        <v>2878</v>
      </c>
      <c r="X5" s="17" t="s">
        <v>105</v>
      </c>
      <c r="Y5" s="22" t="str">
        <f>N1&amp;" Dias"</f>
        <v>16 Dias</v>
      </c>
      <c r="Z5" s="17" t="s">
        <v>971</v>
      </c>
      <c r="AA5" s="19">
        <f>GETPIVOTDATA("Utilidad",$H$4)-AA2-AA1-AA3-AA4</f>
        <v>1239009.3333333333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3204</v>
      </c>
      <c r="B6" t="s">
        <v>3205</v>
      </c>
      <c r="C6" s="7">
        <v>60000</v>
      </c>
      <c r="D6" s="7">
        <v>29000</v>
      </c>
      <c r="E6" s="7">
        <v>31000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4</v>
      </c>
      <c r="U6" s="6">
        <v>45108</v>
      </c>
      <c r="V6" s="2">
        <v>-188600</v>
      </c>
      <c r="X6" s="23" t="s">
        <v>1211</v>
      </c>
      <c r="Y6" s="24">
        <f>J2</f>
        <v>77438.083333333328</v>
      </c>
      <c r="AC6" s="59" t="s">
        <v>3409</v>
      </c>
      <c r="AD6" s="60">
        <f>SUM(AA1:AA4)</f>
        <v>2875459.666666667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214</v>
      </c>
      <c r="B7" t="s">
        <v>774</v>
      </c>
      <c r="C7" s="7">
        <v>170000</v>
      </c>
      <c r="D7" s="7">
        <v>145000</v>
      </c>
      <c r="E7" s="7">
        <v>25000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-114469</v>
      </c>
      <c r="U7" s="6">
        <v>45109</v>
      </c>
      <c r="V7" s="2">
        <v>-352800</v>
      </c>
      <c r="X7" s="17" t="s">
        <v>974</v>
      </c>
      <c r="Y7" s="18">
        <f>AA5/50000</f>
        <v>24.780186666666665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677</v>
      </c>
      <c r="B8" t="s">
        <v>576</v>
      </c>
      <c r="C8" s="7">
        <v>20000</v>
      </c>
      <c r="D8" s="7">
        <v>5000</v>
      </c>
      <c r="E8" s="7">
        <v>15000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3105676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>SUM(AH8:AP8)</f>
        <v>896793</v>
      </c>
    </row>
    <row r="9" spans="1:43" x14ac:dyDescent="0.2">
      <c r="A9" t="s">
        <v>677</v>
      </c>
      <c r="B9" t="s">
        <v>1517</v>
      </c>
      <c r="C9" s="7">
        <v>20000</v>
      </c>
      <c r="D9" s="7">
        <v>5000</v>
      </c>
      <c r="E9" s="7">
        <v>15000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21</v>
      </c>
      <c r="B10" t="s">
        <v>1522</v>
      </c>
      <c r="C10" s="7">
        <v>10000</v>
      </c>
      <c r="D10" s="7">
        <v>2800</v>
      </c>
      <c r="E10" s="7">
        <v>7200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720</v>
      </c>
      <c r="B11" t="s">
        <v>723</v>
      </c>
      <c r="C11" s="7">
        <v>15000</v>
      </c>
      <c r="D11" s="7">
        <v>4500</v>
      </c>
      <c r="E11" s="7">
        <v>10500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2688</v>
      </c>
      <c r="B12" t="s">
        <v>3618</v>
      </c>
      <c r="C12" s="7">
        <v>10000</v>
      </c>
      <c r="D12" s="7">
        <v>4000</v>
      </c>
      <c r="E12" s="7">
        <v>6000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116</v>
      </c>
      <c r="B13" t="s">
        <v>518</v>
      </c>
      <c r="C13" s="7">
        <v>11500</v>
      </c>
      <c r="D13" s="7">
        <v>10745</v>
      </c>
      <c r="E13" s="7">
        <v>755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5" t="s">
        <v>245</v>
      </c>
      <c r="V13" s="2">
        <v>-3084100</v>
      </c>
    </row>
    <row r="14" spans="1:43" x14ac:dyDescent="0.2">
      <c r="A14" t="s">
        <v>224</v>
      </c>
      <c r="B14" t="s">
        <v>356</v>
      </c>
      <c r="C14" s="7">
        <v>20000</v>
      </c>
      <c r="D14" s="7">
        <v>8000</v>
      </c>
      <c r="E14" s="7">
        <v>12000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224</v>
      </c>
      <c r="B15" t="s">
        <v>470</v>
      </c>
      <c r="C15" s="7">
        <v>18000</v>
      </c>
      <c r="D15" s="7">
        <v>6500</v>
      </c>
      <c r="E15" s="7">
        <v>11500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224</v>
      </c>
      <c r="B16" t="s">
        <v>3733</v>
      </c>
      <c r="C16" s="7">
        <v>20000</v>
      </c>
      <c r="D16" s="7">
        <v>10000</v>
      </c>
      <c r="E16" s="7">
        <v>10000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225</v>
      </c>
      <c r="B17" t="s">
        <v>281</v>
      </c>
      <c r="C17" s="7">
        <v>10000</v>
      </c>
      <c r="D17" s="7">
        <v>1100</v>
      </c>
      <c r="E17" s="7">
        <v>8900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225</v>
      </c>
      <c r="B18" t="s">
        <v>356</v>
      </c>
      <c r="C18" s="7">
        <v>10000</v>
      </c>
      <c r="D18" s="7">
        <v>1100</v>
      </c>
      <c r="E18" s="7">
        <v>8900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225</v>
      </c>
      <c r="B19" t="s">
        <v>1524</v>
      </c>
      <c r="C19" s="7">
        <v>10000</v>
      </c>
      <c r="D19" s="7">
        <v>1100</v>
      </c>
      <c r="E19" s="7">
        <v>8900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245</v>
      </c>
      <c r="C20" s="7">
        <v>424500</v>
      </c>
      <c r="D20" s="7">
        <v>242345</v>
      </c>
      <c r="E20" s="7">
        <v>182155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11" x14ac:dyDescent="0.2"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11" x14ac:dyDescent="0.2">
      <c r="F22" s="7"/>
      <c r="H22" s="5" t="s">
        <v>245</v>
      </c>
      <c r="I22" s="7">
        <v>7923300</v>
      </c>
      <c r="J22" s="7">
        <v>3808831</v>
      </c>
      <c r="K22" s="7">
        <v>4114469</v>
      </c>
    </row>
    <row r="23" spans="1:11" x14ac:dyDescent="0.2">
      <c r="F23" s="7"/>
    </row>
    <row r="24" spans="1:11" x14ac:dyDescent="0.2">
      <c r="F24" s="7"/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486000</v>
      </c>
      <c r="J42" t="s">
        <v>3721</v>
      </c>
      <c r="K42" s="39"/>
    </row>
    <row r="43" spans="6:11" ht="15" x14ac:dyDescent="0.2">
      <c r="H43" s="87"/>
      <c r="I43" s="66">
        <v>100000</v>
      </c>
      <c r="J43" t="s">
        <v>3732</v>
      </c>
      <c r="K43" s="39"/>
    </row>
    <row r="44" spans="6:11" x14ac:dyDescent="0.2">
      <c r="H44" s="76"/>
      <c r="I44" s="66">
        <v>-170000</v>
      </c>
      <c r="J44" t="s">
        <v>3734</v>
      </c>
      <c r="K44" s="70"/>
    </row>
    <row r="45" spans="6:11" x14ac:dyDescent="0.2">
      <c r="H45" s="76"/>
      <c r="I45" s="66">
        <v>-20000</v>
      </c>
      <c r="J45" t="s">
        <v>3735</v>
      </c>
      <c r="K45" s="70"/>
    </row>
    <row r="46" spans="6:11" x14ac:dyDescent="0.2">
      <c r="H46" s="76"/>
      <c r="I46" s="66">
        <v>-10000</v>
      </c>
      <c r="J46" t="s">
        <v>3736</v>
      </c>
      <c r="K46" s="70"/>
    </row>
    <row r="47" spans="6:11" x14ac:dyDescent="0.2">
      <c r="H47" s="70"/>
      <c r="I47" s="66">
        <v>-60000</v>
      </c>
      <c r="J47" t="s">
        <v>3737</v>
      </c>
      <c r="K47" s="70"/>
    </row>
    <row r="48" spans="6:11" x14ac:dyDescent="0.2">
      <c r="H48" s="70"/>
      <c r="I48" s="66">
        <v>-10000</v>
      </c>
      <c r="J48" t="s">
        <v>3738</v>
      </c>
      <c r="K48" s="70"/>
    </row>
    <row r="49" spans="8:11" x14ac:dyDescent="0.2">
      <c r="H49" s="70"/>
      <c r="I49" s="66">
        <v>-17000</v>
      </c>
      <c r="J49" t="s">
        <v>3739</v>
      </c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299000</v>
      </c>
      <c r="J52" s="68" t="s">
        <v>3697</v>
      </c>
      <c r="K52" s="67">
        <f>-SUMIF(I44:I51,"&lt;0")</f>
        <v>287000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5</v>
      </c>
      <c r="K56" s="66">
        <f t="shared" ref="K56:K66" si="1">I56*J56</f>
        <v>250000</v>
      </c>
    </row>
    <row r="57" spans="8:11" x14ac:dyDescent="0.2">
      <c r="I57">
        <v>20000</v>
      </c>
      <c r="J57" s="72">
        <v>4</v>
      </c>
      <c r="K57" s="66">
        <f t="shared" si="1"/>
        <v>80000</v>
      </c>
    </row>
    <row r="58" spans="8:11" x14ac:dyDescent="0.2">
      <c r="I58">
        <v>10000</v>
      </c>
      <c r="J58" s="72">
        <v>1</v>
      </c>
      <c r="K58" s="66">
        <f t="shared" si="1"/>
        <v>10000</v>
      </c>
    </row>
    <row r="59" spans="8:11" x14ac:dyDescent="0.2">
      <c r="I59">
        <v>5000</v>
      </c>
      <c r="J59" s="72">
        <v>4</v>
      </c>
      <c r="K59" s="66">
        <f t="shared" si="1"/>
        <v>20000</v>
      </c>
    </row>
    <row r="60" spans="8:11" x14ac:dyDescent="0.2">
      <c r="I60">
        <v>2000</v>
      </c>
      <c r="J60" s="72">
        <v>16</v>
      </c>
      <c r="K60" s="66">
        <f t="shared" si="1"/>
        <v>32000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32500</v>
      </c>
      <c r="J63" s="70">
        <v>1</v>
      </c>
      <c r="K63" s="65">
        <f t="shared" si="1"/>
        <v>32500</v>
      </c>
    </row>
    <row r="64" spans="8:11" x14ac:dyDescent="0.2">
      <c r="J64" t="s">
        <v>3704</v>
      </c>
      <c r="K64" s="85">
        <f>SUM(K55:K61)</f>
        <v>392000</v>
      </c>
    </row>
    <row r="65" spans="10:11" x14ac:dyDescent="0.2">
      <c r="J65" t="s">
        <v>3705</v>
      </c>
      <c r="K65" s="85">
        <f>K63</f>
        <v>32500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424500</v>
      </c>
    </row>
    <row r="68" spans="10:11" x14ac:dyDescent="0.2">
      <c r="J68" t="s">
        <v>1879</v>
      </c>
      <c r="K68" s="2">
        <f>GETPIVOTDATA("Ventas",$A$4)</f>
        <v>424500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6316500</v>
      </c>
      <c r="C104" s="7">
        <v>564500</v>
      </c>
      <c r="D104" s="7">
        <v>5752000</v>
      </c>
    </row>
    <row r="105" spans="1:4" x14ac:dyDescent="0.2">
      <c r="A105" t="s">
        <v>386</v>
      </c>
      <c r="B105" s="7">
        <v>13032000</v>
      </c>
      <c r="C105" s="7">
        <v>7400000</v>
      </c>
      <c r="D105" s="7">
        <v>5632000</v>
      </c>
    </row>
    <row r="106" spans="1:4" x14ac:dyDescent="0.2">
      <c r="A106" t="s">
        <v>224</v>
      </c>
      <c r="B106" s="7">
        <v>6427000</v>
      </c>
      <c r="C106" s="7">
        <v>2772400</v>
      </c>
      <c r="D106" s="7">
        <v>3654600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5085000</v>
      </c>
      <c r="C108" s="7">
        <v>2205800</v>
      </c>
      <c r="D108" s="7">
        <v>2879200</v>
      </c>
    </row>
    <row r="109" spans="1:4" x14ac:dyDescent="0.2">
      <c r="A109" t="s">
        <v>225</v>
      </c>
      <c r="B109" s="7">
        <v>2849500</v>
      </c>
      <c r="C109" s="7">
        <v>349100</v>
      </c>
      <c r="D109" s="7">
        <v>2500400</v>
      </c>
    </row>
    <row r="110" spans="1:4" x14ac:dyDescent="0.2">
      <c r="A110" t="s">
        <v>48</v>
      </c>
      <c r="B110" s="7">
        <v>6906000</v>
      </c>
      <c r="C110" s="7">
        <v>4703500</v>
      </c>
      <c r="D110" s="7">
        <v>2202500</v>
      </c>
    </row>
    <row r="111" spans="1:4" x14ac:dyDescent="0.2">
      <c r="A111" t="s">
        <v>21</v>
      </c>
      <c r="B111" s="7">
        <v>2994500</v>
      </c>
      <c r="C111" s="7">
        <v>976000</v>
      </c>
      <c r="D111" s="7">
        <v>2018500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2280500</v>
      </c>
      <c r="C113" s="7">
        <v>732800</v>
      </c>
      <c r="D113" s="7">
        <v>1547700</v>
      </c>
    </row>
    <row r="114" spans="1:4" x14ac:dyDescent="0.2">
      <c r="A114" t="s">
        <v>677</v>
      </c>
      <c r="B114" s="7">
        <v>1724000</v>
      </c>
      <c r="C114" s="7">
        <v>275000</v>
      </c>
      <c r="D114" s="7">
        <v>1449000</v>
      </c>
    </row>
    <row r="115" spans="1:4" x14ac:dyDescent="0.2">
      <c r="A115" t="s">
        <v>342</v>
      </c>
      <c r="B115" s="7">
        <v>1290000</v>
      </c>
      <c r="C115" s="7">
        <v>138700</v>
      </c>
      <c r="D115" s="7">
        <v>1151300</v>
      </c>
    </row>
    <row r="116" spans="1:4" x14ac:dyDescent="0.2">
      <c r="A116" t="s">
        <v>891</v>
      </c>
      <c r="B116" s="7">
        <v>1230000</v>
      </c>
      <c r="C116" s="7">
        <v>437100</v>
      </c>
      <c r="D116" s="7">
        <v>792900</v>
      </c>
    </row>
    <row r="117" spans="1:4" x14ac:dyDescent="0.2">
      <c r="A117" t="s">
        <v>586</v>
      </c>
      <c r="B117" s="7">
        <v>1164500</v>
      </c>
      <c r="C117" s="7">
        <v>425500</v>
      </c>
      <c r="D117" s="7">
        <v>739000</v>
      </c>
    </row>
    <row r="118" spans="1:4" x14ac:dyDescent="0.2">
      <c r="A118" t="s">
        <v>455</v>
      </c>
      <c r="B118" s="7">
        <v>639000</v>
      </c>
      <c r="C118" s="7">
        <v>105700</v>
      </c>
      <c r="D118" s="7">
        <v>533300</v>
      </c>
    </row>
    <row r="119" spans="1:4" x14ac:dyDescent="0.2">
      <c r="A119" t="s">
        <v>1102</v>
      </c>
      <c r="B119" s="7">
        <v>1272000</v>
      </c>
      <c r="C119" s="7">
        <v>740000</v>
      </c>
      <c r="D119" s="7">
        <v>532000</v>
      </c>
    </row>
    <row r="120" spans="1:4" x14ac:dyDescent="0.2">
      <c r="A120" t="s">
        <v>214</v>
      </c>
      <c r="B120" s="7">
        <v>1319000</v>
      </c>
      <c r="C120" s="7">
        <v>819500</v>
      </c>
      <c r="D120" s="7">
        <v>499500</v>
      </c>
    </row>
    <row r="121" spans="1:4" x14ac:dyDescent="0.2">
      <c r="A121" t="s">
        <v>116</v>
      </c>
      <c r="B121" s="7">
        <v>7355100</v>
      </c>
      <c r="C121" s="7">
        <v>6871894</v>
      </c>
      <c r="D121" s="7">
        <v>483206</v>
      </c>
    </row>
    <row r="122" spans="1:4" x14ac:dyDescent="0.2">
      <c r="A122" t="s">
        <v>365</v>
      </c>
      <c r="B122" s="7">
        <v>927000</v>
      </c>
      <c r="C122" s="7">
        <v>467200</v>
      </c>
      <c r="D122" s="7">
        <v>459800</v>
      </c>
    </row>
    <row r="123" spans="1:4" x14ac:dyDescent="0.2">
      <c r="A123" t="s">
        <v>617</v>
      </c>
      <c r="B123" s="7">
        <v>1557500</v>
      </c>
      <c r="C123" s="7">
        <v>1102500</v>
      </c>
      <c r="D123" s="7">
        <v>455000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2852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2669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128</v>
      </c>
      <c r="B142" s="7">
        <v>240000</v>
      </c>
      <c r="C142" s="7">
        <v>129000</v>
      </c>
      <c r="D142" s="7">
        <v>111000</v>
      </c>
    </row>
    <row r="143" spans="1:4" x14ac:dyDescent="0.2">
      <c r="A143" t="s">
        <v>3204</v>
      </c>
      <c r="B143" s="7">
        <v>244000</v>
      </c>
      <c r="C143" s="7">
        <v>135000</v>
      </c>
      <c r="D143" s="7">
        <v>109000</v>
      </c>
    </row>
    <row r="144" spans="1:4" x14ac:dyDescent="0.2">
      <c r="A144" t="s">
        <v>831</v>
      </c>
      <c r="B144" s="7">
        <v>237500</v>
      </c>
      <c r="C144" s="7">
        <v>129000</v>
      </c>
      <c r="D144" s="7">
        <v>108500</v>
      </c>
    </row>
    <row r="145" spans="1:4" x14ac:dyDescent="0.2">
      <c r="A145" t="s">
        <v>3057</v>
      </c>
      <c r="B145" s="7">
        <v>279000</v>
      </c>
      <c r="C145" s="7">
        <v>171000</v>
      </c>
      <c r="D145" s="7">
        <v>108000</v>
      </c>
    </row>
    <row r="146" spans="1:4" x14ac:dyDescent="0.2">
      <c r="A146" t="s">
        <v>734</v>
      </c>
      <c r="B146" s="7">
        <v>257000</v>
      </c>
      <c r="C146" s="7">
        <v>149000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2663</v>
      </c>
      <c r="B150" s="7">
        <v>176000</v>
      </c>
      <c r="C150" s="7">
        <v>85000</v>
      </c>
      <c r="D150" s="7">
        <v>91000</v>
      </c>
    </row>
    <row r="151" spans="1:4" x14ac:dyDescent="0.2">
      <c r="A151" t="s">
        <v>3257</v>
      </c>
      <c r="B151" s="7">
        <v>120000</v>
      </c>
      <c r="C151" s="7">
        <v>34200</v>
      </c>
      <c r="D151" s="7">
        <v>85800</v>
      </c>
    </row>
    <row r="152" spans="1:4" x14ac:dyDescent="0.2">
      <c r="A152" t="s">
        <v>233</v>
      </c>
      <c r="B152" s="7">
        <v>120000</v>
      </c>
      <c r="C152" s="7">
        <v>36000</v>
      </c>
      <c r="D152" s="7">
        <v>84000</v>
      </c>
    </row>
    <row r="153" spans="1:4" x14ac:dyDescent="0.2">
      <c r="A153" t="s">
        <v>2078</v>
      </c>
      <c r="B153" s="7">
        <v>145000</v>
      </c>
      <c r="C153" s="7">
        <v>62000</v>
      </c>
      <c r="D153" s="7">
        <v>83000</v>
      </c>
    </row>
    <row r="154" spans="1:4" x14ac:dyDescent="0.2">
      <c r="A154" t="s">
        <v>771</v>
      </c>
      <c r="B154" s="7">
        <v>149000</v>
      </c>
      <c r="C154" s="7">
        <v>68000</v>
      </c>
      <c r="D154" s="7">
        <v>81000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1192</v>
      </c>
      <c r="B158" s="7">
        <v>134000</v>
      </c>
      <c r="C158" s="7">
        <v>66000</v>
      </c>
      <c r="D158" s="7">
        <v>68000</v>
      </c>
    </row>
    <row r="159" spans="1:4" x14ac:dyDescent="0.2">
      <c r="A159" t="s">
        <v>848</v>
      </c>
      <c r="B159" s="7">
        <v>90500</v>
      </c>
      <c r="C159" s="7">
        <v>24000</v>
      </c>
      <c r="D159" s="7">
        <v>66500</v>
      </c>
    </row>
    <row r="160" spans="1:4" x14ac:dyDescent="0.2">
      <c r="A160" t="s">
        <v>1213</v>
      </c>
      <c r="B160" s="7">
        <v>72000</v>
      </c>
      <c r="C160" s="7">
        <v>6500</v>
      </c>
      <c r="D160" s="7">
        <v>65500</v>
      </c>
    </row>
    <row r="161" spans="1:4" x14ac:dyDescent="0.2">
      <c r="A161" t="s">
        <v>588</v>
      </c>
      <c r="B161" s="7">
        <v>74000</v>
      </c>
      <c r="C161" s="7">
        <v>11500</v>
      </c>
      <c r="D161" s="7">
        <v>62500</v>
      </c>
    </row>
    <row r="162" spans="1:4" x14ac:dyDescent="0.2">
      <c r="A162" t="s">
        <v>510</v>
      </c>
      <c r="B162" s="7">
        <v>165000</v>
      </c>
      <c r="C162" s="7">
        <v>103000</v>
      </c>
      <c r="D162" s="7">
        <v>62000</v>
      </c>
    </row>
    <row r="163" spans="1:4" x14ac:dyDescent="0.2">
      <c r="A163" t="s">
        <v>761</v>
      </c>
      <c r="B163" s="7">
        <v>97500</v>
      </c>
      <c r="C163" s="7">
        <v>36000</v>
      </c>
      <c r="D163" s="7">
        <v>61500</v>
      </c>
    </row>
    <row r="164" spans="1:4" x14ac:dyDescent="0.2">
      <c r="A164" t="s">
        <v>2363</v>
      </c>
      <c r="B164" s="7">
        <v>101000</v>
      </c>
      <c r="C164" s="7">
        <v>42000</v>
      </c>
      <c r="D164" s="7">
        <v>59000</v>
      </c>
    </row>
    <row r="165" spans="1:4" x14ac:dyDescent="0.2">
      <c r="A165" t="s">
        <v>2767</v>
      </c>
      <c r="B165" s="7">
        <v>110000</v>
      </c>
      <c r="C165" s="7">
        <v>51000</v>
      </c>
      <c r="D165" s="7">
        <v>59000</v>
      </c>
    </row>
    <row r="166" spans="1:4" x14ac:dyDescent="0.2">
      <c r="A166" t="s">
        <v>1295</v>
      </c>
      <c r="B166" s="7">
        <v>121000</v>
      </c>
      <c r="C166" s="7">
        <v>64000</v>
      </c>
      <c r="D166" s="7">
        <v>57000</v>
      </c>
    </row>
    <row r="167" spans="1:4" x14ac:dyDescent="0.2">
      <c r="A167" t="s">
        <v>2627</v>
      </c>
      <c r="B167" s="7">
        <v>270000</v>
      </c>
      <c r="C167" s="7">
        <v>215000</v>
      </c>
      <c r="D167" s="7">
        <v>55000</v>
      </c>
    </row>
    <row r="168" spans="1:4" x14ac:dyDescent="0.2">
      <c r="A168" t="s">
        <v>2134</v>
      </c>
      <c r="B168" s="7">
        <v>104000</v>
      </c>
      <c r="C168" s="7">
        <v>49500</v>
      </c>
      <c r="D168" s="7">
        <v>54500</v>
      </c>
    </row>
    <row r="169" spans="1:4" x14ac:dyDescent="0.2">
      <c r="A169" t="s">
        <v>483</v>
      </c>
      <c r="B169" s="7">
        <v>97000</v>
      </c>
      <c r="C169" s="7">
        <v>45000</v>
      </c>
      <c r="D169" s="7">
        <v>52000</v>
      </c>
    </row>
    <row r="170" spans="1:4" x14ac:dyDescent="0.2">
      <c r="A170" t="s">
        <v>47</v>
      </c>
      <c r="B170" s="7">
        <v>92000</v>
      </c>
      <c r="C170" s="7">
        <v>41000</v>
      </c>
      <c r="D170" s="7">
        <v>51000</v>
      </c>
    </row>
    <row r="171" spans="1:4" x14ac:dyDescent="0.2">
      <c r="A171" t="s">
        <v>2514</v>
      </c>
      <c r="B171" s="7">
        <v>84000</v>
      </c>
      <c r="C171" s="7">
        <v>34000</v>
      </c>
      <c r="D171" s="7">
        <v>50000</v>
      </c>
    </row>
    <row r="172" spans="1:4" x14ac:dyDescent="0.2">
      <c r="A172" t="s">
        <v>2067</v>
      </c>
      <c r="B172" s="7">
        <v>100000</v>
      </c>
      <c r="C172" s="7">
        <v>50000</v>
      </c>
      <c r="D172" s="7">
        <v>50000</v>
      </c>
    </row>
    <row r="173" spans="1:4" x14ac:dyDescent="0.2">
      <c r="A173" t="s">
        <v>30</v>
      </c>
      <c r="B173" s="7">
        <v>86000</v>
      </c>
      <c r="C173" s="7">
        <v>36100</v>
      </c>
      <c r="D173" s="7">
        <v>49900</v>
      </c>
    </row>
    <row r="174" spans="1:4" x14ac:dyDescent="0.2">
      <c r="A174" t="s">
        <v>2445</v>
      </c>
      <c r="B174" s="7">
        <v>60000</v>
      </c>
      <c r="C174" s="7">
        <v>10600</v>
      </c>
      <c r="D174" s="7">
        <v>49400</v>
      </c>
    </row>
    <row r="175" spans="1:4" x14ac:dyDescent="0.2">
      <c r="A175" t="s">
        <v>1174</v>
      </c>
      <c r="B175" s="7">
        <v>90000</v>
      </c>
      <c r="C175" s="7">
        <v>41500</v>
      </c>
      <c r="D175" s="7">
        <v>48500</v>
      </c>
    </row>
    <row r="176" spans="1:4" x14ac:dyDescent="0.2">
      <c r="A176" t="s">
        <v>1969</v>
      </c>
      <c r="B176" s="7">
        <v>75000</v>
      </c>
      <c r="C176" s="7">
        <v>28000</v>
      </c>
      <c r="D176" s="7">
        <v>47000</v>
      </c>
    </row>
    <row r="177" spans="1:4" x14ac:dyDescent="0.2">
      <c r="A177" t="s">
        <v>2435</v>
      </c>
      <c r="B177" s="7">
        <v>71000</v>
      </c>
      <c r="C177" s="7">
        <v>24000</v>
      </c>
      <c r="D177" s="7">
        <v>47000</v>
      </c>
    </row>
    <row r="178" spans="1:4" x14ac:dyDescent="0.2">
      <c r="A178" t="s">
        <v>717</v>
      </c>
      <c r="B178" s="7">
        <v>85000</v>
      </c>
      <c r="C178" s="7">
        <v>38500</v>
      </c>
      <c r="D178" s="7">
        <v>46500</v>
      </c>
    </row>
    <row r="179" spans="1:4" x14ac:dyDescent="0.2">
      <c r="A179" t="s">
        <v>560</v>
      </c>
      <c r="B179" s="7">
        <v>86000</v>
      </c>
      <c r="C179" s="7">
        <v>40500</v>
      </c>
      <c r="D179" s="7">
        <v>45500</v>
      </c>
    </row>
    <row r="180" spans="1:4" x14ac:dyDescent="0.2">
      <c r="A180" t="s">
        <v>198</v>
      </c>
      <c r="B180" s="7">
        <v>110000</v>
      </c>
      <c r="C180" s="7">
        <v>67000</v>
      </c>
      <c r="D180" s="7">
        <v>43000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2889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3120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2888</v>
      </c>
      <c r="B190" s="7">
        <v>60000</v>
      </c>
      <c r="C190" s="7">
        <v>28000</v>
      </c>
      <c r="D190" s="7">
        <v>32000</v>
      </c>
    </row>
    <row r="191" spans="1:4" x14ac:dyDescent="0.2">
      <c r="A191" t="s">
        <v>2680</v>
      </c>
      <c r="B191" s="7">
        <v>45000</v>
      </c>
      <c r="C191" s="7">
        <v>14000</v>
      </c>
      <c r="D191" s="7">
        <v>31000</v>
      </c>
    </row>
    <row r="192" spans="1:4" x14ac:dyDescent="0.2">
      <c r="A192" t="s">
        <v>1028</v>
      </c>
      <c r="B192" s="7">
        <v>46000</v>
      </c>
      <c r="C192" s="7">
        <v>17400</v>
      </c>
      <c r="D192" s="7">
        <v>28600</v>
      </c>
    </row>
    <row r="193" spans="1:4" x14ac:dyDescent="0.2">
      <c r="A193" t="s">
        <v>3207</v>
      </c>
      <c r="B193" s="7">
        <v>45000</v>
      </c>
      <c r="C193" s="7">
        <v>20000</v>
      </c>
      <c r="D193" s="7">
        <v>25000</v>
      </c>
    </row>
    <row r="194" spans="1:4" x14ac:dyDescent="0.2">
      <c r="A194" t="s">
        <v>2041</v>
      </c>
      <c r="B194" s="7">
        <v>47000</v>
      </c>
      <c r="C194" s="7">
        <v>22000</v>
      </c>
      <c r="D194" s="7">
        <v>25000</v>
      </c>
    </row>
    <row r="195" spans="1:4" x14ac:dyDescent="0.2">
      <c r="A195" t="s">
        <v>3385</v>
      </c>
      <c r="B195" s="7">
        <v>75000</v>
      </c>
      <c r="C195" s="7">
        <v>50000</v>
      </c>
      <c r="D195" s="7">
        <v>25000</v>
      </c>
    </row>
    <row r="196" spans="1:4" x14ac:dyDescent="0.2">
      <c r="A196" t="s">
        <v>2574</v>
      </c>
      <c r="B196" s="7">
        <v>40000</v>
      </c>
      <c r="C196" s="7">
        <v>16000</v>
      </c>
      <c r="D196" s="7">
        <v>24000</v>
      </c>
    </row>
    <row r="197" spans="1:4" x14ac:dyDescent="0.2">
      <c r="A197" t="s">
        <v>2187</v>
      </c>
      <c r="B197" s="7">
        <v>42000</v>
      </c>
      <c r="C197" s="7">
        <v>18000</v>
      </c>
      <c r="D197" s="7">
        <v>24000</v>
      </c>
    </row>
    <row r="198" spans="1:4" x14ac:dyDescent="0.2">
      <c r="A198" t="s">
        <v>3465</v>
      </c>
      <c r="B198" s="7">
        <v>42000</v>
      </c>
      <c r="C198" s="7">
        <v>18000</v>
      </c>
      <c r="D198" s="7">
        <v>24000</v>
      </c>
    </row>
    <row r="199" spans="1:4" x14ac:dyDescent="0.2">
      <c r="A199" t="s">
        <v>1867</v>
      </c>
      <c r="B199" s="7">
        <v>33000</v>
      </c>
      <c r="C199" s="7">
        <v>10000</v>
      </c>
      <c r="D199" s="7">
        <v>23000</v>
      </c>
    </row>
    <row r="200" spans="1:4" x14ac:dyDescent="0.2">
      <c r="A200" t="s">
        <v>3615</v>
      </c>
      <c r="B200" s="7">
        <v>22300</v>
      </c>
      <c r="C200" s="7">
        <v>0</v>
      </c>
      <c r="D200" s="7">
        <v>22300</v>
      </c>
    </row>
    <row r="201" spans="1:4" x14ac:dyDescent="0.2">
      <c r="A201" t="s">
        <v>1041</v>
      </c>
      <c r="B201" s="7">
        <v>39000</v>
      </c>
      <c r="C201" s="7">
        <v>17000</v>
      </c>
      <c r="D201" s="7">
        <v>22000</v>
      </c>
    </row>
    <row r="202" spans="1:4" x14ac:dyDescent="0.2">
      <c r="A202" t="s">
        <v>1515</v>
      </c>
      <c r="B202" s="7">
        <v>40000</v>
      </c>
      <c r="C202" s="7">
        <v>18000</v>
      </c>
      <c r="D202" s="7">
        <v>22000</v>
      </c>
    </row>
    <row r="203" spans="1:4" x14ac:dyDescent="0.2">
      <c r="A203" t="s">
        <v>1711</v>
      </c>
      <c r="B203" s="7">
        <v>39000</v>
      </c>
      <c r="C203" s="7">
        <v>18000</v>
      </c>
      <c r="D203" s="7">
        <v>21000</v>
      </c>
    </row>
    <row r="204" spans="1:4" x14ac:dyDescent="0.2">
      <c r="A204" t="s">
        <v>1923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2774</v>
      </c>
      <c r="B205" s="7">
        <v>52000</v>
      </c>
      <c r="C205" s="7">
        <v>32000</v>
      </c>
      <c r="D205" s="7">
        <v>20000</v>
      </c>
    </row>
    <row r="206" spans="1:4" x14ac:dyDescent="0.2">
      <c r="A206" t="s">
        <v>545</v>
      </c>
      <c r="B206" s="7">
        <v>20000</v>
      </c>
      <c r="C206" s="7">
        <v>0</v>
      </c>
      <c r="D206" s="7">
        <v>20000</v>
      </c>
    </row>
    <row r="207" spans="1:4" x14ac:dyDescent="0.2">
      <c r="A207" t="s">
        <v>1603</v>
      </c>
      <c r="B207" s="7">
        <v>45000</v>
      </c>
      <c r="C207" s="7">
        <v>25000</v>
      </c>
      <c r="D207" s="7">
        <v>20000</v>
      </c>
    </row>
    <row r="208" spans="1:4" x14ac:dyDescent="0.2">
      <c r="A208" t="s">
        <v>3226</v>
      </c>
      <c r="B208" s="7">
        <v>90000</v>
      </c>
      <c r="C208" s="7">
        <v>70000</v>
      </c>
      <c r="D208" s="7">
        <v>20000</v>
      </c>
    </row>
    <row r="209" spans="1:4" x14ac:dyDescent="0.2">
      <c r="A209" t="s">
        <v>1532</v>
      </c>
      <c r="B209" s="7">
        <v>35000</v>
      </c>
      <c r="C209" s="7">
        <v>15000</v>
      </c>
      <c r="D209" s="7">
        <v>20000</v>
      </c>
    </row>
    <row r="210" spans="1:4" x14ac:dyDescent="0.2">
      <c r="A210" t="s">
        <v>937</v>
      </c>
      <c r="B210" s="7">
        <v>68000</v>
      </c>
      <c r="C210" s="7">
        <v>49000</v>
      </c>
      <c r="D210" s="7">
        <v>19000</v>
      </c>
    </row>
    <row r="211" spans="1:4" x14ac:dyDescent="0.2">
      <c r="A211" t="s">
        <v>480</v>
      </c>
      <c r="B211" s="7">
        <v>329200</v>
      </c>
      <c r="C211" s="7">
        <v>310543</v>
      </c>
      <c r="D211" s="7">
        <v>18657</v>
      </c>
    </row>
    <row r="212" spans="1:4" x14ac:dyDescent="0.2">
      <c r="A212" t="s">
        <v>1487</v>
      </c>
      <c r="B212" s="7">
        <v>30000</v>
      </c>
      <c r="C212" s="7">
        <v>12000</v>
      </c>
      <c r="D212" s="7">
        <v>18000</v>
      </c>
    </row>
    <row r="213" spans="1:4" x14ac:dyDescent="0.2">
      <c r="A213" t="s">
        <v>1261</v>
      </c>
      <c r="B213" s="7">
        <v>26000</v>
      </c>
      <c r="C213" s="7">
        <v>8000</v>
      </c>
      <c r="D213" s="7">
        <v>18000</v>
      </c>
    </row>
    <row r="214" spans="1:4" x14ac:dyDescent="0.2">
      <c r="A214" t="s">
        <v>2501</v>
      </c>
      <c r="B214" s="7">
        <v>40000</v>
      </c>
      <c r="C214" s="7">
        <v>22000</v>
      </c>
      <c r="D214" s="7">
        <v>18000</v>
      </c>
    </row>
    <row r="215" spans="1:4" x14ac:dyDescent="0.2">
      <c r="A215" t="s">
        <v>2446</v>
      </c>
      <c r="B215" s="7">
        <v>25000</v>
      </c>
      <c r="C215" s="7">
        <v>7800</v>
      </c>
      <c r="D215" s="7">
        <v>17200</v>
      </c>
    </row>
    <row r="216" spans="1:4" x14ac:dyDescent="0.2">
      <c r="A216" t="s">
        <v>3324</v>
      </c>
      <c r="B216" s="7">
        <v>35000</v>
      </c>
      <c r="C216" s="7">
        <v>18000</v>
      </c>
      <c r="D216" s="7">
        <v>17000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1441</v>
      </c>
      <c r="B218" s="7">
        <v>30000</v>
      </c>
      <c r="C218" s="7">
        <v>14000</v>
      </c>
      <c r="D218" s="7">
        <v>16000</v>
      </c>
    </row>
    <row r="219" spans="1:4" x14ac:dyDescent="0.2">
      <c r="A219" t="s">
        <v>238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2349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1934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3180</v>
      </c>
      <c r="B223" s="7">
        <v>20000</v>
      </c>
      <c r="C223" s="7">
        <v>5000</v>
      </c>
      <c r="D223" s="7">
        <v>15000</v>
      </c>
    </row>
    <row r="224" spans="1:4" x14ac:dyDescent="0.2">
      <c r="A224" t="s">
        <v>3014</v>
      </c>
      <c r="B224" s="7">
        <v>29000</v>
      </c>
      <c r="C224" s="7">
        <v>15000</v>
      </c>
      <c r="D224" s="7">
        <v>14000</v>
      </c>
    </row>
    <row r="225" spans="1:4" x14ac:dyDescent="0.2">
      <c r="A225" t="s">
        <v>3593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1945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2509</v>
      </c>
      <c r="B227" s="7">
        <v>24000</v>
      </c>
      <c r="C227" s="7">
        <v>11000</v>
      </c>
      <c r="D227" s="7">
        <v>13000</v>
      </c>
    </row>
    <row r="228" spans="1:4" x14ac:dyDescent="0.2">
      <c r="A228" t="s">
        <v>1257</v>
      </c>
      <c r="B228" s="7">
        <v>22000</v>
      </c>
      <c r="C228" s="7">
        <v>9000</v>
      </c>
      <c r="D228" s="7">
        <v>13000</v>
      </c>
    </row>
    <row r="229" spans="1:4" x14ac:dyDescent="0.2">
      <c r="A229" t="s">
        <v>1496</v>
      </c>
      <c r="B229" s="7">
        <v>25000</v>
      </c>
      <c r="C229" s="7">
        <v>12000</v>
      </c>
      <c r="D229" s="7">
        <v>13000</v>
      </c>
    </row>
    <row r="230" spans="1:4" x14ac:dyDescent="0.2">
      <c r="A230" t="s">
        <v>1942</v>
      </c>
      <c r="B230" s="7">
        <v>19000</v>
      </c>
      <c r="C230" s="7">
        <v>7000</v>
      </c>
      <c r="D230" s="7">
        <v>12000</v>
      </c>
    </row>
    <row r="231" spans="1:4" x14ac:dyDescent="0.2">
      <c r="A231" t="s">
        <v>2674</v>
      </c>
      <c r="B231" s="7">
        <v>36000</v>
      </c>
      <c r="C231" s="7">
        <v>24000</v>
      </c>
      <c r="D231" s="7">
        <v>12000</v>
      </c>
    </row>
    <row r="232" spans="1:4" x14ac:dyDescent="0.2">
      <c r="A232" t="s">
        <v>3453</v>
      </c>
      <c r="B232" s="7">
        <v>22000</v>
      </c>
      <c r="C232" s="7">
        <v>11000</v>
      </c>
      <c r="D232" s="7">
        <v>11000</v>
      </c>
    </row>
    <row r="233" spans="1:4" x14ac:dyDescent="0.2">
      <c r="A233" t="s">
        <v>3274</v>
      </c>
      <c r="B233" s="7">
        <v>18000</v>
      </c>
      <c r="C233" s="7">
        <v>7500</v>
      </c>
      <c r="D233" s="7">
        <v>10500</v>
      </c>
    </row>
    <row r="234" spans="1:4" x14ac:dyDescent="0.2">
      <c r="A234" t="s">
        <v>1787</v>
      </c>
      <c r="B234" s="7">
        <v>10000</v>
      </c>
      <c r="C234" s="7">
        <v>0</v>
      </c>
      <c r="D234" s="7">
        <v>10000</v>
      </c>
    </row>
    <row r="235" spans="1:4" x14ac:dyDescent="0.2">
      <c r="A235" t="s">
        <v>3400</v>
      </c>
      <c r="B235" s="7">
        <v>20000</v>
      </c>
      <c r="C235" s="7">
        <v>10000</v>
      </c>
      <c r="D235" s="7">
        <v>10000</v>
      </c>
    </row>
    <row r="236" spans="1:4" x14ac:dyDescent="0.2">
      <c r="A236" t="s">
        <v>126</v>
      </c>
      <c r="B236" s="7">
        <v>15000</v>
      </c>
      <c r="C236" s="7">
        <v>5000</v>
      </c>
      <c r="D236" s="7">
        <v>10000</v>
      </c>
    </row>
    <row r="237" spans="1:4" x14ac:dyDescent="0.2">
      <c r="A237" t="s">
        <v>2260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3631</v>
      </c>
      <c r="B238" s="7">
        <v>20000</v>
      </c>
      <c r="C238" s="7">
        <v>10000</v>
      </c>
      <c r="D238" s="7">
        <v>10000</v>
      </c>
    </row>
    <row r="239" spans="1:4" x14ac:dyDescent="0.2">
      <c r="A239" t="s">
        <v>1326</v>
      </c>
      <c r="B239" s="7">
        <v>22000</v>
      </c>
      <c r="C239" s="7">
        <v>13000</v>
      </c>
      <c r="D239" s="7">
        <v>9000</v>
      </c>
    </row>
    <row r="240" spans="1:4" x14ac:dyDescent="0.2">
      <c r="A240" t="s">
        <v>112</v>
      </c>
      <c r="B240" s="7">
        <v>8000</v>
      </c>
      <c r="C240" s="7">
        <v>0</v>
      </c>
      <c r="D240" s="7">
        <v>8000</v>
      </c>
    </row>
    <row r="241" spans="1:4" x14ac:dyDescent="0.2">
      <c r="A241" t="s">
        <v>1166</v>
      </c>
      <c r="B241" s="7">
        <v>15000</v>
      </c>
      <c r="C241" s="7">
        <v>7500</v>
      </c>
      <c r="D241" s="7">
        <v>7500</v>
      </c>
    </row>
    <row r="242" spans="1:4" x14ac:dyDescent="0.2">
      <c r="A242" t="s">
        <v>682</v>
      </c>
      <c r="B242" s="7">
        <v>10000</v>
      </c>
      <c r="C242" s="7">
        <v>3500</v>
      </c>
      <c r="D242" s="7">
        <v>6500</v>
      </c>
    </row>
    <row r="243" spans="1:4" x14ac:dyDescent="0.2">
      <c r="A243" t="s">
        <v>2688</v>
      </c>
      <c r="B243" s="7">
        <v>10000</v>
      </c>
      <c r="C243" s="7">
        <v>4000</v>
      </c>
      <c r="D243" s="7">
        <v>6000</v>
      </c>
    </row>
    <row r="244" spans="1:4" x14ac:dyDescent="0.2">
      <c r="A244" t="s">
        <v>3425</v>
      </c>
      <c r="B244" s="7">
        <v>6000</v>
      </c>
      <c r="C244" s="7">
        <v>0</v>
      </c>
      <c r="D244" s="7">
        <v>6000</v>
      </c>
    </row>
    <row r="245" spans="1:4" x14ac:dyDescent="0.2">
      <c r="A245" t="s">
        <v>2217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1246</v>
      </c>
      <c r="B246" s="7">
        <v>12000</v>
      </c>
      <c r="C246" s="7">
        <v>6000</v>
      </c>
      <c r="D246" s="7">
        <v>6000</v>
      </c>
    </row>
    <row r="247" spans="1:4" x14ac:dyDescent="0.2">
      <c r="A247" t="s">
        <v>117</v>
      </c>
      <c r="B247" s="7">
        <v>5000</v>
      </c>
      <c r="C247" s="7">
        <v>0</v>
      </c>
      <c r="D247" s="7">
        <v>5000</v>
      </c>
    </row>
    <row r="248" spans="1:4" x14ac:dyDescent="0.2">
      <c r="A248" t="s">
        <v>352</v>
      </c>
      <c r="B248" s="7">
        <v>3000</v>
      </c>
      <c r="C248" s="7">
        <v>1000</v>
      </c>
      <c r="D248" s="7">
        <v>2000</v>
      </c>
    </row>
    <row r="249" spans="1:4" x14ac:dyDescent="0.2">
      <c r="A249" t="s">
        <v>246</v>
      </c>
      <c r="B249" s="7">
        <v>2000</v>
      </c>
      <c r="C249" s="7">
        <v>0</v>
      </c>
      <c r="D249" s="7">
        <v>2000</v>
      </c>
    </row>
    <row r="250" spans="1:4" x14ac:dyDescent="0.2">
      <c r="A250" t="s">
        <v>3594</v>
      </c>
      <c r="B250" s="7">
        <v>2000</v>
      </c>
      <c r="C250" s="7">
        <v>500</v>
      </c>
      <c r="D250" s="7">
        <v>1500</v>
      </c>
    </row>
    <row r="251" spans="1:4" x14ac:dyDescent="0.2">
      <c r="A251" t="s">
        <v>520</v>
      </c>
      <c r="B251" s="7">
        <v>1200</v>
      </c>
      <c r="C251" s="7">
        <v>0</v>
      </c>
      <c r="D251" s="7">
        <v>1200</v>
      </c>
    </row>
    <row r="252" spans="1:4" x14ac:dyDescent="0.2">
      <c r="A252" t="s">
        <v>1622</v>
      </c>
      <c r="B252" s="7">
        <v>0</v>
      </c>
      <c r="C252" s="7">
        <v>0</v>
      </c>
      <c r="D252" s="7">
        <v>0</v>
      </c>
    </row>
    <row r="253" spans="1:4" x14ac:dyDescent="0.2">
      <c r="A253" t="s">
        <v>245</v>
      </c>
      <c r="B253" s="7">
        <v>93233800</v>
      </c>
      <c r="C253" s="7">
        <v>47058187</v>
      </c>
      <c r="D253" s="7">
        <v>46175613</v>
      </c>
    </row>
  </sheetData>
  <phoneticPr fontId="19" type="noConversion"/>
  <conditionalFormatting sqref="N5">
    <cfRule type="cellIs" dxfId="10" priority="1" operator="greaterThanOrEqual">
      <formula>800000</formula>
    </cfRule>
    <cfRule type="cellIs" dxfId="9" priority="2" operator="greaterThanOrEqual">
      <formula>150000</formula>
    </cfRule>
    <cfRule type="cellIs" dxfId="8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9" sqref="D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44930</v>
      </c>
      <c r="B5" s="8" t="s">
        <v>261</v>
      </c>
      <c r="C5" t="s">
        <v>1015</v>
      </c>
      <c r="D5" s="7">
        <v>2</v>
      </c>
      <c r="E5" s="7">
        <v>60000</v>
      </c>
      <c r="F5" s="7">
        <v>125000</v>
      </c>
    </row>
    <row r="6" spans="1:6" x14ac:dyDescent="0.2">
      <c r="A6" s="1">
        <v>44931</v>
      </c>
      <c r="B6" s="8" t="s">
        <v>260</v>
      </c>
      <c r="C6" t="s">
        <v>1015</v>
      </c>
      <c r="D6" s="7">
        <v>1</v>
      </c>
      <c r="E6" s="7">
        <v>60000</v>
      </c>
      <c r="F6" s="7">
        <v>125000</v>
      </c>
    </row>
    <row r="7" spans="1:6" x14ac:dyDescent="0.2">
      <c r="A7" s="1">
        <v>44932</v>
      </c>
      <c r="B7" s="8" t="s">
        <v>260</v>
      </c>
      <c r="C7" t="s">
        <v>1015</v>
      </c>
      <c r="D7" s="7">
        <v>1</v>
      </c>
      <c r="E7" s="7">
        <v>60000</v>
      </c>
      <c r="F7" s="7">
        <v>125000</v>
      </c>
    </row>
    <row r="8" spans="1:6" x14ac:dyDescent="0.2">
      <c r="A8" s="1">
        <v>44936</v>
      </c>
      <c r="B8" s="8" t="s">
        <v>261</v>
      </c>
      <c r="C8" t="s">
        <v>1015</v>
      </c>
      <c r="D8" s="7">
        <v>1</v>
      </c>
      <c r="E8" s="7">
        <v>55000</v>
      </c>
      <c r="F8" s="7">
        <v>115000</v>
      </c>
    </row>
    <row r="9" spans="1:6" x14ac:dyDescent="0.2">
      <c r="A9" s="1" t="s">
        <v>245</v>
      </c>
      <c r="D9" s="7">
        <v>5</v>
      </c>
      <c r="E9" s="7">
        <v>59000</v>
      </c>
      <c r="F9" s="7">
        <v>123000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2846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2846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2845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2845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3403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3403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2023-07-16T02:35:08Z</dcterms:modified>
</cp:coreProperties>
</file>