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8715E532-73D5-2A4B-891F-7D56BB452D47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690" r:id="rId13"/>
    <pivotCache cacheId="700" r:id="rId14"/>
    <pivotCache cacheId="705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855" i="1" l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K21" i="7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<sst xmlns="http://schemas.openxmlformats.org/spreadsheetml/2006/main" count="62278" uniqueCount="3696">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</sst>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4</xdr:col>
      <xdr:colOff>337457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3.904008912039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3.90400949074" createdVersion="8" refreshedVersion="8" minRefreshableVersion="3" recordCount="11854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800"/>
    </cacheField>
    <cacheField name="Date" numFmtId="16">
      <sharedItems containsSemiMixedTypes="0" containsNonDate="0" containsDate="1" containsString="0" minDate="2022-03-16T00:00:00" maxDate="2023-07-07T00:00:00" count="406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4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Pilar Mo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321" count="2455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3.90401886573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54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8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8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40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4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6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770"/>
    <x v="404"/>
    <x v="1"/>
    <x v="180"/>
    <n v="1"/>
    <x v="182"/>
    <x v="6"/>
    <x v="2449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6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69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69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70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8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6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5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x="4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53"/>
        <item m="1" x="2454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34">
    <i>
      <x v="1"/>
      <x v="29"/>
    </i>
    <i>
      <x v="14"/>
      <x v="1406"/>
    </i>
    <i>
      <x v="30"/>
      <x v="1825"/>
    </i>
    <i>
      <x v="40"/>
      <x v="312"/>
    </i>
    <i>
      <x v="56"/>
      <x v="320"/>
    </i>
    <i>
      <x v="99"/>
      <x v="15"/>
    </i>
    <i>
      <x v="103"/>
      <x v="2448"/>
    </i>
    <i>
      <x v="109"/>
      <x v="225"/>
    </i>
    <i r="1">
      <x v="493"/>
    </i>
    <i r="1">
      <x v="889"/>
    </i>
    <i r="1">
      <x v="1475"/>
    </i>
    <i r="1">
      <x v="2453"/>
    </i>
    <i>
      <x v="121"/>
      <x v="11"/>
    </i>
    <i r="1">
      <x v="550"/>
    </i>
    <i r="1">
      <x v="2447"/>
    </i>
    <i>
      <x v="128"/>
      <x v="2450"/>
    </i>
    <i>
      <x v="143"/>
      <x v="2450"/>
    </i>
    <i>
      <x v="158"/>
      <x v="2451"/>
    </i>
    <i>
      <x v="168"/>
      <x v="420"/>
    </i>
    <i r="1">
      <x v="682"/>
    </i>
    <i>
      <x v="172"/>
      <x v="388"/>
    </i>
    <i>
      <x v="186"/>
      <x v="2450"/>
    </i>
    <i>
      <x v="227"/>
      <x v="321"/>
    </i>
    <i r="1">
      <x v="323"/>
    </i>
    <i r="1">
      <x v="324"/>
    </i>
    <i>
      <x v="235"/>
      <x v="2452"/>
    </i>
    <i r="1">
      <x v="2454"/>
    </i>
    <i>
      <x v="239"/>
      <x v="2347"/>
    </i>
    <i>
      <x v="240"/>
      <x v="377"/>
    </i>
    <i>
      <x v="249"/>
      <x v="515"/>
    </i>
    <i>
      <x v="286"/>
      <x v="2449"/>
    </i>
    <i>
      <x v="291"/>
      <x v="11"/>
    </i>
    <i>
      <x v="296"/>
      <x v="36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70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3" firstHeaderRow="0" firstDataRow="1" firstDataCol="1" rowPageCount="4" colPageCount="1"/>
  <pivotFields count="19">
    <pivotField showAll="0"/>
    <pivotField axis="axisRow" multipleItemSelectionAllowed="1" showAll="0" sortType="ascending">
      <items count="407">
        <item m="1" x="40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4"/>
    </i>
    <i>
      <x v="40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70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1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6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8">
    <i>
      <x v="85"/>
    </i>
    <i>
      <x v="120"/>
    </i>
    <i>
      <x v="123"/>
    </i>
    <i>
      <x v="22"/>
    </i>
    <i>
      <x v="6"/>
    </i>
    <i>
      <x v="156"/>
    </i>
    <i>
      <x v="92"/>
    </i>
    <i>
      <x v="25"/>
    </i>
    <i>
      <x v="73"/>
    </i>
    <i>
      <x v="64"/>
    </i>
    <i>
      <x v="16"/>
    </i>
    <i>
      <x v="152"/>
    </i>
    <i>
      <x v="49"/>
    </i>
    <i>
      <x v="52"/>
    </i>
    <i>
      <x v="107"/>
    </i>
    <i>
      <x v="124"/>
    </i>
    <i>
      <x v="30"/>
    </i>
    <i>
      <x v="114"/>
    </i>
    <i>
      <x v="128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108"/>
    </i>
    <i>
      <x v="116"/>
    </i>
    <i>
      <x v="245"/>
    </i>
    <i>
      <x v="70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174"/>
    </i>
    <i>
      <x v="247"/>
    </i>
    <i>
      <x v="214"/>
    </i>
    <i>
      <x v="189"/>
    </i>
    <i>
      <x v="138"/>
    </i>
    <i>
      <x v="231"/>
    </i>
    <i>
      <x v="136"/>
    </i>
    <i>
      <x v="126"/>
    </i>
    <i>
      <x v="101"/>
    </i>
    <i>
      <x v="102"/>
    </i>
    <i>
      <x v="188"/>
    </i>
    <i>
      <x v="154"/>
    </i>
    <i>
      <x v="222"/>
    </i>
    <i>
      <x v="257"/>
    </i>
    <i>
      <x v="221"/>
    </i>
    <i>
      <x v="13"/>
    </i>
    <i>
      <x v="227"/>
    </i>
    <i>
      <x v="196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266"/>
    </i>
    <i>
      <x v="96"/>
    </i>
    <i>
      <x v="98"/>
    </i>
    <i>
      <x v="32"/>
    </i>
    <i>
      <x v="86"/>
    </i>
    <i>
      <x v="289"/>
    </i>
    <i>
      <x v="183"/>
    </i>
    <i>
      <x v="270"/>
    </i>
    <i>
      <x v="11"/>
    </i>
    <i>
      <x v="230"/>
    </i>
    <i>
      <x v="97"/>
    </i>
    <i>
      <x v="147"/>
    </i>
    <i>
      <x v="170"/>
    </i>
    <i>
      <x v="89"/>
    </i>
    <i>
      <x v="274"/>
    </i>
    <i>
      <x v="8"/>
    </i>
    <i>
      <x v="163"/>
    </i>
    <i>
      <x v="248"/>
    </i>
    <i>
      <x v="29"/>
    </i>
    <i>
      <x v="62"/>
    </i>
    <i>
      <x v="88"/>
    </i>
    <i>
      <x v="41"/>
    </i>
    <i>
      <x v="225"/>
    </i>
    <i>
      <x v="155"/>
    </i>
    <i>
      <x v="223"/>
    </i>
    <i>
      <x v="280"/>
    </i>
    <i>
      <x v="3"/>
    </i>
    <i>
      <x v="79"/>
    </i>
    <i>
      <x v="141"/>
    </i>
    <i>
      <x v="171"/>
    </i>
    <i>
      <x v="268"/>
    </i>
    <i>
      <x v="173"/>
    </i>
    <i>
      <x v="262"/>
    </i>
    <i>
      <x v="299"/>
    </i>
    <i>
      <x v="153"/>
    </i>
    <i>
      <x v="226"/>
    </i>
    <i>
      <x v="81"/>
    </i>
    <i>
      <x v="236"/>
    </i>
    <i>
      <x v="172"/>
    </i>
    <i>
      <x v="45"/>
    </i>
    <i>
      <x v="200"/>
    </i>
    <i>
      <x v="279"/>
    </i>
    <i>
      <x v="59"/>
    </i>
    <i>
      <x v="35"/>
    </i>
    <i>
      <x v="291"/>
    </i>
    <i>
      <x v="161"/>
    </i>
    <i>
      <x v="205"/>
    </i>
    <i>
      <x v="301"/>
    </i>
    <i>
      <x v="37"/>
    </i>
    <i>
      <x v="296"/>
    </i>
    <i>
      <x v="168"/>
    </i>
    <i>
      <x v="129"/>
    </i>
    <i>
      <x v="112"/>
    </i>
    <i>
      <x v="53"/>
    </i>
    <i>
      <x v="292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7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1" firstHeaderRow="1" firstDataRow="1" firstDataCol="1" rowPageCount="3" colPageCount="1"/>
  <pivotFields count="19">
    <pivotField showAll="0"/>
    <pivotField axis="axisRow" showAll="0">
      <items count="407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6">
    <i>
      <x v="400"/>
    </i>
    <i>
      <x v="401"/>
    </i>
    <i>
      <x v="402"/>
    </i>
    <i>
      <x v="403"/>
    </i>
    <i>
      <x v="40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70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70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6">
        <item m="1" x="40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55">
        <item h="1" m="1" x="2454"/>
        <item h="1" m="1" x="2453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24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2443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2442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452"/>
        <item h="1" x="2015"/>
        <item h="1" x="1833"/>
        <item h="1" x="1452"/>
        <item h="1" x="2364"/>
        <item h="1" x="2362"/>
        <item h="1" x="2446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x="149"/>
        <item h="1"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2450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448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2451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380"/>
      <x v="3"/>
      <x v="147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7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6">
        <item m="1" x="40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1"/>
        <item x="165"/>
        <item x="166"/>
        <item x="167"/>
        <item x="168"/>
        <item x="169"/>
        <item x="170"/>
        <item x="171"/>
        <item x="172"/>
        <item m="1" x="183"/>
        <item x="173"/>
        <item x="174"/>
        <item x="175"/>
        <item x="176"/>
        <item x="177"/>
        <item x="178"/>
        <item x="179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53"/>
        <item h="1" m="1" x="2454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7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6">
        <item m="1" x="40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1"/>
        <item x="165"/>
        <item x="166"/>
        <item x="167"/>
        <item x="168"/>
        <item x="169"/>
        <item x="170"/>
        <item x="171"/>
        <item x="172"/>
        <item m="1" x="183"/>
        <item x="173"/>
        <item x="174"/>
        <item x="175"/>
        <item x="176"/>
        <item x="177"/>
        <item x="178"/>
        <item x="179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53"/>
        <item h="1" m="1" x="2454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1"/>
        <i x="55"/>
        <i x="247"/>
        <i x="84" s="1"/>
        <i x="26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55">
        <i x="149" s="1"/>
        <i x="644"/>
        <i x="430"/>
        <i x="1310"/>
        <i x="1949"/>
        <i x="2435"/>
        <i x="1806"/>
        <i x="1964"/>
        <i x="150"/>
        <i x="589"/>
        <i x="218"/>
        <i x="1337"/>
        <i x="420"/>
        <i x="316"/>
        <i x="1134"/>
        <i x="1340"/>
        <i x="1908"/>
        <i x="521"/>
        <i x="133"/>
        <i x="297"/>
        <i x="2454" nd="1"/>
        <i x="2453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55">
        <i x="298"/>
        <i x="1851" s="1"/>
        <i x="237"/>
        <i x="521"/>
        <i x="2454" nd="1"/>
        <i x="2453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319" nd="1"/>
        <i x="1949" nd="1"/>
        <i x="299" nd="1"/>
        <i x="1429" nd="1"/>
        <i x="2435" nd="1"/>
        <i x="1296" nd="1"/>
        <i x="295" nd="1"/>
        <i x="364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15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316" nd="1"/>
        <i x="151" nd="1"/>
        <i x="1475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55">
        <i x="644"/>
        <i x="364"/>
        <i x="317"/>
        <i x="150" s="1"/>
        <i x="316"/>
        <i x="237"/>
        <i x="315"/>
        <i x="1340"/>
        <i x="133"/>
        <i x="297"/>
        <i x="2454" nd="1"/>
        <i x="2453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855" totalsRowShown="0">
  <autoFilter ref="A1:S11855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855"/>
  <sheetViews>
    <sheetView topLeftCell="A11796" zoomScale="80" zoomScaleNormal="80" workbookViewId="0">
      <selection activeCell="G11846" sqref="G1184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3369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3280</v>
      </c>
      <c r="I10304" s="58"/>
      <c r="J10304" s="58"/>
      <c r="K10304" s="58"/>
      <c r="L10304" s="58" t="s">
        <v>3369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3636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332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332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3676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3459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3123</v>
      </c>
      <c r="G11758" t="s">
        <v>721</v>
      </c>
      <c r="H11758" t="s">
        <v>3677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3678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3588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3069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3436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3607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3029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3221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3510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3679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3518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3518</v>
      </c>
      <c r="E11778">
        <v>1</v>
      </c>
      <c r="F11778" t="s">
        <v>198</v>
      </c>
      <c r="G11778" t="s">
        <v>266</v>
      </c>
      <c r="H11778" t="s">
        <v>3680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3518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3543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3681</v>
      </c>
      <c r="G11781" t="s">
        <v>266</v>
      </c>
      <c r="H11781" t="s">
        <v>3682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3568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3659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3299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3636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3620</v>
      </c>
      <c r="G11794" t="s">
        <v>263</v>
      </c>
      <c r="H11794" t="s">
        <v>3684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3683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3685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2745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3091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3686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3687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3123</v>
      </c>
      <c r="G11820" t="s">
        <v>721</v>
      </c>
      <c r="H11820" t="s">
        <v>3688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2955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3098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3098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3689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3690</v>
      </c>
      <c r="E11825">
        <v>1</v>
      </c>
      <c r="F11825" t="s">
        <v>2134</v>
      </c>
      <c r="G11825" t="s">
        <v>266</v>
      </c>
      <c r="H11825" t="s">
        <v>3691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3692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3689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3693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3694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3695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3689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2515</v>
      </c>
      <c r="G11837" t="s">
        <v>1202</v>
      </c>
      <c r="H11837" t="s">
        <v>3689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3692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3692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3553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3130</v>
      </c>
      <c r="B62" s="56" t="s">
        <v>3131</v>
      </c>
      <c r="C62" s="56" t="s">
        <v>3132</v>
      </c>
      <c r="D62" s="56" t="s">
        <v>1845</v>
      </c>
      <c r="E62" s="56" t="s">
        <v>3133</v>
      </c>
      <c r="F62" s="56" t="s">
        <v>3134</v>
      </c>
      <c r="G62" s="56" t="s">
        <v>3135</v>
      </c>
      <c r="H62" s="56" t="s">
        <v>1844</v>
      </c>
      <c r="I62" s="56" t="s">
        <v>3136</v>
      </c>
      <c r="J62" s="56" t="s">
        <v>3137</v>
      </c>
      <c r="K62" s="45"/>
      <c r="L62" s="45"/>
      <c r="M62" s="45"/>
    </row>
    <row r="63" spans="1:13" ht="16" x14ac:dyDescent="0.2">
      <c r="A63" s="46">
        <v>2018</v>
      </c>
      <c r="B63" s="46" t="s">
        <v>3138</v>
      </c>
      <c r="C63" s="46">
        <v>2011</v>
      </c>
      <c r="D63" s="46" t="s">
        <v>3139</v>
      </c>
      <c r="E63" s="46" t="s">
        <v>3140</v>
      </c>
      <c r="F63" s="50" t="s">
        <v>3141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3138</v>
      </c>
      <c r="C64" s="51">
        <v>2011</v>
      </c>
      <c r="D64" s="51" t="s">
        <v>3139</v>
      </c>
      <c r="E64" s="46" t="s">
        <v>3140</v>
      </c>
      <c r="F64" s="50" t="s">
        <v>3141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3142</v>
      </c>
      <c r="C65" s="53">
        <v>2008</v>
      </c>
      <c r="D65" s="54" t="s">
        <v>3143</v>
      </c>
      <c r="E65" s="46" t="s">
        <v>3144</v>
      </c>
      <c r="F65" s="50" t="s">
        <v>3141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3138</v>
      </c>
      <c r="C66" s="46">
        <v>2011</v>
      </c>
      <c r="D66" s="46" t="s">
        <v>3139</v>
      </c>
      <c r="E66" s="46" t="s">
        <v>3140</v>
      </c>
      <c r="F66" s="50" t="s">
        <v>3141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3138</v>
      </c>
      <c r="C67" s="51">
        <v>2011</v>
      </c>
      <c r="D67" s="46" t="s">
        <v>3139</v>
      </c>
      <c r="E67" s="46" t="s">
        <v>3140</v>
      </c>
      <c r="F67" s="50" t="s">
        <v>3141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3142</v>
      </c>
      <c r="C68" s="51">
        <v>2008</v>
      </c>
      <c r="D68" s="52" t="s">
        <v>3143</v>
      </c>
      <c r="E68" s="46" t="s">
        <v>3144</v>
      </c>
      <c r="F68" s="50" t="s">
        <v>3141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3138</v>
      </c>
      <c r="C69" s="46">
        <v>2011</v>
      </c>
      <c r="D69" s="46" t="s">
        <v>3139</v>
      </c>
      <c r="E69" s="46" t="s">
        <v>3140</v>
      </c>
      <c r="F69" s="50" t="s">
        <v>3141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3536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3663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3572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1174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3556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3338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3432</v>
      </c>
      <c r="G31" s="2">
        <v>-22000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3210</v>
      </c>
      <c r="G32" s="2">
        <v>-60000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>
        <v>45111</v>
      </c>
      <c r="M71" t="s">
        <v>3210</v>
      </c>
      <c r="N71" s="2">
        <v>-60000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  <row r="84" spans="1:4" x14ac:dyDescent="0.2">
      <c r="A84" s="1">
        <v>45111</v>
      </c>
      <c r="B84" s="1" t="s">
        <v>3266</v>
      </c>
      <c r="C84" t="s">
        <v>3210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1"/>
  <sheetViews>
    <sheetView showGridLines="0" tabSelected="1" zoomScale="69" zoomScaleNormal="70" workbookViewId="0">
      <selection activeCell="G46" sqref="G46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45113</v>
      </c>
      <c r="H1" s="4" t="s">
        <v>5</v>
      </c>
      <c r="I1" t="s">
        <v>548</v>
      </c>
      <c r="J1" s="7">
        <f>AA5</f>
        <v>472633</v>
      </c>
      <c r="K1" s="7"/>
      <c r="M1" s="15" t="s">
        <v>692</v>
      </c>
      <c r="N1" s="13">
        <f>COUNTA(H6:H1048576)-2</f>
        <v>6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5</v>
      </c>
      <c r="Z1" s="17" t="s">
        <v>971</v>
      </c>
      <c r="AA1" s="19">
        <f>(COUNTA(U5:U1048576)-2)*AD2</f>
        <v>80000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78772.166666666672</v>
      </c>
      <c r="K2" s="7"/>
      <c r="M2" s="15" t="s">
        <v>693</v>
      </c>
      <c r="N2" s="14">
        <f>GETPIVOTDATA("Utilidad",$H$4)/N1</f>
        <v>360904.33333333331</v>
      </c>
      <c r="P2" t="s">
        <v>1607</v>
      </c>
      <c r="Q2" s="2">
        <f>-(Q1-J2)</f>
        <v>28772.166666666672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2363165</v>
      </c>
      <c r="K3" s="7"/>
      <c r="M3" s="15" t="s">
        <v>694</v>
      </c>
      <c r="N3" s="14">
        <f>N2*30</f>
        <v>10827130</v>
      </c>
      <c r="P3" t="s">
        <v>1608</v>
      </c>
      <c r="Q3" s="2">
        <f>Q2*N1</f>
        <v>172633.00000000003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400000</v>
      </c>
      <c r="AC3" s="32" t="s">
        <v>3023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200000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992793</v>
      </c>
      <c r="X4" s="23" t="s">
        <v>1708</v>
      </c>
      <c r="AA4" s="19">
        <f>(1500000/30)*N1</f>
        <v>300000</v>
      </c>
      <c r="AC4" s="32" t="s">
        <v>3024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206</v>
      </c>
      <c r="C5" s="7">
        <v>33000</v>
      </c>
      <c r="D5" s="7">
        <v>19000</v>
      </c>
      <c r="E5" s="7">
        <v>14000</v>
      </c>
      <c r="M5" s="15" t="s">
        <v>1666</v>
      </c>
      <c r="N5" s="7">
        <f>N4-J1</f>
        <v>-272633</v>
      </c>
      <c r="Q5" s="2">
        <f>GETPIVOTDATA("Utilidad",$H$6)-AA1-AA2</f>
        <v>1172633</v>
      </c>
      <c r="U5" s="4" t="s">
        <v>700</v>
      </c>
      <c r="V5" t="s">
        <v>2879</v>
      </c>
      <c r="X5" s="17" t="s">
        <v>105</v>
      </c>
      <c r="Y5" s="22" t="str">
        <f>N1&amp;" Dias"</f>
        <v>6 Dias</v>
      </c>
      <c r="Z5" s="17" t="s">
        <v>971</v>
      </c>
      <c r="AA5" s="19">
        <f>GETPIVOTDATA("Utilidad",$H$4)-AA2-AA1-AA3-AA4</f>
        <v>472633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1867</v>
      </c>
      <c r="B6" t="s">
        <v>2171</v>
      </c>
      <c r="C6" s="7">
        <v>15000</v>
      </c>
      <c r="D6" s="7">
        <v>0</v>
      </c>
      <c r="E6" s="7">
        <v>15000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2</v>
      </c>
      <c r="U6" s="6">
        <v>45108</v>
      </c>
      <c r="V6" s="2">
        <v>-188600</v>
      </c>
      <c r="X6" s="23" t="s">
        <v>1211</v>
      </c>
      <c r="Y6" s="24">
        <f>J2</f>
        <v>78772.166666666672</v>
      </c>
      <c r="AC6" s="61" t="s">
        <v>3414</v>
      </c>
      <c r="AD6" s="62">
        <f>SUM(AA1:AA4)</f>
        <v>1692793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15</v>
      </c>
      <c r="B7" t="s">
        <v>2774</v>
      </c>
      <c r="C7" s="7">
        <v>20000</v>
      </c>
      <c r="D7" s="7">
        <v>8000</v>
      </c>
      <c r="E7" s="7">
        <v>12000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-165426</v>
      </c>
      <c r="U7" s="6">
        <v>45109</v>
      </c>
      <c r="V7" s="2">
        <v>-352800</v>
      </c>
      <c r="X7" s="17" t="s">
        <v>974</v>
      </c>
      <c r="Y7" s="18">
        <f>AA5/50000</f>
        <v>9.4526599999999998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26</v>
      </c>
      <c r="B8" t="s">
        <v>16</v>
      </c>
      <c r="C8" s="7">
        <v>60000</v>
      </c>
      <c r="D8" s="7">
        <v>25500</v>
      </c>
      <c r="E8" s="7">
        <v>34500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3" t="s">
        <v>3415</v>
      </c>
      <c r="AD8" s="64">
        <f>GETPIVOTDATA("Utilidad",$H$6)-AA1-AA2</f>
        <v>1172633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3692</v>
      </c>
      <c r="B9" t="s">
        <v>514</v>
      </c>
      <c r="C9" s="7">
        <v>30500</v>
      </c>
      <c r="D9" s="7">
        <v>0</v>
      </c>
      <c r="E9" s="7">
        <v>30500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2078</v>
      </c>
      <c r="B10" t="s">
        <v>309</v>
      </c>
      <c r="C10" s="7">
        <v>20000</v>
      </c>
      <c r="D10" s="7">
        <v>7500</v>
      </c>
      <c r="E10" s="7">
        <v>12500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-80000</v>
      </c>
    </row>
    <row r="11" spans="1:43" x14ac:dyDescent="0.2">
      <c r="A11" t="s">
        <v>1515</v>
      </c>
      <c r="B11" t="s">
        <v>3687</v>
      </c>
      <c r="C11" s="7">
        <v>20000</v>
      </c>
      <c r="D11" s="7">
        <v>9000</v>
      </c>
      <c r="E11" s="7">
        <v>11000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5" t="s">
        <v>245</v>
      </c>
      <c r="V11" s="2">
        <v>-1609400</v>
      </c>
    </row>
    <row r="12" spans="1:43" x14ac:dyDescent="0.2">
      <c r="A12" t="s">
        <v>891</v>
      </c>
      <c r="B12" t="s">
        <v>391</v>
      </c>
      <c r="C12" s="7">
        <v>12000</v>
      </c>
      <c r="D12" s="7">
        <v>5500</v>
      </c>
      <c r="E12" s="7">
        <v>6500</v>
      </c>
      <c r="F12" s="7"/>
      <c r="H12" s="6">
        <v>45113</v>
      </c>
      <c r="I12" s="7">
        <v>726500</v>
      </c>
      <c r="J12" s="7">
        <v>305786</v>
      </c>
      <c r="K12" s="7">
        <v>420714</v>
      </c>
    </row>
    <row r="13" spans="1:43" x14ac:dyDescent="0.2">
      <c r="A13" t="s">
        <v>891</v>
      </c>
      <c r="B13" t="s">
        <v>806</v>
      </c>
      <c r="C13" s="7">
        <v>10000</v>
      </c>
      <c r="D13" s="7">
        <v>3500</v>
      </c>
      <c r="E13" s="7">
        <v>6500</v>
      </c>
      <c r="F13" s="7"/>
      <c r="H13" s="5" t="s">
        <v>245</v>
      </c>
      <c r="I13" s="7">
        <v>4378300</v>
      </c>
      <c r="J13" s="7">
        <v>2212874</v>
      </c>
      <c r="K13" s="7">
        <v>2165426</v>
      </c>
    </row>
    <row r="14" spans="1:43" x14ac:dyDescent="0.2">
      <c r="A14" t="s">
        <v>891</v>
      </c>
      <c r="B14" t="s">
        <v>1394</v>
      </c>
      <c r="C14" s="7">
        <v>20000</v>
      </c>
      <c r="D14" s="7">
        <v>7000</v>
      </c>
      <c r="E14" s="7">
        <v>13000</v>
      </c>
      <c r="F14" s="7"/>
    </row>
    <row r="15" spans="1:43" x14ac:dyDescent="0.2">
      <c r="A15" t="s">
        <v>891</v>
      </c>
      <c r="B15" t="s">
        <v>2262</v>
      </c>
      <c r="C15" s="7">
        <v>10000</v>
      </c>
      <c r="D15" s="7">
        <v>3500</v>
      </c>
      <c r="E15" s="7">
        <v>6500</v>
      </c>
      <c r="F15" s="7"/>
    </row>
    <row r="16" spans="1:43" x14ac:dyDescent="0.2">
      <c r="A16" t="s">
        <v>891</v>
      </c>
      <c r="B16" t="s">
        <v>3694</v>
      </c>
      <c r="C16" s="7">
        <v>10000</v>
      </c>
      <c r="D16" s="7">
        <v>3500</v>
      </c>
      <c r="E16" s="7">
        <v>6500</v>
      </c>
      <c r="F16" s="7"/>
    </row>
    <row r="17" spans="1:11" x14ac:dyDescent="0.2">
      <c r="A17" t="s">
        <v>586</v>
      </c>
      <c r="B17" t="s">
        <v>310</v>
      </c>
      <c r="C17" s="7">
        <v>20000</v>
      </c>
      <c r="D17" s="7">
        <v>6000</v>
      </c>
      <c r="E17" s="7">
        <v>14000</v>
      </c>
      <c r="F17" s="7"/>
    </row>
    <row r="18" spans="1:11" x14ac:dyDescent="0.2">
      <c r="A18" t="s">
        <v>586</v>
      </c>
      <c r="B18" t="s">
        <v>907</v>
      </c>
      <c r="C18" s="7">
        <v>19000</v>
      </c>
      <c r="D18" s="7">
        <v>6000</v>
      </c>
      <c r="E18" s="7">
        <v>13000</v>
      </c>
      <c r="F18" s="7"/>
    </row>
    <row r="19" spans="1:11" x14ac:dyDescent="0.2">
      <c r="A19" t="s">
        <v>586</v>
      </c>
      <c r="B19" t="s">
        <v>3686</v>
      </c>
      <c r="C19" s="7">
        <v>19000</v>
      </c>
      <c r="D19" s="7">
        <v>6000</v>
      </c>
      <c r="E19" s="7">
        <v>13000</v>
      </c>
      <c r="F19" s="7"/>
    </row>
    <row r="20" spans="1:11" x14ac:dyDescent="0.2">
      <c r="A20" t="s">
        <v>2515</v>
      </c>
      <c r="B20" t="s">
        <v>3689</v>
      </c>
      <c r="C20" s="7">
        <v>10000</v>
      </c>
      <c r="D20" s="7">
        <v>5500</v>
      </c>
      <c r="E20" s="7">
        <v>4500</v>
      </c>
      <c r="F20" s="7"/>
    </row>
    <row r="21" spans="1:11" x14ac:dyDescent="0.2">
      <c r="A21" t="s">
        <v>677</v>
      </c>
      <c r="B21" t="s">
        <v>3689</v>
      </c>
      <c r="C21" s="7">
        <v>15000</v>
      </c>
      <c r="D21" s="7">
        <v>5000</v>
      </c>
      <c r="E21" s="7">
        <v>10000</v>
      </c>
      <c r="F21" s="7"/>
      <c r="I21">
        <v>20</v>
      </c>
      <c r="J21">
        <v>2800</v>
      </c>
      <c r="K21">
        <f>I21*J21</f>
        <v>56000</v>
      </c>
    </row>
    <row r="22" spans="1:11" x14ac:dyDescent="0.2">
      <c r="A22" t="s">
        <v>2134</v>
      </c>
      <c r="B22" t="s">
        <v>3691</v>
      </c>
      <c r="C22" s="7">
        <v>9000</v>
      </c>
      <c r="D22" s="7">
        <v>6500</v>
      </c>
      <c r="E22" s="7">
        <v>2500</v>
      </c>
      <c r="F22" s="7"/>
      <c r="K22">
        <v>11000</v>
      </c>
    </row>
    <row r="23" spans="1:11" x14ac:dyDescent="0.2">
      <c r="A23" t="s">
        <v>21</v>
      </c>
      <c r="B23" t="s">
        <v>671</v>
      </c>
      <c r="C23" s="7">
        <v>30000</v>
      </c>
      <c r="D23" s="7">
        <v>7000</v>
      </c>
      <c r="E23" s="7">
        <v>23000</v>
      </c>
      <c r="F23" s="7"/>
    </row>
    <row r="24" spans="1:11" x14ac:dyDescent="0.2">
      <c r="A24" t="s">
        <v>21</v>
      </c>
      <c r="B24" t="s">
        <v>24</v>
      </c>
      <c r="C24" s="7">
        <v>12000</v>
      </c>
      <c r="D24" s="7">
        <v>3500</v>
      </c>
      <c r="E24" s="7">
        <v>8500</v>
      </c>
      <c r="F24" s="7"/>
    </row>
    <row r="25" spans="1:11" x14ac:dyDescent="0.2">
      <c r="A25" t="s">
        <v>1295</v>
      </c>
      <c r="B25" t="s">
        <v>622</v>
      </c>
      <c r="C25" s="7">
        <v>20000</v>
      </c>
      <c r="D25" s="7">
        <v>8000</v>
      </c>
      <c r="E25" s="7">
        <v>12000</v>
      </c>
    </row>
    <row r="26" spans="1:11" x14ac:dyDescent="0.2">
      <c r="A26" t="s">
        <v>386</v>
      </c>
      <c r="B26" t="s">
        <v>3689</v>
      </c>
      <c r="C26" s="7">
        <v>145000</v>
      </c>
      <c r="D26" s="7">
        <v>80000</v>
      </c>
      <c r="E26" s="7">
        <v>65000</v>
      </c>
    </row>
    <row r="27" spans="1:11" x14ac:dyDescent="0.2">
      <c r="A27" t="s">
        <v>116</v>
      </c>
      <c r="B27" t="s">
        <v>515</v>
      </c>
      <c r="C27" s="7">
        <v>15000</v>
      </c>
      <c r="D27" s="7">
        <v>14016</v>
      </c>
      <c r="E27" s="7">
        <v>984</v>
      </c>
    </row>
    <row r="28" spans="1:11" x14ac:dyDescent="0.2">
      <c r="A28" t="s">
        <v>116</v>
      </c>
      <c r="B28" t="s">
        <v>518</v>
      </c>
      <c r="C28" s="7">
        <v>33000</v>
      </c>
      <c r="D28" s="7">
        <v>30836</v>
      </c>
      <c r="E28" s="7">
        <v>2164</v>
      </c>
    </row>
    <row r="29" spans="1:11" x14ac:dyDescent="0.2">
      <c r="A29" t="s">
        <v>116</v>
      </c>
      <c r="B29" t="s">
        <v>519</v>
      </c>
      <c r="C29" s="7">
        <v>1000</v>
      </c>
      <c r="D29" s="7">
        <v>934</v>
      </c>
      <c r="E29" s="7">
        <v>66</v>
      </c>
      <c r="I29">
        <v>336000</v>
      </c>
      <c r="J29" t="s">
        <v>3675</v>
      </c>
    </row>
    <row r="30" spans="1:11" x14ac:dyDescent="0.2">
      <c r="A30" t="s">
        <v>458</v>
      </c>
      <c r="B30" t="s">
        <v>3693</v>
      </c>
      <c r="C30" s="7">
        <v>15000</v>
      </c>
      <c r="D30" s="7">
        <v>0</v>
      </c>
      <c r="E30" s="7">
        <v>15000</v>
      </c>
      <c r="I30">
        <v>-25000</v>
      </c>
    </row>
    <row r="31" spans="1:11" x14ac:dyDescent="0.2">
      <c r="A31" t="s">
        <v>458</v>
      </c>
      <c r="B31" t="s">
        <v>3695</v>
      </c>
      <c r="C31" s="7">
        <v>10000</v>
      </c>
      <c r="D31" s="7">
        <v>0</v>
      </c>
      <c r="E31" s="7">
        <v>10000</v>
      </c>
    </row>
    <row r="32" spans="1:11" x14ac:dyDescent="0.2">
      <c r="A32" t="s">
        <v>224</v>
      </c>
      <c r="B32" t="s">
        <v>3553</v>
      </c>
      <c r="C32" s="7">
        <v>22000</v>
      </c>
      <c r="D32" s="7">
        <v>13500</v>
      </c>
      <c r="E32" s="7">
        <v>8500</v>
      </c>
    </row>
    <row r="33" spans="1:11" x14ac:dyDescent="0.2">
      <c r="A33" t="s">
        <v>455</v>
      </c>
      <c r="B33" t="s">
        <v>601</v>
      </c>
      <c r="C33" s="7">
        <v>5000</v>
      </c>
      <c r="D33" s="7">
        <v>1000</v>
      </c>
      <c r="E33" s="7">
        <v>4000</v>
      </c>
    </row>
    <row r="34" spans="1:11" x14ac:dyDescent="0.2">
      <c r="A34" t="s">
        <v>2187</v>
      </c>
      <c r="B34" t="s">
        <v>834</v>
      </c>
      <c r="C34" s="7">
        <v>22000</v>
      </c>
      <c r="D34" s="7">
        <v>9000</v>
      </c>
      <c r="E34" s="7">
        <v>13000</v>
      </c>
      <c r="F34" s="65"/>
    </row>
    <row r="35" spans="1:11" x14ac:dyDescent="0.2">
      <c r="A35" t="s">
        <v>3123</v>
      </c>
      <c r="B35" t="s">
        <v>3688</v>
      </c>
      <c r="C35" s="7">
        <v>7000</v>
      </c>
      <c r="D35" s="7">
        <v>2000</v>
      </c>
      <c r="E35" s="7">
        <v>5000</v>
      </c>
    </row>
    <row r="36" spans="1:11" x14ac:dyDescent="0.2">
      <c r="A36" t="s">
        <v>342</v>
      </c>
      <c r="B36" t="s">
        <v>310</v>
      </c>
      <c r="C36" s="7">
        <v>10000</v>
      </c>
      <c r="D36" s="7">
        <v>900</v>
      </c>
      <c r="E36" s="7">
        <v>9100</v>
      </c>
    </row>
    <row r="37" spans="1:11" x14ac:dyDescent="0.2">
      <c r="A37" t="s">
        <v>225</v>
      </c>
      <c r="B37" t="s">
        <v>574</v>
      </c>
      <c r="C37" s="7">
        <v>27000</v>
      </c>
      <c r="D37" s="7">
        <v>8100</v>
      </c>
      <c r="E37" s="7">
        <v>18900</v>
      </c>
    </row>
    <row r="38" spans="1:11" x14ac:dyDescent="0.2">
      <c r="A38" t="s">
        <v>245</v>
      </c>
      <c r="C38" s="7">
        <v>726500</v>
      </c>
      <c r="D38" s="7">
        <v>305786</v>
      </c>
      <c r="E38" s="7">
        <v>420714</v>
      </c>
    </row>
    <row r="40" spans="1:11" x14ac:dyDescent="0.2">
      <c r="I40" s="41" t="s">
        <v>3017</v>
      </c>
      <c r="J40" s="39">
        <v>28500</v>
      </c>
      <c r="K40" s="40">
        <f>J40</f>
        <v>28500</v>
      </c>
    </row>
    <row r="41" spans="1:11" x14ac:dyDescent="0.2">
      <c r="I41">
        <v>100000</v>
      </c>
      <c r="K41" s="2">
        <f>I41*J41</f>
        <v>0</v>
      </c>
    </row>
    <row r="42" spans="1:11" x14ac:dyDescent="0.2">
      <c r="I42">
        <v>50000</v>
      </c>
      <c r="J42">
        <v>7</v>
      </c>
      <c r="K42" s="2">
        <f t="shared" ref="K42:K52" si="1">I42*J42</f>
        <v>350000</v>
      </c>
    </row>
    <row r="43" spans="1:11" x14ac:dyDescent="0.2">
      <c r="I43">
        <v>20000</v>
      </c>
      <c r="J43">
        <v>11</v>
      </c>
      <c r="K43" s="2">
        <f t="shared" si="1"/>
        <v>220000</v>
      </c>
    </row>
    <row r="44" spans="1:11" x14ac:dyDescent="0.2">
      <c r="I44">
        <v>10000</v>
      </c>
      <c r="J44">
        <v>6</v>
      </c>
      <c r="K44" s="2">
        <f t="shared" si="1"/>
        <v>60000</v>
      </c>
    </row>
    <row r="45" spans="1:11" x14ac:dyDescent="0.2">
      <c r="I45">
        <v>5000</v>
      </c>
      <c r="J45">
        <v>7</v>
      </c>
      <c r="K45" s="2">
        <f t="shared" si="1"/>
        <v>35000</v>
      </c>
    </row>
    <row r="46" spans="1:11" x14ac:dyDescent="0.2">
      <c r="I46">
        <v>2000</v>
      </c>
      <c r="J46">
        <v>16</v>
      </c>
      <c r="K46" s="2">
        <f t="shared" si="1"/>
        <v>32000</v>
      </c>
    </row>
    <row r="47" spans="1:11" x14ac:dyDescent="0.2">
      <c r="I47">
        <v>1000</v>
      </c>
      <c r="J47">
        <v>1</v>
      </c>
      <c r="K47" s="2">
        <f t="shared" si="1"/>
        <v>1000</v>
      </c>
    </row>
    <row r="48" spans="1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726500</v>
      </c>
    </row>
    <row r="54" spans="9:11" x14ac:dyDescent="0.2">
      <c r="K54" s="2">
        <f>GETPIVOTDATA("Ventas",$A$4)</f>
        <v>726500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2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11872000</v>
      </c>
      <c r="C104" s="7">
        <v>6782000</v>
      </c>
      <c r="D104" s="7">
        <v>5090000</v>
      </c>
    </row>
    <row r="105" spans="1:4" x14ac:dyDescent="0.2">
      <c r="A105" t="s">
        <v>458</v>
      </c>
      <c r="B105" s="7">
        <v>4845500</v>
      </c>
      <c r="C105" s="7">
        <v>548500</v>
      </c>
      <c r="D105" s="7">
        <v>4297000</v>
      </c>
    </row>
    <row r="106" spans="1:4" x14ac:dyDescent="0.2">
      <c r="A106" t="s">
        <v>224</v>
      </c>
      <c r="B106" s="7">
        <v>4926000</v>
      </c>
      <c r="C106" s="7">
        <v>2113900</v>
      </c>
      <c r="D106" s="7">
        <v>2812100</v>
      </c>
    </row>
    <row r="107" spans="1:4" x14ac:dyDescent="0.2">
      <c r="A107" t="s">
        <v>26</v>
      </c>
      <c r="B107" s="7">
        <v>4157000</v>
      </c>
      <c r="C107" s="7">
        <v>1793800</v>
      </c>
      <c r="D107" s="7">
        <v>2363200</v>
      </c>
    </row>
    <row r="108" spans="1:4" x14ac:dyDescent="0.2">
      <c r="A108" t="s">
        <v>532</v>
      </c>
      <c r="B108" s="7">
        <v>5483500</v>
      </c>
      <c r="C108" s="7">
        <v>3128000</v>
      </c>
      <c r="D108" s="7">
        <v>2355500</v>
      </c>
    </row>
    <row r="109" spans="1:4" x14ac:dyDescent="0.2">
      <c r="A109" t="s">
        <v>225</v>
      </c>
      <c r="B109" s="7">
        <v>2311500</v>
      </c>
      <c r="C109" s="7">
        <v>280200</v>
      </c>
      <c r="D109" s="7">
        <v>2031300</v>
      </c>
    </row>
    <row r="110" spans="1:4" x14ac:dyDescent="0.2">
      <c r="A110" t="s">
        <v>48</v>
      </c>
      <c r="B110" s="7">
        <v>5500000</v>
      </c>
      <c r="C110" s="7">
        <v>3795500</v>
      </c>
      <c r="D110" s="7">
        <v>1704500</v>
      </c>
    </row>
    <row r="111" spans="1:4" x14ac:dyDescent="0.2">
      <c r="A111" t="s">
        <v>103</v>
      </c>
      <c r="B111" s="7">
        <v>2350000</v>
      </c>
      <c r="C111" s="7">
        <v>831600</v>
      </c>
      <c r="D111" s="7">
        <v>1518400</v>
      </c>
    </row>
    <row r="112" spans="1:4" x14ac:dyDescent="0.2">
      <c r="A112" t="s">
        <v>21</v>
      </c>
      <c r="B112" s="7">
        <v>2166500</v>
      </c>
      <c r="C112" s="7">
        <v>728300</v>
      </c>
      <c r="D112" s="7">
        <v>1438200</v>
      </c>
    </row>
    <row r="113" spans="1:4" x14ac:dyDescent="0.2">
      <c r="A113" t="s">
        <v>677</v>
      </c>
      <c r="B113" s="7">
        <v>1470000</v>
      </c>
      <c r="C113" s="7">
        <v>210000</v>
      </c>
      <c r="D113" s="7">
        <v>1260000</v>
      </c>
    </row>
    <row r="114" spans="1:4" x14ac:dyDescent="0.2">
      <c r="A114" t="s">
        <v>15</v>
      </c>
      <c r="B114" s="7">
        <v>1798500</v>
      </c>
      <c r="C114" s="7">
        <v>553800</v>
      </c>
      <c r="D114" s="7">
        <v>1244700</v>
      </c>
    </row>
    <row r="115" spans="1:4" x14ac:dyDescent="0.2">
      <c r="A115" t="s">
        <v>342</v>
      </c>
      <c r="B115" s="7">
        <v>781000</v>
      </c>
      <c r="C115" s="7">
        <v>84100</v>
      </c>
      <c r="D115" s="7">
        <v>696900</v>
      </c>
    </row>
    <row r="116" spans="1:4" x14ac:dyDescent="0.2">
      <c r="A116" t="s">
        <v>891</v>
      </c>
      <c r="B116" s="7">
        <v>964000</v>
      </c>
      <c r="C116" s="7">
        <v>342600</v>
      </c>
      <c r="D116" s="7">
        <v>621400</v>
      </c>
    </row>
    <row r="117" spans="1:4" x14ac:dyDescent="0.2">
      <c r="A117" t="s">
        <v>586</v>
      </c>
      <c r="B117" s="7">
        <v>805500</v>
      </c>
      <c r="C117" s="7">
        <v>302500</v>
      </c>
      <c r="D117" s="7">
        <v>503000</v>
      </c>
    </row>
    <row r="118" spans="1:4" x14ac:dyDescent="0.2">
      <c r="A118" t="s">
        <v>1102</v>
      </c>
      <c r="B118" s="7">
        <v>1187000</v>
      </c>
      <c r="C118" s="7">
        <v>693000</v>
      </c>
      <c r="D118" s="7">
        <v>494000</v>
      </c>
    </row>
    <row r="119" spans="1:4" x14ac:dyDescent="0.2">
      <c r="A119" t="s">
        <v>455</v>
      </c>
      <c r="B119" s="7">
        <v>502000</v>
      </c>
      <c r="C119" s="7">
        <v>74900</v>
      </c>
      <c r="D119" s="7">
        <v>427100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116</v>
      </c>
      <c r="B121" s="7">
        <v>5934100</v>
      </c>
      <c r="C121" s="7">
        <v>5547872</v>
      </c>
      <c r="D121" s="7">
        <v>386228</v>
      </c>
    </row>
    <row r="122" spans="1:4" x14ac:dyDescent="0.2">
      <c r="A122" t="s">
        <v>617</v>
      </c>
      <c r="B122" s="7">
        <v>1270000</v>
      </c>
      <c r="C122" s="7">
        <v>885000</v>
      </c>
      <c r="D122" s="7">
        <v>385000</v>
      </c>
    </row>
    <row r="123" spans="1:4" x14ac:dyDescent="0.2">
      <c r="A123" t="s">
        <v>365</v>
      </c>
      <c r="B123" s="7">
        <v>683000</v>
      </c>
      <c r="C123" s="7">
        <v>331900</v>
      </c>
      <c r="D123" s="7">
        <v>351100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462000</v>
      </c>
      <c r="C126" s="7">
        <v>200200</v>
      </c>
      <c r="D126" s="7">
        <v>261800</v>
      </c>
    </row>
    <row r="127" spans="1:4" x14ac:dyDescent="0.2">
      <c r="A127" t="s">
        <v>201</v>
      </c>
      <c r="B127" s="7">
        <v>697000</v>
      </c>
      <c r="C127" s="7">
        <v>437000</v>
      </c>
      <c r="D127" s="7">
        <v>260000</v>
      </c>
    </row>
    <row r="128" spans="1:4" x14ac:dyDescent="0.2">
      <c r="A128" t="s">
        <v>2853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339000</v>
      </c>
      <c r="C130" s="7">
        <v>132000</v>
      </c>
      <c r="D130" s="7">
        <v>207000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476</v>
      </c>
      <c r="B132" s="7">
        <v>304000</v>
      </c>
      <c r="C132" s="7">
        <v>144600</v>
      </c>
      <c r="D132" s="7">
        <v>159400</v>
      </c>
    </row>
    <row r="133" spans="1:4" x14ac:dyDescent="0.2">
      <c r="A133" t="s">
        <v>526</v>
      </c>
      <c r="B133" s="7">
        <v>481000</v>
      </c>
      <c r="C133" s="7">
        <v>323000</v>
      </c>
      <c r="D133" s="7">
        <v>158000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3060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2770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220000</v>
      </c>
      <c r="C142" s="7">
        <v>118000</v>
      </c>
      <c r="D142" s="7">
        <v>102000</v>
      </c>
    </row>
    <row r="143" spans="1:4" x14ac:dyDescent="0.2">
      <c r="A143" t="s">
        <v>2664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2670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110000</v>
      </c>
      <c r="C148" s="7">
        <v>33000</v>
      </c>
      <c r="D148" s="7">
        <v>77000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3262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1958</v>
      </c>
      <c r="B152" s="7">
        <v>128000</v>
      </c>
      <c r="C152" s="7">
        <v>64500</v>
      </c>
      <c r="D152" s="7">
        <v>63500</v>
      </c>
    </row>
    <row r="153" spans="1:4" x14ac:dyDescent="0.2">
      <c r="A153" t="s">
        <v>2768</v>
      </c>
      <c r="B153" s="7">
        <v>110000</v>
      </c>
      <c r="C153" s="7">
        <v>51000</v>
      </c>
      <c r="D153" s="7">
        <v>59000</v>
      </c>
    </row>
    <row r="154" spans="1:4" x14ac:dyDescent="0.2">
      <c r="A154" t="s">
        <v>2364</v>
      </c>
      <c r="B154" s="7">
        <v>101000</v>
      </c>
      <c r="C154" s="7">
        <v>42000</v>
      </c>
      <c r="D154" s="7">
        <v>59000</v>
      </c>
    </row>
    <row r="155" spans="1:4" x14ac:dyDescent="0.2">
      <c r="A155" t="s">
        <v>2078</v>
      </c>
      <c r="B155" s="7">
        <v>105000</v>
      </c>
      <c r="C155" s="7">
        <v>47000</v>
      </c>
      <c r="D155" s="7">
        <v>58000</v>
      </c>
    </row>
    <row r="156" spans="1:4" x14ac:dyDescent="0.2">
      <c r="A156" t="s">
        <v>1192</v>
      </c>
      <c r="B156" s="7">
        <v>114000</v>
      </c>
      <c r="C156" s="7">
        <v>58000</v>
      </c>
      <c r="D156" s="7">
        <v>56000</v>
      </c>
    </row>
    <row r="157" spans="1:4" x14ac:dyDescent="0.2">
      <c r="A157" t="s">
        <v>2628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761</v>
      </c>
      <c r="B159" s="7">
        <v>77500</v>
      </c>
      <c r="C159" s="7">
        <v>26000</v>
      </c>
      <c r="D159" s="7">
        <v>51500</v>
      </c>
    </row>
    <row r="160" spans="1:4" x14ac:dyDescent="0.2">
      <c r="A160" t="s">
        <v>848</v>
      </c>
      <c r="B160" s="7">
        <v>68500</v>
      </c>
      <c r="C160" s="7">
        <v>17300</v>
      </c>
      <c r="D160" s="7">
        <v>51200</v>
      </c>
    </row>
    <row r="161" spans="1:4" x14ac:dyDescent="0.2">
      <c r="A161" t="s">
        <v>771</v>
      </c>
      <c r="B161" s="7">
        <v>94000</v>
      </c>
      <c r="C161" s="7">
        <v>43000</v>
      </c>
      <c r="D161" s="7">
        <v>51000</v>
      </c>
    </row>
    <row r="162" spans="1:4" x14ac:dyDescent="0.2">
      <c r="A162" t="s">
        <v>2067</v>
      </c>
      <c r="B162" s="7">
        <v>100000</v>
      </c>
      <c r="C162" s="7">
        <v>50000</v>
      </c>
      <c r="D162" s="7">
        <v>50000</v>
      </c>
    </row>
    <row r="163" spans="1:4" x14ac:dyDescent="0.2">
      <c r="A163" t="s">
        <v>588</v>
      </c>
      <c r="B163" s="7">
        <v>59000</v>
      </c>
      <c r="C163" s="7">
        <v>9300</v>
      </c>
      <c r="D163" s="7">
        <v>49700</v>
      </c>
    </row>
    <row r="164" spans="1:4" x14ac:dyDescent="0.2">
      <c r="A164" t="s">
        <v>2446</v>
      </c>
      <c r="B164" s="7">
        <v>60000</v>
      </c>
      <c r="C164" s="7">
        <v>10600</v>
      </c>
      <c r="D164" s="7">
        <v>49400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2436</v>
      </c>
      <c r="B166" s="7">
        <v>71000</v>
      </c>
      <c r="C166" s="7">
        <v>24000</v>
      </c>
      <c r="D166" s="7">
        <v>47000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2515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2134</v>
      </c>
      <c r="B169" s="7">
        <v>85000</v>
      </c>
      <c r="C169" s="7">
        <v>39500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2890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2678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2808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2889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2681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3123</v>
      </c>
      <c r="B181" s="7">
        <v>38000</v>
      </c>
      <c r="C181" s="7">
        <v>9400</v>
      </c>
      <c r="D181" s="7">
        <v>28600</v>
      </c>
    </row>
    <row r="182" spans="1:4" x14ac:dyDescent="0.2">
      <c r="A182" t="s">
        <v>1028</v>
      </c>
      <c r="B182" s="7">
        <v>44000</v>
      </c>
      <c r="C182" s="7">
        <v>15600</v>
      </c>
      <c r="D182" s="7">
        <v>28400</v>
      </c>
    </row>
    <row r="183" spans="1:4" x14ac:dyDescent="0.2">
      <c r="A183" t="s">
        <v>719</v>
      </c>
      <c r="B183" s="7">
        <v>36000</v>
      </c>
      <c r="C183" s="7">
        <v>7650</v>
      </c>
      <c r="D183" s="7">
        <v>28350</v>
      </c>
    </row>
    <row r="184" spans="1:4" x14ac:dyDescent="0.2">
      <c r="A184" t="s">
        <v>351</v>
      </c>
      <c r="B184" s="7">
        <v>59000</v>
      </c>
      <c r="C184" s="7">
        <v>32500</v>
      </c>
      <c r="D184" s="7">
        <v>26500</v>
      </c>
    </row>
    <row r="185" spans="1:4" x14ac:dyDescent="0.2">
      <c r="A185" t="s">
        <v>717</v>
      </c>
      <c r="B185" s="7">
        <v>49000</v>
      </c>
      <c r="C185" s="7">
        <v>23500</v>
      </c>
      <c r="D185" s="7">
        <v>25500</v>
      </c>
    </row>
    <row r="186" spans="1:4" x14ac:dyDescent="0.2">
      <c r="A186" t="s">
        <v>3390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3209</v>
      </c>
      <c r="B188" s="7">
        <v>60000</v>
      </c>
      <c r="C188" s="7">
        <v>35000</v>
      </c>
      <c r="D188" s="7">
        <v>25000</v>
      </c>
    </row>
    <row r="189" spans="1:4" x14ac:dyDescent="0.2">
      <c r="A189" t="s">
        <v>30</v>
      </c>
      <c r="B189" s="7">
        <v>45000</v>
      </c>
      <c r="C189" s="7">
        <v>20300</v>
      </c>
      <c r="D189" s="7">
        <v>24700</v>
      </c>
    </row>
    <row r="190" spans="1:4" x14ac:dyDescent="0.2">
      <c r="A190" t="s">
        <v>2575</v>
      </c>
      <c r="B190" s="7">
        <v>40000</v>
      </c>
      <c r="C190" s="7">
        <v>16000</v>
      </c>
      <c r="D190" s="7">
        <v>24000</v>
      </c>
    </row>
    <row r="191" spans="1:4" x14ac:dyDescent="0.2">
      <c r="A191" t="s">
        <v>720</v>
      </c>
      <c r="B191" s="7">
        <v>25000</v>
      </c>
      <c r="C191" s="7">
        <v>1800</v>
      </c>
      <c r="D191" s="7">
        <v>23200</v>
      </c>
    </row>
    <row r="192" spans="1:4" x14ac:dyDescent="0.2">
      <c r="A192" t="s">
        <v>1041</v>
      </c>
      <c r="B192" s="7">
        <v>39000</v>
      </c>
      <c r="C192" s="7">
        <v>17000</v>
      </c>
      <c r="D192" s="7">
        <v>22000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1711</v>
      </c>
      <c r="B194" s="7">
        <v>39000</v>
      </c>
      <c r="C194" s="7">
        <v>18000</v>
      </c>
      <c r="D194" s="7">
        <v>21000</v>
      </c>
    </row>
    <row r="195" spans="1:4" x14ac:dyDescent="0.2">
      <c r="A195" t="s">
        <v>3231</v>
      </c>
      <c r="B195" s="7">
        <v>90000</v>
      </c>
      <c r="C195" s="7">
        <v>70000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1603</v>
      </c>
      <c r="B197" s="7">
        <v>45000</v>
      </c>
      <c r="C197" s="7">
        <v>25000</v>
      </c>
      <c r="D197" s="7">
        <v>20000</v>
      </c>
    </row>
    <row r="198" spans="1:4" x14ac:dyDescent="0.2">
      <c r="A198" t="s">
        <v>2775</v>
      </c>
      <c r="B198" s="7">
        <v>52000</v>
      </c>
      <c r="C198" s="7">
        <v>32000</v>
      </c>
      <c r="D198" s="7">
        <v>20000</v>
      </c>
    </row>
    <row r="199" spans="1:4" x14ac:dyDescent="0.2">
      <c r="A199" t="s">
        <v>734</v>
      </c>
      <c r="B199" s="7">
        <v>43000</v>
      </c>
      <c r="C199" s="7">
        <v>24000</v>
      </c>
      <c r="D199" s="7">
        <v>19000</v>
      </c>
    </row>
    <row r="200" spans="1:4" x14ac:dyDescent="0.2">
      <c r="A200" t="s">
        <v>47</v>
      </c>
      <c r="B200" s="7">
        <v>32000</v>
      </c>
      <c r="C200" s="7">
        <v>13000</v>
      </c>
      <c r="D200" s="7">
        <v>19000</v>
      </c>
    </row>
    <row r="201" spans="1:4" x14ac:dyDescent="0.2">
      <c r="A201" t="s">
        <v>480</v>
      </c>
      <c r="B201" s="7">
        <v>210800</v>
      </c>
      <c r="C201" s="7">
        <v>192243</v>
      </c>
      <c r="D201" s="7">
        <v>18557</v>
      </c>
    </row>
    <row r="202" spans="1:4" x14ac:dyDescent="0.2">
      <c r="A202" t="s">
        <v>1487</v>
      </c>
      <c r="B202" s="7">
        <v>30000</v>
      </c>
      <c r="C202" s="7">
        <v>12000</v>
      </c>
      <c r="D202" s="7">
        <v>18000</v>
      </c>
    </row>
    <row r="203" spans="1:4" x14ac:dyDescent="0.2">
      <c r="A203" t="s">
        <v>2502</v>
      </c>
      <c r="B203" s="7">
        <v>40000</v>
      </c>
      <c r="C203" s="7">
        <v>22000</v>
      </c>
      <c r="D203" s="7">
        <v>18000</v>
      </c>
    </row>
    <row r="204" spans="1:4" x14ac:dyDescent="0.2">
      <c r="A204" t="s">
        <v>1261</v>
      </c>
      <c r="B204" s="7">
        <v>26000</v>
      </c>
      <c r="C204" s="7">
        <v>8000</v>
      </c>
      <c r="D204" s="7">
        <v>18000</v>
      </c>
    </row>
    <row r="205" spans="1:4" x14ac:dyDescent="0.2">
      <c r="A205" t="s">
        <v>2447</v>
      </c>
      <c r="B205" s="7">
        <v>25000</v>
      </c>
      <c r="C205" s="7">
        <v>7800</v>
      </c>
      <c r="D205" s="7">
        <v>17200</v>
      </c>
    </row>
    <row r="206" spans="1:4" x14ac:dyDescent="0.2">
      <c r="A206" t="s">
        <v>3329</v>
      </c>
      <c r="B206" s="7">
        <v>35000</v>
      </c>
      <c r="C206" s="7">
        <v>18000</v>
      </c>
      <c r="D206" s="7">
        <v>17000</v>
      </c>
    </row>
    <row r="207" spans="1:4" x14ac:dyDescent="0.2">
      <c r="A207" t="s">
        <v>1441</v>
      </c>
      <c r="B207" s="7">
        <v>30000</v>
      </c>
      <c r="C207" s="7">
        <v>14000</v>
      </c>
      <c r="D207" s="7">
        <v>16000</v>
      </c>
    </row>
    <row r="208" spans="1:4" x14ac:dyDescent="0.2">
      <c r="A208" t="s">
        <v>238</v>
      </c>
      <c r="B208" s="7">
        <v>30000</v>
      </c>
      <c r="C208" s="7">
        <v>15000</v>
      </c>
      <c r="D208" s="7">
        <v>15000</v>
      </c>
    </row>
    <row r="209" spans="1:4" x14ac:dyDescent="0.2">
      <c r="A209" t="s">
        <v>922</v>
      </c>
      <c r="B209" s="7">
        <v>40000</v>
      </c>
      <c r="C209" s="7">
        <v>25000</v>
      </c>
      <c r="D209" s="7">
        <v>15000</v>
      </c>
    </row>
    <row r="210" spans="1:4" x14ac:dyDescent="0.2">
      <c r="A210" t="s">
        <v>1934</v>
      </c>
      <c r="B210" s="7">
        <v>30000</v>
      </c>
      <c r="C210" s="7">
        <v>15000</v>
      </c>
      <c r="D210" s="7">
        <v>15000</v>
      </c>
    </row>
    <row r="211" spans="1:4" x14ac:dyDescent="0.2">
      <c r="A211" t="s">
        <v>3185</v>
      </c>
      <c r="B211" s="7">
        <v>20000</v>
      </c>
      <c r="C211" s="7">
        <v>5000</v>
      </c>
      <c r="D211" s="7">
        <v>15000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3015</v>
      </c>
      <c r="B213" s="7">
        <v>29000</v>
      </c>
      <c r="C213" s="7">
        <v>15000</v>
      </c>
      <c r="D213" s="7">
        <v>14000</v>
      </c>
    </row>
    <row r="214" spans="1:4" x14ac:dyDescent="0.2">
      <c r="A214" t="s">
        <v>3598</v>
      </c>
      <c r="B214" s="7">
        <v>20000</v>
      </c>
      <c r="C214" s="7">
        <v>6000</v>
      </c>
      <c r="D214" s="7">
        <v>14000</v>
      </c>
    </row>
    <row r="215" spans="1:4" x14ac:dyDescent="0.2">
      <c r="A215" t="s">
        <v>1257</v>
      </c>
      <c r="B215" s="7">
        <v>22000</v>
      </c>
      <c r="C215" s="7">
        <v>9000</v>
      </c>
      <c r="D215" s="7">
        <v>13000</v>
      </c>
    </row>
    <row r="216" spans="1:4" x14ac:dyDescent="0.2">
      <c r="A216" t="s">
        <v>2510</v>
      </c>
      <c r="B216" s="7">
        <v>24000</v>
      </c>
      <c r="C216" s="7">
        <v>11000</v>
      </c>
      <c r="D216" s="7">
        <v>13000</v>
      </c>
    </row>
    <row r="217" spans="1:4" x14ac:dyDescent="0.2">
      <c r="A217" t="s">
        <v>1496</v>
      </c>
      <c r="B217" s="7">
        <v>25000</v>
      </c>
      <c r="C217" s="7">
        <v>12000</v>
      </c>
      <c r="D217" s="7">
        <v>13000</v>
      </c>
    </row>
    <row r="218" spans="1:4" x14ac:dyDescent="0.2">
      <c r="A218" t="s">
        <v>2675</v>
      </c>
      <c r="B218" s="7">
        <v>36000</v>
      </c>
      <c r="C218" s="7">
        <v>24000</v>
      </c>
      <c r="D218" s="7">
        <v>12000</v>
      </c>
    </row>
    <row r="219" spans="1:4" x14ac:dyDescent="0.2">
      <c r="A219" t="s">
        <v>1942</v>
      </c>
      <c r="B219" s="7">
        <v>19000</v>
      </c>
      <c r="C219" s="7">
        <v>7000</v>
      </c>
      <c r="D219" s="7">
        <v>12000</v>
      </c>
    </row>
    <row r="220" spans="1:4" x14ac:dyDescent="0.2">
      <c r="A220" t="s">
        <v>1515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2187</v>
      </c>
      <c r="B221" s="7">
        <v>20000</v>
      </c>
      <c r="C221" s="7">
        <v>9000</v>
      </c>
      <c r="D221" s="7">
        <v>11000</v>
      </c>
    </row>
    <row r="222" spans="1:4" x14ac:dyDescent="0.2">
      <c r="A222" t="s">
        <v>3279</v>
      </c>
      <c r="B222" s="7">
        <v>18000</v>
      </c>
      <c r="C222" s="7">
        <v>7500</v>
      </c>
      <c r="D222" s="7">
        <v>10500</v>
      </c>
    </row>
    <row r="223" spans="1:4" x14ac:dyDescent="0.2">
      <c r="A223" t="s">
        <v>545</v>
      </c>
      <c r="B223" s="7">
        <v>10000</v>
      </c>
      <c r="C223" s="7">
        <v>0</v>
      </c>
      <c r="D223" s="7">
        <v>10000</v>
      </c>
    </row>
    <row r="224" spans="1:4" x14ac:dyDescent="0.2">
      <c r="A224" t="s">
        <v>38</v>
      </c>
      <c r="B224" s="7">
        <v>22000</v>
      </c>
      <c r="C224" s="7">
        <v>12000</v>
      </c>
      <c r="D224" s="7">
        <v>10000</v>
      </c>
    </row>
    <row r="225" spans="1:4" x14ac:dyDescent="0.2">
      <c r="A225" t="s">
        <v>3405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2260</v>
      </c>
      <c r="B227" s="7">
        <v>20000</v>
      </c>
      <c r="C227" s="7">
        <v>10000</v>
      </c>
      <c r="D227" s="7">
        <v>10000</v>
      </c>
    </row>
    <row r="228" spans="1:4" x14ac:dyDescent="0.2">
      <c r="A228" t="s">
        <v>3620</v>
      </c>
      <c r="B228" s="7">
        <v>9000</v>
      </c>
      <c r="C228" s="7">
        <v>0</v>
      </c>
      <c r="D228" s="7">
        <v>9000</v>
      </c>
    </row>
    <row r="229" spans="1:4" x14ac:dyDescent="0.2">
      <c r="A229" t="s">
        <v>1326</v>
      </c>
      <c r="B229" s="7">
        <v>22000</v>
      </c>
      <c r="C229" s="7">
        <v>13000</v>
      </c>
      <c r="D229" s="7">
        <v>9000</v>
      </c>
    </row>
    <row r="230" spans="1:4" x14ac:dyDescent="0.2">
      <c r="A230" t="s">
        <v>3470</v>
      </c>
      <c r="B230" s="7">
        <v>14000</v>
      </c>
      <c r="C230" s="7">
        <v>6000</v>
      </c>
      <c r="D230" s="7">
        <v>8000</v>
      </c>
    </row>
    <row r="231" spans="1:4" x14ac:dyDescent="0.2">
      <c r="A231" t="s">
        <v>1867</v>
      </c>
      <c r="B231" s="7">
        <v>18000</v>
      </c>
      <c r="C231" s="7">
        <v>10000</v>
      </c>
      <c r="D231" s="7">
        <v>8000</v>
      </c>
    </row>
    <row r="232" spans="1:4" x14ac:dyDescent="0.2">
      <c r="A232" t="s">
        <v>112</v>
      </c>
      <c r="B232" s="7">
        <v>8000</v>
      </c>
      <c r="C232" s="7">
        <v>0</v>
      </c>
      <c r="D232" s="7">
        <v>8000</v>
      </c>
    </row>
    <row r="233" spans="1:4" x14ac:dyDescent="0.2">
      <c r="A233" t="s">
        <v>1166</v>
      </c>
      <c r="B233" s="7">
        <v>15000</v>
      </c>
      <c r="C233" s="7">
        <v>7500</v>
      </c>
      <c r="D233" s="7">
        <v>7500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3430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2217</v>
      </c>
      <c r="B236" s="7">
        <v>12000</v>
      </c>
      <c r="C236" s="7">
        <v>6000</v>
      </c>
      <c r="D236" s="7">
        <v>6000</v>
      </c>
    </row>
    <row r="237" spans="1:4" x14ac:dyDescent="0.2">
      <c r="A237" t="s">
        <v>937</v>
      </c>
      <c r="B237" s="7">
        <v>18000</v>
      </c>
      <c r="C237" s="7">
        <v>14000</v>
      </c>
      <c r="D237" s="7">
        <v>4000</v>
      </c>
    </row>
    <row r="238" spans="1:4" x14ac:dyDescent="0.2">
      <c r="A238" t="s">
        <v>246</v>
      </c>
      <c r="B238" s="7">
        <v>2000</v>
      </c>
      <c r="C238" s="7">
        <v>0</v>
      </c>
      <c r="D238" s="7">
        <v>2000</v>
      </c>
    </row>
    <row r="239" spans="1:4" x14ac:dyDescent="0.2">
      <c r="A239" t="s">
        <v>520</v>
      </c>
      <c r="B239" s="7">
        <v>1200</v>
      </c>
      <c r="C239" s="7">
        <v>0</v>
      </c>
      <c r="D239" s="7">
        <v>1200</v>
      </c>
    </row>
    <row r="240" spans="1:4" x14ac:dyDescent="0.2">
      <c r="A240" t="s">
        <v>1622</v>
      </c>
      <c r="B240" s="7">
        <v>0</v>
      </c>
      <c r="C240" s="7">
        <v>0</v>
      </c>
      <c r="D240" s="7">
        <v>0</v>
      </c>
    </row>
    <row r="241" spans="1:4" x14ac:dyDescent="0.2">
      <c r="A241" t="s">
        <v>245</v>
      </c>
      <c r="B241" s="7">
        <v>74277600</v>
      </c>
      <c r="C241" s="7">
        <v>37547965</v>
      </c>
      <c r="D241" s="7">
        <v>36729635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29" sqref="D2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45087</v>
      </c>
      <c r="B5" s="8" t="s">
        <v>261</v>
      </c>
      <c r="C5" t="s">
        <v>281</v>
      </c>
      <c r="D5" s="7">
        <v>1</v>
      </c>
      <c r="E5" s="7">
        <v>73000</v>
      </c>
      <c r="F5" s="7">
        <v>135000</v>
      </c>
    </row>
    <row r="6" spans="1:6" x14ac:dyDescent="0.2">
      <c r="A6" s="1" t="s">
        <v>245</v>
      </c>
      <c r="D6" s="7">
        <v>1</v>
      </c>
      <c r="E6" s="7">
        <v>73000</v>
      </c>
      <c r="F6" s="7">
        <v>135000</v>
      </c>
    </row>
    <row r="24" spans="8:21" x14ac:dyDescent="0.2">
      <c r="R24" s="66" t="s">
        <v>2807</v>
      </c>
      <c r="S24" s="66"/>
      <c r="T24" s="66"/>
      <c r="U24" s="66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2823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2023-07-07T02:50:50Z</dcterms:modified>
</cp:coreProperties>
</file>