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5B263C9B-5B7B-9F4D-AC21-D8AAAC9BBC4A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596" r:id="rId13"/>
    <pivotCache cacheId="606" r:id="rId14"/>
    <pivotCache cacheId="61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920" i="1" l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<sst xmlns="http://schemas.openxmlformats.org/spreadsheetml/2006/main" count="68030" uniqueCount="3883">
  <si>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</si>
  <si>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</si>
  <si>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</si>
  <si>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</si>
  <si>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</si>
  <si>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</si>
  <si>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</si>
  <si>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</si>
  <si>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</si>
  <si>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</si>
  <si>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</si>
  <si>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</si>
  <si>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</si>
  <si>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</si>
  <si>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</si>
  <si>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</si>
  <si>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</si>
  <si>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</si>
  <si>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</si>
  <si>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</si>
  <si>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</si>
  <si>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</si>
  <si>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</si>
  <si>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</si>
  <si>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</si>
  <si>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</si>
  <si>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</si>
  <si>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</si>
  <si>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</si>
  <si>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</si>
  <si>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</si>
  <si>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</si>
  <si>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</si>
  <si>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</si>
  <si>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</si>
  <si>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</si>
  <si>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</si>
  <si>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</si>
  <si>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</si>
  <si>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</si>
  <si>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</si>
  <si>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</si>
  <si>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</si>
  <si>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</si>
  <si>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</si>
  <si>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</si>
  <si>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</si>
  <si>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</si>
  <si>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</si>
  <si>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</si>
  <si>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</si>
  <si>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</si>
  <si>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</si>
  <si>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</si>
  <si>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</si>
  <si>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</si>
  <si>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</si>
  <si>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</si>
  <si>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</si>
  <si>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</si>
  <si>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</si>
  <si>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</si>
  <si>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</si>
  <si>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</si>
  <si>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</si>
  <si>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</si>
  <si>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</si>
  <si>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</si>
  <si>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</si>
  <si>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</si>
  <si>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</si>
  <si>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</si>
  <si>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</si>
  <si>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</si>
  <si>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</si>
  <si>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</si>
  <si>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</si>
  <si>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</si>
  <si>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</si>
  <si>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</si>
  <si>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</si>
  <si>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</si>
  <si>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</si>
  <si>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</si>
  <si>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</si>
  <si>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</si>
  <si>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</si>
  <si>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</si>
  <si>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</si>
  <si>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</si>
  <si>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</si>
  <si>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</si>
  <si>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</si>
  <si>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</si>
  <si>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</si>
  <si>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</si>
  <si>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</si>
  <si>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</si>
  <si>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</si>
  <si>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</si>
  <si>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</si>
  <si>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</si>
  <si>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</si>
  <si>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</si>
  <si>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</si>
  <si>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</si>
  <si>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</si>
  <si>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</si>
  <si>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</si>
  <si>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</si>
  <si>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</si>
  <si>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</si>
  <si>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</si>
  <si>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</si>
  <si>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</si>
  <si>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</si>
  <si>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</si>
  <si>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</si>
  <si>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</si>
  <si>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</si>
  <si>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</si>
  <si>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</si>
  <si>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</si>
  <si>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</si>
  <si>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</si>
  <si>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</si>
  <si>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</si>
  <si>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</si>
  <si>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</si>
  <si>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</si>
  <si>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</si>
  <si>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</si>
  <si>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</si>
  <si>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</si>
  <si>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</si>
  <si>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</si>
  <si>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</si>
  <si>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</si>
  <si>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</si>
  <si>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</si>
  <si>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</si>
  <si>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</si>
  <si>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</si>
  <si>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</si>
  <si>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</si>
  <si>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</si>
  <si>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</si>
  <si>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</si>
  <si>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</si>
  <si>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</si>
  <si>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</si>
  <si>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</si>
  <si>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</si>
  <si>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</si>
  <si>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</si>
  <si>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</si>
  <si>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</si>
  <si>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</si>
  <si>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</si>
  <si>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</si>
  <si>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</si>
  <si>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</si>
  <si>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</si>
  <si>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</si>
  <si>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</si>
  <si>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</si>
  <si>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</si>
  <si>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</si>
  <si>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</si>
  <si>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</si>
  <si>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</si>
  <si>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</si>
  <si>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</si>
  <si>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</si>
  <si>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</si>
  <si>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</si>
  <si>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</si>
  <si>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</si>
  <si>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</si>
  <si>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</si>
  <si>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</si>
  <si>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</si>
  <si>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</si>
  <si>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</si>
  <si>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</si>
  <si>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</si>
  <si>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</si>
  <si>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</si>
  <si>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</si>
  <si>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</si>
  <si>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</si>
  <si>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</si>
  <si>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</si>
  <si>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</si>
  <si>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</si>
  <si>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</si>
  <si>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</si>
  <si>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</si>
  <si>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</si>
  <si>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</si>
  <si>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</si>
  <si>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</si>
  <si>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</si>
  <si>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</si>
  <si>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</si>
  <si>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</si>
  <si>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</si>
  <si>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</si>
  <si>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</si>
  <si>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</si>
  <si>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</si>
  <si>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</si>
  <si>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</si>
  <si>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</si>
  <si>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</si>
  <si>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</si>
  <si>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</si>
  <si>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</si>
  <si>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</si>
  <si>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</si>
  <si>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</si>
  <si>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</si>
  <si>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</si>
  <si>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</si>
  <si>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</si>
  <si>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</si>
  <si>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</si>
  <si>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</si>
  <si>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</si>
  <si>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</si>
  <si>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</si>
  <si>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</si>
  <si>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</si>
  <si>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</si>
  <si>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</si>
  <si>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</si>
  <si>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</si>
  <si>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</si>
  <si>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</si>
  <si>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</si>
  <si>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</si>
  <si>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</si>
  <si>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</si>
  <si>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</si>
  <si>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</si>
  <si>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</si>
  <si>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</si>
  <si>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</si>
  <si>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</si>
  <si>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</si>
  <si>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</si>
  <si>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</si>
  <si>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</si>
  <si>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</si>
  <si>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</si>
  <si>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</si>
  <si>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</si>
  <si>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</si>
  <si>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</si>
  <si>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</si>
  <si>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</si>
  <si>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</si>
  <si>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</si>
  <si>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</si>
  <si>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</si>
  <si>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</si>
  <si>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</si>
  <si>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</si>
  <si>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</si>
  <si>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</si>
  <si>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</si>
  <si>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</si>
  <si>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</si>
  <si>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</si>
  <si>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</si>
  <si>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</si>
  <si>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</si>
  <si>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</si>
  <si>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</si>
  <si>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</si>
  <si>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</si>
  <si>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</si>
  <si>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</si>
  <si>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</si>
  <si>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</si>
  <si>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</si>
  <si>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</si>
  <si>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</si>
  <si>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</si>
  <si>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</si>
  <si>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</si>
  <si>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</si>
  <si>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</si>
  <si>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</si>
  <si>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</si>
  <si>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</si>
  <si>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</si>
  <si>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</si>
  <si>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</si>
  <si>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</si>
  <si>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</si>
  <si>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</si>
  <si>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</si>
  <si>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</si>
  <si>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</si>
  <si>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</si>
  <si>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</si>
  <si>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</si>
  <si>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</si>
  <si>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</si>
  <si>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</si>
  <si>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</si>
  <si>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</si>
  <si>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</si>
  <si>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</si>
  <si>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</si>
  <si>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</si>
  <si>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</si>
  <si>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</si>
  <si>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</si>
  <si>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</si>
  <si>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</si>
  <si>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</si>
  <si>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</si>
  <si>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</si>
  <si>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</si>
  <si>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</si>
  <si>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</si>
  <si>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</si>
  <si>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</si>
  <si>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</si>
  <si>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</si>
  <si>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</si>
  <si>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</si>
  <si>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</si>
  <si>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</si>
  <si>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</si>
  <si>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</si>
  <si>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</si>
  <si>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</si>
  <si>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</si>
  <si>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</si>
  <si>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</si>
  <si>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</si>
  <si>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</si>
  <si>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</si>
  <si>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</si>
  <si>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</si>
  <si>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</si>
  <si>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</si>
  <si>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</si>
  <si>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</si>
  <si>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</si>
  <si>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</si>
  <si>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</si>
  <si>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</si>
  <si>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</si>
  <si>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</si>
  <si>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</si>
  <si>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</si>
  <si>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</si>
  <si>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</si>
  <si>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</si>
  <si>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</si>
  <si>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</si>
  <si>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</si>
  <si>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</si>
  <si>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</si>
  <si>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</si>
  <si>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</si>
  <si>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</si>
  <si>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</si>
  <si>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</si>
  <si>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</si>
  <si>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</si>
  <si>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</si>
  <si>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</si>
  <si>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</si>
  <si>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</si>
  <si>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</si>
  <si>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</si>
  <si>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</si>
  <si>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</si>
  <si>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</si>
  <si>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</si>
  <si>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</si>
  <si>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</si>
  <si>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</si>
  <si>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</si>
  <si>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</si>
  <si>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</si>
  <si>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</si>
  <si>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</si>
  <si>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</si>
  <si>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</si>
  <si>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</si>
  <si>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</si>
  <si>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</si>
  <si>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</si>
  <si>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</si>
  <si>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</si>
  <si>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</si>
  <si>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</si>
  <si>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</si>
  <si>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</si>
  <si>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</si>
  <si>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</si>
  <si>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</si>
  <si>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</si>
  <si>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</si>
  <si>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</si>
  <si>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</si>
  <si>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</si>
  <si>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</si>
  <si>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</si>
  <si>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</si>
  <si>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</si>
  <si>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</si>
  <si>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</si>
  <si>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</si>
  <si>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</si>
  <si>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</si>
  <si>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</si>
  <si>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</si>
  <si>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</si>
  <si>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</si>
  <si>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</si>
  <si>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</si>
  <si>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</si>
  <si>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</si>
  <si>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</si>
  <si>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</si>
  <si>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</si>
  <si>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</si>
  <si>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</si>
  <si>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</si>
  <si>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</si>
  <si>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</si>
  <si>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</si>
  <si>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</si>
  <si>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</si>
  <si>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</si>
  <si>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</si>
  <si>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</si>
  <si>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</si>
  <si>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</si>
  <si>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</si>
  <si>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</si>
  <si>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</si>
  <si>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</si>
  <si>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</si>
  <si>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</si>
  <si>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</si>
  <si>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</si>
  <si>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</si>
  <si>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</si>
  <si>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</si>
  <si>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</si>
  <si>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</si>
  <si>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</si>
  <si>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</si>
  <si>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</si>
  <si>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</si>
  <si>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</si>
  <si>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</si>
  <si>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</si>
  <si>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</si>
  <si>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</si>
  <si>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</si>
  <si>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</si>
  <si>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</si>
  <si>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</si>
  <si>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</si>
  <si>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</si>
  <si>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</si>
  <si>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</si>
  <si>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</si>
  <si>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</si>
  <si>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</si>
  <si>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</si>
  <si>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</si>
  <si>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</si>
  <si>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</si>
  <si>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</si>
  <si>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</si>
  <si>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</si>
  <si>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</si>
  <si>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</si>
  <si>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</si>
  <si>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</si>
  <si>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</si>
  <si>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</si>
  <si>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</si>
  <si>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</si>
  <si>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</si>
  <si>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</si>
  <si>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</si>
  <si>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</si>
  <si>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</si>
  <si>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</si>
  <si>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</si>
  <si>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</si>
  <si>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</si>
  <si>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</si>
  <si>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</si>
  <si>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</si>
  <si>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</si>
  <si>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</si>
  <si>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</si>
  <si>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</si>
  <si>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</si>
  <si>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</si>
  <si>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</si>
  <si>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</si>
  <si>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</si>
  <si>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</si>
  <si>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</si>
  <si>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</si>
  <si>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</si>
  <si>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</si>
  <si>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</si>
  <si>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</si>
  <si>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</si>
  <si>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</si>
  <si>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</si>
  <si>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</si>
  <si>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</si>
  <si>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</si>
  <si>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</si>
  <si>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</si>
  <si>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</si>
  <si>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</si>
  <si>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</si>
  <si>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</si>
  <si>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</si>
  <si>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</si>
  <si>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</si>
  <si>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</si>
  <si>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</si>
  <si>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</si>
  <si>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</si>
  <si>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</si>
  <si>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</si>
  <si>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</si>
  <si>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</si>
  <si>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</si>
  <si>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</si>
  <si>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</si>
  <si>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</si>
  <si>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</si>
  <si>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</si>
  <si>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</si>
  <si>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</si>
  <si>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</si>
  <si>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</si>
  <si>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</si>
  <si>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</si>
  <si>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</si>
  <si>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</si>
  <si>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</si>
  <si>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</si>
  <si>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</si>
  <si>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</si>
  <si>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</si>
  <si>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</si>
  <si>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</si>
  <si>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</si>
  <si>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</si>
  <si>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</si>
  <si>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</si>
  <si>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</si>
  <si>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</si>
  <si>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</si>
  <si>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</si>
  <si>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</si>
  <si>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</si>
  <si>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</si>
  <si>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</si>
  <si>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</si>
  <si>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</si>
  <si>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</si>
  <si>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</si>
  <si>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</si>
  <si>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</si>
  <si>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</si>
  <si>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</si>
  <si>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</si>
  <si>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</si>
  <si>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</si>
  <si>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</si>
  <si>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</si>
  <si>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</si>
  <si>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</si>
  <si>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</si>
  <si>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</si>
  <si>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</si>
  <si>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</si>
  <si>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</si>
  <si>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</si>
  <si>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</si>
  <si>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</si>
  <si>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</si>
  <si>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</si>
  <si>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</si>
  <si>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</si>
  <si>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</si>
  <si>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</si>
  <si>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</si>
  <si>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</si>
  <si>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</si>
  <si>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</si>
  <si>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</si>
  <si>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</si>
  <si>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</si>
  <si>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</si>
  <si>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</si>
  <si>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</si>
  <si>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</si>
  <si>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</si>
  <si>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</si>
  <si>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</si>
  <si>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</si>
  <si>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</si>
  <si>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</si>
  <si>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</si>
  <si>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</si>
  <si>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</si>
  <si>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</si>
  <si>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</si>
  <si>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</si>
  <si>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</si>
  <si>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</si>
  <si>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</si>
  <si>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</si>
  <si>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</si>
  <si>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</si>
  <si>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</si>
  <si>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</si>
  <si>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</si>
  <si>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</si>
  <si>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</si>
  <si>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</si>
  <si>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</si>
  <si>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</si>
  <si>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</si>
  <si>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</si>
  <si>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</si>
  <si>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</si>
  <si>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</si>
  <si>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</si>
  <si>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</si>
  <si>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</si>
  <si>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</si>
  <si>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</si>
  <si>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</si>
  <si>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</si>
  <si>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</si>
  <si>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</si>
  <si>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</si>
  <si>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</si>
  <si>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</si>
  <si>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</si>
  <si>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</si>
  <si>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</si>
  <si>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</si>
  <si>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</si>
  <si>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</si>
  <si>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</si>
  <si>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</si>
  <si>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</si>
  <si>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</si>
  <si>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</si>
  <si>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</si>
  <si>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</si>
  <si>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</si>
  <si>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</si>
  <si>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</si>
  <si>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</si>
  <si>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</si>
  <si>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</si>
  <si>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</si>
  <si>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</si>
  <si>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</si>
  <si>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</si>
  <si>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</si>
  <si>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</si>
  <si>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</si>
  <si>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</si>
  <si>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</si>
  <si>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</si>
  <si>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</si>
  <si>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</si>
  <si>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</si>
  <si>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</si>
  <si>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</si>
  <si>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</si>
  <si>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</si>
  <si>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</si>
  <si>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</si>
  <si>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</si>
  <si>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</si>
  <si>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</si>
  <si>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</si>
  <si>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</si>
  <si>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</si>
  <si>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</si>
  <si>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</si>
  <si>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</si>
  <si>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</si>
  <si>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</si>
  <si>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</si>
  <si>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</si>
  <si>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</si>
  <si>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</si>
  <si>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</si>
  <si>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</si>
  <si>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</si>
  <si>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</si>
  <si>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</si>
  <si>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</si>
  <si>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</si>
  <si>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</si>
  <si>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</si>
  <si>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</si>
  <si>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</si>
  <si>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</si>
  <si>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</si>
  <si>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</si>
  <si>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</si>
  <si>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</si>
  <si>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</si>
  <si>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</si>
  <si>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</si>
  <si>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</si>
  <si>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</si>
  <si>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</si>
  <si>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</si>
  <si>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</si>
  <si>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</si>
  <si>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</si>
  <si>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</si>
  <si>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</si>
  <si>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</si>
  <si>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</si>
  <si>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</si>
  <si>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</si>
  <si>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</si>
  <si>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</si>
  <si>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</si>
  <si>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</si>
  <si>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</si>
  <si>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</si>
  <si>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</si>
  <si>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</si>
  <si>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</si>
  <si>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</si>
  <si>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</si>
  <si>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</si>
  <si>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</si>
  <si>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</si>
  <si>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</si>
  <si>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</si>
  <si>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</si>
  <si>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</si>
  <si>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</si>
  <si>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</si>
  <si>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</si>
  <si>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</si>
  <si>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</si>
  <si>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</si>
  <si>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</si>
  <si>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</si>
  <si>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</si>
  <si>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</si>
  <si>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</si>
  <si>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</si>
  <si>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</si>
  <si>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</si>
  <si>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</si>
  <si>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</si>
  <si>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</si>
  <si>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</si>
  <si>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</si>
  <si>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</si>
  <si>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</si>
  <si>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</si>
  <si>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</si>
  <si>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</si>
  <si>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</si>
  <si>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</si>
  <si>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</si>
  <si>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</si>
  <si>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</si>
  <si>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</si>
  <si>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</si>
  <si>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</si>
  <si>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</si>
  <si>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</si>
  <si>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</si>
  <si>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</si>
  <si>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</si>
  <si>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</si>
  <si>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</si>
  <si>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</si>
  <si>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</si>
  <si>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</si>
  <si>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</si>
  <si>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</si>
  <si>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</si>
  <si>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</si>
  <si>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</si>
  <si>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</si>
  <si>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</si>
  <si>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</si>
  <si>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</si>
  <si>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</si>
  <si>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</si>
  <si>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</si>
  <si>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</si>
  <si>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</si>
  <si>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</si>
  <si>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</si>
  <si>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</si>
  <si>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</si>
  <si>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</si>
  <si>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</si>
  <si>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</si>
  <si>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</si>
  <si>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</si>
  <si>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</si>
  <si>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</si>
  <si>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</si>
  <si>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</si>
  <si>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</si>
  <si>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</si>
  <si>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</si>
  <si>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</si>
  <si>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</si>
  <si>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</si>
  <si>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</si>
  <si>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</si>
  <si>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</si>
  <si>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</si>
  <si>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</si>
  <si>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</si>
  <si>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</si>
  <si>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</si>
  <si>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</si>
  <si>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</si>
  <si>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</si>
  <si>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</si>
  <si>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</si>
  <si>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</si>
  <si>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</si>
  <si>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</si>
  <si>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</si>
  <si>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</si>
  <si>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</si>
  <si>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</si>
  <si>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</si>
  <si>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</si>
  <si>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</si>
  <si>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</si>
  <si>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</si>
  <si>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</si>
  <si>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</si>
  <si>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</si>
  <si>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</si>
  <si>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</si>
  <si>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</si>
  <si>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</si>
  <si>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</si>
  <si>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</si>
  <si>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</si>
  <si>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</si>
  <si>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</si>
  <si>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</si>
  <si>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</si>
  <si>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</si>
  <si>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</si>
  <si>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</si>
  <si>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</si>
  <si>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</si>
  <si>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</si>
  <si>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</si>
  <si>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</si>
  <si>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</si>
  <si>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</si>
  <si>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</si>
  <si>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</si>
  <si>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</si>
  <si>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</si>
  <si>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</si>
  <si>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</si>
  <si>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</si>
  <si>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</si>
  <si>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</si>
  <si>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</si>
  <si>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</si>
  <si>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</si>
  <si>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</si>
  <si>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</si>
  <si>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</si>
  <si>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</si>
  <si>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</si>
  <si>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</si>
  <si>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</si>
  <si>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</si>
  <si>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</si>
  <si>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</si>
  <si>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</si>
  <si>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</si>
  <si>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</si>
  <si>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</si>
  <si>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</si>
  <si>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</si>
  <si>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</si>
  <si>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</si>
  <si>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</si>
  <si>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</si>
  <si>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</si>
  <si>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</si>
  <si>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</si>
  <si>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</si>
  <si>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</si>
  <si>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</si>
  <si>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</si>
  <si>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</si>
  <si>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</si>
  <si>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</si>
  <si>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</si>
  <si>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</si>
  <si>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</si>
  <si>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</si>
  <si>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</si>
  <si>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</si>
  <si>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</si>
  <si>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</si>
  <si>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</si>
  <si>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</si>
  <si>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</si>
  <si>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</si>
  <si>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</si>
  <si>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</si>
  <si>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</si>
  <si>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</si>
  <si>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</si>
  <si>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</si>
  <si>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</si>
  <si>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</si>
  <si>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</si>
  <si>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</si>
  <si>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</si>
  <si>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</si>
  <si>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</si>
  <si>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</si>
  <si>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</si>
  <si>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</si>
  <si>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</si>
  <si>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</si>
  <si>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</si>
  <si>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</si>
  <si>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</si>
  <si>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</si>
  <si>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</si>
  <si>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</si>
  <si>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</si>
  <si>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</si>
  <si>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</si>
  <si>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</si>
  <si>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</si>
  <si>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</si>
  <si>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</si>
  <si>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</si>
  <si>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</si>
  <si>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</si>
  <si>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</si>
  <si>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</si>
  <si>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</si>
  <si>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</si>
  <si>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</si>
  <si>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</si>
  <si>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</si>
  <si>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</si>
  <si>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</si>
  <si>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</si>
  <si>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</si>
  <si>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</si>
  <si>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</si>
  <si>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</si>
  <si>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</si>
  <si>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</si>
  <si>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</si>
  <si>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</si>
  <si>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</si>
  <si>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</si>
  <si>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</si>
  <si>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</si>
  <si>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</si>
  <si>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</si>
  <si>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</si>
  <si>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</si>
  <si>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</si>
  <si>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</si>
  <si>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</si>
  <si>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</si>
  <si>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</si>
  <si>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</si>
  <si>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</si>
  <si>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</si>
  <si>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</si>
  <si>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</si>
  <si>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</si>
  <si>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</si>
  <si>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</si>
  <si>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</si>
  <si>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</si>
  <si>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</si>
  <si>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</si>
  <si>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</si>
  <si>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</si>
  <si>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</si>
  <si>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</si>
  <si>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</si>
  <si>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</si>
  <si>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</si>
  <si>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</si>
  <si>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</si>
  <si>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</si>
  <si>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</si>
  <si>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</si>
  <si>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</si>
  <si>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</si>
  <si>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</si>
  <si>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</si>
  <si>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</si>
  <si>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</si>
  <si>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</si>
  <si>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</si>
  <si>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</si>
  <si>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</si>
  <si>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</si>
  <si>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</si>
  <si>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</si>
  <si>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</si>
  <si>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</si>
  <si>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</si>
  <si>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</si>
  <si>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</si>
  <si>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</si>
  <si>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</si>
  <si>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</si>
  <si>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</si>
  <si>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</si>
  <si>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</si>
  <si>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</si>
  <si>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</si>
  <si>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</si>
  <si>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</si>
  <si>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</si>
  <si>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</si>
  <si>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</si>
  <si>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</si>
  <si>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</si>
  <si>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</si>
  <si>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</si>
  <si>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</si>
  <si>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</si>
  <si>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</si>
  <si>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</si>
  <si>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</si>
  <si>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</si>
  <si>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</si>
  <si>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</si>
  <si>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</si>
  <si>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</si>
  <si>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</si>
  <si>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</si>
  <si>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</si>
  <si>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</si>
  <si>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</si>
  <si>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</si>
  <si>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</si>
  <si>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</si>
  <si>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</si>
  <si>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</si>
  <si>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</si>
  <si>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</si>
  <si>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</si>
  <si>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</si>
  <si>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</si>
  <si>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</si>
  <si>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</si>
  <si>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</si>
  <si>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</si>
  <si>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</si>
  <si>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</si>
  <si>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</si>
  <si>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</si>
  <si>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</si>
  <si>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</si>
  <si>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</si>
  <si>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</si>
  <si>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</si>
  <si>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</si>
  <si>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</si>
  <si>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</si>
  <si>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</si>
  <si>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</si>
  <si>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</si>
  <si>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</si>
  <si>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</si>
  <si>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</si>
  <si>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</si>
  <si>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</si>
  <si>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</si>
  <si>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</si>
  <si>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</si>
  <si>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</si>
  <si>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</si>
  <si>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</si>
  <si>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</si>
  <si>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</si>
  <si>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</si>
  <si>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</si>
  <si>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</si>
  <si>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</si>
  <si>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</si>
  <si>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</si>
  <si>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</si>
  <si>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</si>
  <si>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</si>
  <si>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</si>
  <si>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</si>
  <si>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</si>
  <si>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</si>
  <si>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</si>
  <si>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</si>
  <si>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</si>
  <si>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</si>
  <si>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</si>
  <si>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</si>
  <si>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</si>
  <si>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</si>
  <si>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</si>
  <si>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</si>
  <si>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</si>
  <si>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</si>
  <si>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</si>
  <si>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</si>
  <si>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</si>
  <si>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</si>
  <si>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</si>
  <si>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</si>
  <si>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</si>
  <si>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</si>
  <si>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</si>
  <si>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</si>
  <si>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</si>
  <si>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</si>
  <si>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</si>
  <si>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</si>
  <si>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</si>
  <si>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</si>
  <si>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</si>
  <si>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</si>
  <si>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</si>
  <si>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</si>
  <si>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</si>
  <si>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</si>
  <si>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</si>
  <si>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</si>
  <si>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</si>
  <si>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</si>
  <si>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</si>
  <si>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</si>
  <si>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</si>
  <si>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</si>
  <si>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</si>
  <si>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</si>
  <si>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</si>
  <si>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</si>
  <si>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</si>
  <si>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</si>
  <si>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</si>
  <si>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</si>
  <si>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</si>
  <si>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</si>
  <si>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</si>
  <si>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</si>
  <si>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</si>
  <si>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</si>
  <si>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</si>
  <si>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</si>
  <si>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</si>
  <si>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</si>
  <si>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</si>
  <si>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</si>
  <si>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</si>
  <si>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</si>
  <si>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</si>
  <si>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</si>
  <si>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</si>
  <si>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</si>
  <si>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</si>
  <si>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</si>
  <si>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</si>
  <si>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</si>
  <si>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</si>
  <si>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</si>
  <si>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</si>
  <si>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</si>
  <si>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</si>
  <si>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</si>
  <si>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</si>
  <si>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</si>
  <si>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</si>
  <si>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</si>
  <si>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</si>
  <si>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</si>
  <si>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</si>
  <si>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</si>
  <si>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</si>
  <si>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</si>
  <si>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</si>
  <si>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</si>
  <si>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</si>
  <si>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</si>
  <si>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</si>
  <si>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</si>
  <si>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</si>
  <si>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</si>
  <si>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</si>
  <si>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</si>
  <si>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</si>
  <si>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</si>
  <si>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</si>
  <si>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</si>
  <si>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</si>
  <si>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</si>
  <si>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</si>
  <si>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</si>
  <si>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</si>
  <si>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</si>
  <si>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</si>
  <si>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</si>
  <si>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</si>
  <si>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</si>
  <si>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</si>
  <si>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</si>
  <si>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</si>
  <si>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</si>
  <si>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</si>
  <si>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</si>
  <si>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</si>
  <si>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</si>
  <si>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</si>
  <si>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</si>
  <si>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</si>
  <si>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</si>
  <si>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</si>
  <si>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</si>
  <si>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</si>
  <si>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</si>
  <si>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</si>
  <si>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</si>
  <si>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</si>
  <si>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</si>
  <si>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</si>
  <si>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</si>
  <si>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</si>
  <si>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</si>
  <si>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</si>
  <si>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</si>
  <si>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</si>
  <si>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</si>
  <si>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</si>
  <si>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</si>
  <si>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</si>
  <si>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</si>
  <si>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</si>
  <si>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</si>
  <si>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</si>
  <si>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</si>
  <si>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</si>
  <si>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</si>
  <si>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</si>
  <si>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</si>
  <si>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</si>
  <si>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</si>
  <si>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</si>
  <si>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</si>
  <si>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</si>
  <si>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</si>
  <si>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</si>
  <si>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</si>
  <si>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</si>
  <si>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</si>
  <si>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</si>
  <si>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</si>
  <si>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</si>
  <si>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</si>
  <si>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</si>
  <si>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</si>
  <si>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</si>
  <si>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</si>
  <si>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</si>
  <si>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</si>
  <si>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</si>
  <si>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</si>
  <si>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</si>
  <si>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</si>
  <si>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</si>
  <si>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</si>
  <si>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</si>
  <si>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</si>
  <si>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</si>
  <si>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</si>
  <si>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</si>
  <si>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</si>
  <si>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</si>
  <si>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</si>
  <si>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</si>
  <si>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</si>
  <si>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</si>
  <si>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</si>
  <si>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</si>
  <si>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</si>
  <si>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</si>
  <si>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</si>
  <si>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</si>
  <si>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</si>
  <si>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</si>
  <si>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</si>
  <si>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</si>
  <si>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</si>
  <si>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</si>
  <si>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</si>
  <si>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</si>
  <si>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</si>
  <si>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</si>
  <si>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</si>
  <si>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</si>
  <si>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</si>
  <si>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</si>
  <si>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</si>
  <si>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</si>
  <si>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</si>
  <si>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</si>
  <si>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</si>
  <si>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</si>
  <si>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</si>
  <si>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</si>
  <si>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</si>
  <si>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</si>
  <si>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</si>
  <si>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</si>
  <si>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</si>
  <si>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</si>
  <si>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</si>
  <si>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</si>
  <si>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</si>
  <si>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</si>
  <si>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</si>
  <si>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</si>
  <si>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</si>
  <si>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</si>
  <si>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</si>
  <si>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</si>
  <si>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</si>
  <si>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</si>
  <si>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</si>
  <si>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</si>
  <si>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</si>
  <si>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</si>
  <si>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</si>
  <si>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</si>
  <si>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</si>
  <si>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</si>
  <si>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</si>
  <si>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</si>
  <si>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</si>
  <si>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</si>
  <si>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</si>
  <si>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</si>
  <si>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</si>
  <si>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</si>
  <si>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</si>
  <si>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</si>
  <si>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</si>
  <si>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</si>
  <si>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</si>
  <si>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</si>
  <si>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</si>
  <si>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</si>
  <si>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</si>
  <si>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</si>
  <si>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</si>
  <si>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</si>
  <si>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</si>
  <si>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</si>
  <si>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</si>
  <si>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</si>
  <si>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</si>
  <si>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</si>
  <si>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</si>
  <si>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</si>
  <si>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</si>
  <si>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</si>
  <si>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</si>
  <si>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</si>
  <si>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</si>
  <si>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</si>
  <si>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</si>
  <si>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</si>
  <si>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</si>
  <si>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</si>
  <si>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</si>
  <si>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</si>
  <si>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</si>
  <si>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</si>
  <si>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</si>
  <si>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</si>
  <si>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</si>
  <si>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</si>
  <si>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</si>
  <si>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</si>
  <si>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</si>
  <si>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</si>
  <si>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</si>
  <si>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</si>
  <si>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</si>
  <si>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</si>
  <si>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</si>
  <si>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</si>
  <si>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</si>
  <si>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</si>
  <si>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</si>
  <si>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</si>
  <si>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</si>
  <si>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</si>
  <si>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</si>
  <si>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</si>
  <si>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</si>
  <si>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</si>
  <si>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</si>
  <si>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</si>
  <si>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</si>
  <si>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</si>
  <si>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</si>
  <si>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</si>
  <si>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</si>
  <si>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</si>
  <si>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</si>
  <si>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</si>
  <si>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</si>
  <si>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</si>
  <si>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</si>
  <si>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</si>
  <si>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</si>
  <si>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</si>
  <si>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</si>
  <si>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</si>
  <si>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</si>
  <si>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</si>
  <si>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</si>
  <si>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</si>
  <si>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</si>
  <si>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</si>
  <si>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</si>
  <si>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</si>
  <si>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</si>
  <si>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</si>
  <si>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</si>
  <si>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</si>
  <si>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</si>
  <si>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</si>
  <si>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</si>
  <si>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</si>
  <si>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</si>
  <si>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</si>
  <si>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</si>
  <si>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</si>
  <si>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</si>
  <si>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</si>
  <si>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</si>
  <si>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</si>
  <si>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</si>
  <si>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</si>
  <si>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</si>
  <si>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</si>
  <si>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</si>
  <si>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</si>
  <si>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</si>
  <si>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</si>
  <si>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</si>
  <si>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</si>
  <si>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</si>
  <si>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</si>
  <si>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</si>
  <si>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</si>
  <si>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</si>
  <si>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</si>
  <si>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</si>
  <si>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</si>
  <si>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</si>
  <si>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</si>
  <si>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</si>
  <si>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</si>
  <si>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</si>
  <si>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</si>
  <si>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</si>
  <si>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</si>
  <si>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</si>
  <si>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</si>
  <si>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</si>
  <si>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</si>
  <si>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</si>
  <si>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</si>
  <si>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</si>
  <si>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</si>
  <si>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</si>
  <si>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</si>
  <si>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</si>
  <si>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</si>
  <si>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</si>
  <si>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</si>
  <si>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</si>
  <si>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</si>
  <si>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</si>
  <si>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</si>
  <si>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</si>
  <si>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</si>
  <si>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</si>
  <si>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</si>
  <si>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</si>
  <si>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</si>
  <si>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</si>
  <si>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</si>
  <si>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</si>
  <si>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</si>
  <si>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</si>
  <si>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</si>
  <si>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</si>
  <si>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</si>
  <si>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</si>
  <si>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</si>
  <si>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</si>
  <si>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</si>
  <si>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</si>
  <si>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</si>
  <si>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</si>
  <si>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</si>
  <si>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</si>
  <si>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</si>
  <si>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</si>
  <si>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</si>
  <si>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</si>
  <si>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</si>
  <si>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</si>
  <si>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</si>
  <si>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</si>
  <si>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</si>
  <si>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</si>
  <si>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</si>
  <si>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</si>
  <si>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</si>
  <si>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</si>
  <si>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</si>
  <si>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</si>
  <si>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</si>
  <si>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</si>
  <si>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</si>
  <si>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</si>
  <si>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</si>
  <si>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</si>
  <si>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</si>
  <si>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</si>
  <si>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</si>
  <si>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</si>
  <si>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</si>
  <si>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</si>
  <si>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</si>
  <si>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</si>
  <si>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</si>
  <si>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</si>
  <si>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</si>
  <si>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</si>
  <si>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</si>
  <si>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</si>
  <si>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</si>
  <si>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</si>
  <si>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</si>
  <si>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</si>
  <si>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</si>
  <si>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</si>
  <si>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</si>
  <si>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</si>
  <si>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</si>
  <si>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</si>
  <si>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</si>
  <si>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</si>
  <si>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</si>
  <si>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</si>
  <si>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</si>
  <si>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</si>
  <si>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</si>
  <si>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</si>
  <si>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</si>
  <si>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</si>
  <si>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</si>
  <si>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</si>
  <si>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</si>
  <si>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</si>
  <si>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</si>
  <si>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</si>
  <si>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</si>
  <si>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</si>
  <si>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</si>
  <si>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</si>
  <si>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</si>
  <si>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</si>
  <si>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</si>
  <si>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</si>
  <si>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</si>
  <si>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</si>
  <si>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</si>
  <si>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</si>
  <si>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</si>
  <si>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</si>
  <si>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</si>
  <si>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</si>
  <si>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</si>
  <si>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</si>
  <si>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</si>
  <si>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</si>
  <si>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</si>
  <si>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</si>
  <si>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</si>
  <si>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</si>
  <si>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</si>
  <si>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</si>
  <si>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</si>
  <si>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</si>
  <si>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</si>
  <si>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</si>
  <si>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</si>
  <si>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</si>
  <si>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</si>
  <si>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</si>
  <si>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</si>
  <si>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</si>
  <si>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</si>
  <si>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</si>
  <si>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</si>
  <si>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</si>
  <si>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</si>
  <si>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</si>
  <si>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</si>
  <si>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</si>
  <si>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</si>
  <si>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</si>
  <si>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</si>
  <si>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</si>
  <si>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</si>
  <si>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</si>
  <si>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</si>
  <si>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</si>
  <si>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</si>
  <si>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</si>
  <si>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</si>
  <si>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</si>
  <si>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</si>
  <si>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</si>
  <si>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</si>
  <si>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</si>
  <si>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</si>
  <si>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</si>
  <si>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</si>
  <si>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</si>
  <si>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</si>
  <si>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</si>
  <si>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</si>
  <si>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</si>
  <si>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</si>
  <si>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</si>
  <si>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</si>
  <si>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</si>
  <si>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</si>
  <si>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</si>
  <si>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</si>
  <si>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</si>
  <si>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</si>
  <si>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</si>
  <si>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</si>
  <si>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</si>
  <si>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</si>
  <si>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</si>
  <si>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</si>
  <si>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</si>
  <si>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</si>
  <si>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</si>
  <si>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</si>
  <si>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</si>
  <si>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</si>
  <si>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</si>
  <si>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</si>
  <si>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</si>
  <si>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</si>
  <si>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</si>
  <si>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</si>
  <si>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</si>
  <si>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</si>
  <si>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</si>
  <si>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</si>
  <si>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</si>
  <si>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</si>
  <si>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</si>
  <si>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</si>
  <si>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</si>
  <si>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</si>
  <si>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</si>
  <si>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</si>
  <si>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</si>
  <si>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</si>
  <si>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</si>
  <si>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</si>
  <si>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</si>
  <si>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</si>
  <si>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</si>
  <si>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</si>
  <si>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</si>
  <si>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</si>
  <si>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</si>
  <si>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</si>
  <si>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</si>
  <si>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</si>
  <si>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</si>
  <si>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</si>
  <si>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</si>
  <si>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</si>
  <si>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</si>
  <si>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</si>
  <si>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</si>
  <si>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</si>
  <si>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</si>
  <si>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</si>
  <si>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</si>
  <si>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</si>
  <si>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</si>
  <si>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</si>
  <si>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</si>
  <si>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</si>
  <si>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</si>
  <si>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</si>
  <si>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</si>
  <si>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</si>
  <si>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</si>
  <si>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</si>
  <si>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</si>
  <si>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</si>
  <si>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</si>
  <si>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</si>
  <si>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</si>
  <si>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</si>
  <si>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</si>
  <si>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</si>
  <si>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</si>
  <si>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</si>
  <si>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</si>
  <si>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</si>
  <si>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</si>
  <si>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</si>
  <si>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</si>
  <si>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</si>
  <si>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</si>
  <si>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</si>
  <si>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</si>
  <si>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</si>
  <si>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</si>
  <si>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</si>
  <si>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</si>
  <si>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</si>
  <si>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</si>
  <si>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</si>
  <si>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</si>
  <si>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</si>
  <si>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</si>
  <si>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</si>
  <si>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</si>
  <si>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</si>
  <si>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</si>
  <si>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</si>
  <si>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</si>
  <si>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</si>
  <si>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</si>
  <si>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</si>
  <si>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</si>
  <si>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</si>
  <si>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</si>
  <si>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</si>
  <si>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</si>
  <si>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</si>
  <si>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</si>
  <si>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</si>
  <si>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</si>
  <si>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</si>
  <si>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</si>
  <si>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</si>
  <si>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</si>
  <si>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</si>
  <si>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</si>
  <si>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</si>
  <si>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</si>
  <si>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</si>
  <si>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</si>
  <si>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</si>
  <si>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</si>
  <si>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</si>
  <si>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</si>
  <si>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</si>
  <si>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</si>
  <si>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</si>
  <si>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</si>
  <si>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</si>
  <si>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</si>
  <si>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</si>
  <si>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</si>
  <si>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</si>
  <si>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</si>
  <si>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</si>
  <si>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</si>
  <si>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</si>
  <si>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</si>
  <si>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</si>
  <si>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</si>
  <si>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</si>
  <si>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</si>
  <si>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</si>
  <si>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</si>
  <si>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</si>
  <si>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</si>
  <si>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</si>
  <si>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</si>
  <si>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</si>
  <si>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</si>
  <si>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</si>
  <si>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</si>
  <si>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</si>
  <si>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</si>
  <si>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</si>
  <si>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</si>
  <si>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</si>
  <si>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</si>
  <si>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</si>
  <si>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</si>
  <si>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</si>
  <si>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</si>
  <si>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</si>
  <si>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</si>
  <si>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</si>
  <si>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</si>
  <si>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</si>
  <si>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</si>
  <si>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</si>
  <si>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</si>
  <si>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</si>
  <si>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</si>
  <si>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</si>
  <si>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</si>
  <si>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</si>
  <si>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</si>
  <si>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</si>
  <si>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</si>
  <si>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</si>
  <si>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</si>
  <si>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</si>
  <si>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</si>
  <si>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</si>
  <si>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</si>
  <si>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</si>
  <si>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</si>
  <si>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</si>
  <si>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</si>
  <si>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</si>
  <si>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</si>
  <si>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</si>
  <si>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</si>
  <si>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</si>
  <si>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</si>
  <si>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</si>
  <si>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</si>
  <si>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</si>
  <si>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</si>
  <si>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</si>
  <si>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</si>
  <si>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</si>
  <si>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</si>
  <si>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</si>
  <si>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</si>
  <si>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</si>
  <si>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</si>
  <si>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</si>
  <si>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</si>
  <si>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</si>
  <si>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</si>
  <si>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</si>
  <si>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</si>
  <si>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</si>
  <si>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</si>
  <si>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</si>
  <si>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</si>
  <si>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</si>
  <si>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</si>
  <si>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</si>
  <si>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</si>
  <si>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</si>
  <si>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</si>
  <si>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</si>
  <si>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</si>
  <si>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</si>
  <si>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</si>
  <si>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</si>
  <si>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</si>
  <si>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</si>
  <si>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</si>
  <si>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</si>
  <si>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</si>
  <si>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</si>
  <si>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</si>
  <si>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</si>
  <si>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</si>
  <si>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</si>
  <si>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</si>
  <si>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</si>
  <si>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</si>
  <si>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</si>
  <si>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</si>
  <si>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</si>
  <si>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</si>
  <si>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</si>
  <si>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</si>
  <si>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</si>
  <si>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</si>
  <si>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</si>
  <si>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</si>
  <si>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</si>
  <si>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</si>
  <si>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</si>
  <si>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</si>
  <si>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</si>
  <si>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</si>
  <si>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</si>
  <si>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</si>
  <si>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</si>
  <si>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</si>
  <si>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</si>
  <si>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</si>
  <si>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</si>
  <si>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</si>
  <si>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</si>
  <si>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</si>
  <si>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</si>
  <si>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</si>
  <si>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</si>
  <si>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</si>
  <si>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</si>
  <si>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</si>
  <si>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</si>
  <si>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</si>
  <si>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</si>
  <si>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</si>
  <si>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</si>
  <si>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</si>
  <si>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</si>
  <si>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</si>
  <si>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</si>
  <si>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</si>
  <si>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</si>
  <si>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</si>
  <si>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</si>
  <si>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</si>
  <si>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</si>
  <si>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</si>
  <si>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</si>
  <si>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</si>
  <si>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</si>
  <si>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</si>
  <si>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</si>
  <si>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</si>
  <si>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</si>
  <si>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</si>
  <si>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</si>
  <si>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</si>
  <si>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</si>
  <si>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</si>
  <si>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</si>
  <si>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</si>
  <si>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</si>
  <si>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</si>
  <si>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</si>
  <si>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</si>
  <si>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</si>
  <si>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</si>
  <si>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</si>
  <si>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</si>
  <si>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</si>
  <si>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</si>
  <si>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</si>
  <si>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</si>
  <si>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</si>
  <si>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</si>
  <si>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</si>
  <si>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</si>
  <si>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</si>
  <si>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</si>
  <si>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</si>
  <si>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</si>
  <si>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</si>
  <si>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</si>
  <si>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</si>
  <si>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</si>
  <si>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</si>
  <si>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</si>
  <si>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</si>
  <si>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</si>
  <si>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</si>
  <si>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</si>
  <si>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</si>
  <si>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</si>
  <si>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</si>
  <si>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</si>
  <si>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</si>
  <si>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</si>
  <si>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</si>
  <si>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</si>
  <si>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</si>
  <si>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</si>
  <si>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</si>
  <si>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</si>
  <si>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</si>
  <si>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</si>
  <si>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</si>
  <si>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</si>
  <si>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</si>
  <si>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</si>
  <si>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</si>
  <si>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</si>
  <si>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</si>
  <si>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</si>
  <si>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</si>
  <si>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</si>
  <si>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</si>
  <si>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</si>
  <si>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</si>
  <si>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</si>
  <si>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</si>
  <si>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</si>
  <si>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</si>
  <si>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</si>
  <si>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</si>
  <si>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</si>
  <si>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</si>
  <si>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</si>
  <si>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</si>
  <si>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</si>
  <si>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</si>
  <si>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</si>
  <si>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</si>
  <si>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</si>
  <si>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</si>
  <si>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</si>
  <si>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</si>
  <si>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</si>
  <si>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</si>
  <si>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</si>
  <si>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</si>
  <si>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</si>
  <si>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</si>
  <si>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</si>
  <si>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</si>
  <si>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</si>
  <si>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</si>
  <si>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</si>
  <si>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</si>
  <si>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</si>
  <si>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</si>
  <si>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</si>
  <si>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</si>
  <si>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</si>
  <si>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</si>
  <si>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</si>
  <si>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</si>
  <si>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</si>
  <si>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</si>
  <si>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</si>
  <si>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</si>
  <si>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</si>
  <si>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</si>
  <si>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</si>
  <si>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</si>
  <si>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</si>
  <si>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</si>
  <si>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</si>
  <si>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</si>
  <si>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</si>
  <si>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</si>
  <si>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</si>
  <si>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</si>
  <si>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</si>
  <si>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</si>
  <si>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</si>
  <si>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</si>
  <si>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</si>
  <si>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</si>
  <si>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</si>
  <si>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</si>
  <si>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</si>
  <si>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</si>
  <si>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</si>
  <si>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</si>
  <si>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</si>
  <si>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</si>
  <si>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</si>
  <si>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</si>
  <si>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</si>
  <si>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</si>
  <si>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</si>
  <si>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</si>
  <si>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</si>
  <si>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</si>
  <si>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</si>
  <si>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</si>
  <si>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</si>
  <si>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</si>
  <si>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</si>
  <si>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</si>
  <si>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</si>
  <si>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</si>
  <si>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</si>
  <si>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</si>
  <si>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</si>
  <si>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</si>
  <si>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</si>
  <si>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</si>
  <si>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</si>
  <si>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</si>
  <si>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</si>
  <si>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</si>
  <si>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</si>
  <si>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</si>
  <si>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</si>
  <si>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</si>
  <si>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</si>
  <si>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</si>
  <si>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</si>
  <si>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</si>
  <si>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</si>
  <si>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</si>
  <si>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</si>
  <si>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</si>
  <si>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</si>
  <si>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</si>
  <si>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</si>
  <si>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</si>
  <si>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</si>
  <si>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</si>
  <si>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</si>
  <si>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</si>
  <si>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</si>
  <si>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</si>
  <si>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</si>
  <si>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</si>
  <si>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</si>
  <si>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</si>
  <si>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</si>
  <si>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</si>
  <si>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</si>
  <si>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</si>
  <si>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</si>
  <si>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</si>
  <si>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</si>
  <si>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</si>
  <si>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</si>
  <si>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</si>
  <si>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</si>
  <si>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</si>
  <si>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</si>
  <si>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</si>
  <si>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</si>
  <si>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</si>
  <si>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</si>
  <si>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</si>
  <si>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</si>
  <si>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</si>
  <si>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</si>
  <si>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</si>
  <si>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</si>
  <si>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</si>
  <si>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</si>
  <si>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</si>
  <si>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</si>
  <si>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</si>
  <si>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</si>
  <si>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</si>
  <si>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</si>
  <si>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</si>
  <si>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</si>
  <si>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</si>
  <si>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</si>
  <si>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</si>
  <si>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</si>
  <si>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</si>
  <si>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</si>
  <si>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</si>
  <si>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</si>
  <si>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</si>
  <si>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</si>
  <si>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</si>
  <si>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</si>
  <si>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</si>
  <si>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</si>
  <si>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</si>
  <si>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</si>
  <si>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</si>
  <si>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</si>
  <si>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</si>
  <si>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</si>
  <si>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</si>
  <si>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</si>
  <si>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</si>
  <si>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</si>
  <si>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</si>
  <si>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</si>
  <si>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</si>
  <si>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</si>
  <si>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</si>
  <si>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</si>
  <si>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</si>
  <si>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</si>
  <si>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</si>
  <si>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</si>
  <si>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</si>
  <si>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</si>
  <si>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</si>
  <si>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</si>
  <si>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</si>
  <si>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</si>
  <si>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</si>
  <si>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</si>
  <si>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</si>
  <si>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</si>
  <si>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</si>
  <si>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</si>
  <si>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</si>
  <si>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</si>
  <si>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</si>
  <si>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</si>
  <si>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</si>
  <si>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</si>
  <si>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</si>
  <si>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</si>
  <si>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</si>
  <si>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</si>
  <si>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</si>
  <si>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</si>
  <si>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</si>
  <si>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</si>
  <si>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</si>
  <si>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</si>
  <si>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</si>
  <si>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</si>
  <si>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</si>
  <si>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</si>
  <si>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</si>
  <si>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</si>
  <si>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</si>
  <si>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</si>
  <si>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</si>
  <si>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</si>
  <si>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</si>
  <si>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</si>
  <si>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</si>
  <si>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</si>
  <si>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</si>
  <si>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</si>
  <si>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</si>
  <si>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</si>
  <si>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</si>
  <si>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</si>
  <si>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</si>
  <si>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</si>
  <si>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</si>
  <si>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</si>
  <si>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</si>
  <si>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</si>
  <si>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</si>
  <si>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</si>
  <si>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</si>
  <si>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</si>
  <si>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</si>
  <si>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</si>
  <si>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</si>
  <si>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</si>
  <si>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</si>
  <si>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</si>
  <si>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</si>
  <si>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</si>
  <si>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</si>
  <si>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</si>
  <si>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</si>
  <si>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</si>
  <si>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</si>
  <si>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</si>
  <si>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</si>
  <si>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</si>
  <si>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</si>
  <si>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</si>
  <si>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</si>
  <si>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</si>
  <si>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</si>
  <si>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</si>
  <si>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</si>
  <si>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</si>
  <si>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</si>
  <si>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</si>
  <si>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</si>
  <si>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</si>
  <si>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</si>
  <si>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</si>
  <si>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</si>
  <si>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</si>
  <si>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</si>
  <si>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</si>
  <si>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</si>
  <si>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</si>
  <si>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</si>
  <si>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</si>
  <si>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</si>
  <si>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</si>
  <si>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</si>
  <si>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</si>
  <si>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</si>
  <si>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</si>
  <si>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</si>
  <si>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</si>
  <si>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</si>
  <si>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</si>
  <si>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</si>
  <si>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</si>
  <si>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</si>
  <si>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</si>
  <si>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</si>
  <si>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</si>
  <si>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</si>
  <si>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</si>
  <si>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</si>
  <si>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</si>
  <si>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</si>
  <si>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</si>
  <si>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</si>
  <si>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</si>
  <si>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</si>
  <si>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</si>
  <si>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</si>
  <si>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</si>
  <si>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</si>
  <si>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</si>
  <si>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</si>
  <si>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</si>
  <si>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</si>
  <si>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</si>
  <si>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</si>
  <si>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</si>
  <si>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</si>
  <si>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</si>
  <si>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</si>
  <si>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</si>
  <si>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</si>
  <si>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</si>
  <si>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</si>
  <si>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</si>
  <si>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</si>
  <si>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</si>
  <si>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</si>
  <si>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</si>
  <si>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</si>
  <si>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</si>
  <si>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</si>
  <si>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</si>
  <si>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</si>
  <si>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</si>
  <si>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</si>
  <si>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</si>
  <si>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</si>
  <si>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</si>
  <si>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</si>
  <si>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</si>
  <si>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</si>
  <si>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</si>
  <si>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</si>
  <si>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</si>
  <si>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</si>
  <si>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</si>
  <si>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</si>
  <si>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</si>
  <si>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</si>
  <si>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</si>
  <si>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</si>
  <si>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</si>
  <si>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</si>
  <si>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</si>
  <si>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</si>
  <si>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</si>
  <si>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</si>
  <si>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</si>
  <si>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</si>
  <si>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</si>
  <si>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</si>
  <si>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</si>
  <si>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</si>
  <si>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</si>
  <si>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</si>
  <si>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</si>
  <si>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</si>
  <si>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</si>
  <si>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</si>
  <si>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</si>
  <si>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</si>
  <si>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</si>
  <si>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</si>
  <si>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</si>
  <si>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</si>
  <si>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</si>
  <si>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</si>
  <si>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</si>
  <si>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</si>
  <si>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</si>
  <si>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</si>
  <si>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</si>
  <si>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</si>
  <si>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</si>
  <si>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</si>
  <si>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</si>
  <si>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</si>
  <si>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</si>
  <si>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</si>
  <si>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</si>
  <si>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</si>
  <si>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</si>
  <si>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</si>
  <si>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</si>
  <si>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</si>
  <si>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</si>
  <si>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</si>
  <si>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</si>
  <si>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</si>
  <si>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</si>
  <si>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</si>
  <si>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</si>
  <si>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</si>
  <si>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</si>
  <si>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</si>
  <si>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</si>
  <si>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</si>
  <si>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</si>
  <si>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</si>
  <si>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</si>
  <si>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</si>
  <si>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</si>
  <si>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</si>
  <si>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</si>
  <si>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</si>
  <si>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</si>
  <si>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</si>
  <si>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</si>
  <si>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</si>
  <si>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</si>
  <si>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</si>
  <si>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</si>
  <si>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</si>
  <si>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</si>
  <si>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</si>
  <si>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</si>
  <si>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</si>
  <si>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</si>
  <si>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</si>
  <si>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</si>
  <si>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</si>
  <si>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</si>
  <si>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</si>
  <si>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</si>
  <si>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</si>
  <si>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</si>
  <si>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</si>
  <si>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</si>
  <si>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</si>
  <si>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</si>
  <si>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</si>
  <si>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</si>
  <si>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</si>
  <si>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</si>
  <si>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</si>
  <si>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</si>
  <si>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</si>
  <si>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</si>
  <si>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</si>
  <si>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</si>
  <si>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</si>
  <si>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</si>
  <si>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</si>
  <si>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</si>
  <si>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</si>
  <si>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</si>
  <si>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</si>
  <si>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</si>
  <si>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</si>
  <si>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</si>
  <si>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</si>
  <si>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</si>
  <si>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</si>
  <si>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</si>
  <si>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</si>
  <si>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</si>
  <si>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</si>
  <si>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</si>
  <si>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</si>
  <si>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</si>
  <si>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</si>
  <si>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</si>
  <si>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</si>
  <si>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</si>
  <si>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</si>
  <si>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</si>
  <si>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</si>
  <si>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</si>
  <si>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</si>
  <si>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</si>
  <si>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</si>
  <si>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</si>
  <si>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</si>
  <si>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</si>
  <si>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</si>
  <si>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</si>
  <si>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</si>
  <si>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</si>
  <si>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</si>
  <si>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</si>
  <si>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</si>
  <si>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</si>
  <si>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</si>
  <si>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</si>
  <si>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</si>
  <si>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</si>
  <si>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</si>
  <si>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</si>
  <si>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</si>
  <si>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</si>
  <si>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</si>
  <si>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</si>
  <si>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</si>
  <si>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</si>
  <si>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</si>
  <si>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</si>
  <si>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</si>
  <si>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</si>
  <si>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</si>
  <si>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</si>
  <si>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</si>
  <si>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</si>
  <si>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</si>
  <si>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</si>
  <si>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</si>
  <si>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</si>
  <si>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</si>
  <si>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</si>
  <si>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</si>
  <si>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</si>
  <si>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</si>
  <si>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</si>
  <si>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</si>
  <si>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</si>
  <si>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</si>
  <si>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</si>
  <si>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</si>
  <si>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</si>
  <si>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</si>
  <si>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</si>
  <si>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</si>
  <si>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</si>
  <si>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</si>
  <si>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</si>
  <si>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</si>
  <si>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</si>
  <si>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</si>
  <si>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</si>
  <si>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</si>
  <si>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</si>
  <si>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</si>
  <si>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</si>
  <si>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</si>
  <si>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</si>
  <si>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</si>
  <si>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</si>
  <si>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</si>
  <si>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</si>
  <si>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</si>
  <si>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</si>
  <si>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</si>
  <si>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</si>
  <si>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</si>
  <si>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</si>
  <si>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</si>
  <si>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</si>
  <si>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</si>
  <si>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</si>
  <si>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</si>
  <si>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</si>
  <si>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</si>
  <si>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</si>
  <si>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</si>
  <si>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</si>
  <si>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</si>
  <si>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</si>
  <si>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</si>
  <si>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</si>
  <si>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</si>
  <si>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</si>
  <si>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</si>
  <si>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</si>
  <si>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</si>
  <si>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</si>
  <si>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</si>
  <si>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</si>
  <si>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</si>
  <si>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</si>
  <si>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</si>
  <si>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</si>
  <si>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</si>
  <si>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</si>
  <si>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</si>
  <si>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</si>
  <si>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</si>
  <si>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</si>
  <si>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</si>
  <si>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</si>
  <si>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</si>
  <si>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</si>
  <si>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</si>
  <si>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</si>
  <si>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</si>
  <si>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</si>
  <si>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</si>
  <si>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</si>
  <si>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</si>
  <si>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</si>
  <si>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</si>
  <si>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</si>
  <si>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</si>
  <si>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</si>
  <si>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</si>
  <si>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</si>
  <si>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</si>
  <si>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</si>
  <si>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</si>
  <si>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</si>
  <si>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</si>
  <si>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</si>
  <si>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</si>
  <si>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</si>
  <si>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</si>
  <si>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</si>
  <si>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</si>
  <si>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</si>
  <si>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</si>
  <si>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</si>
  <si>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</si>
  <si>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</si>
  <si>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</si>
  <si>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</si>
  <si>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</si>
  <si>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</si>
  <si>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</si>
  <si>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</si>
  <si>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</si>
  <si>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</si>
  <si>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</si>
  <si>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</si>
  <si>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</si>
  <si>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</si>
  <si>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</si>
  <si>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</si>
  <si>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</si>
  <si>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</si>
  <si>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</si>
  <si>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</si>
  <si>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</si>
  <si>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</si>
  <si>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</si>
  <si>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</si>
  <si>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</si>
  <si>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</si>
  <si>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</si>
  <si>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</si>
  <si>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</si>
  <si>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</si>
  <si>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</si>
  <si>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</si>
  <si>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</si>
  <si>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</si>
  <si>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</si>
  <si>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</si>
  <si>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</si>
  <si>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</si>
  <si>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</si>
  <si>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</si>
  <si>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</si>
  <si>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</si>
  <si>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</si>
  <si>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</si>
  <si>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</si>
  <si>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</si>
  <si>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</si>
  <si>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</si>
  <si>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</si>
  <si>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</si>
  <si>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</si>
  <si>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</si>
  <si>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</si>
  <si>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</si>
  <si>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</si>
  <si>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</si>
  <si>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</si>
  <si>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</si>
  <si>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</si>
  <si>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</si>
  <si>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</si>
  <si>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</si>
  <si>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</si>
  <si>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</si>
  <si>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</si>
  <si>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</si>
  <si>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</si>
  <si>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</si>
  <si>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</si>
  <si>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</si>
  <si>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</si>
  <si>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</si>
  <si>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</si>
  <si>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</si>
  <si>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</si>
  <si>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</si>
  <si>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</si>
  <si>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</si>
  <si>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</si>
  <si>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</si>
  <si>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</si>
  <si>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</si>
  <si>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</si>
  <si>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</si>
  <si>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</si>
  <si>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</si>
  <si>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</si>
  <si>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</si>
  <si>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</si>
  <si>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</si>
  <si>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</si>
  <si>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</si>
  <si>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</si>
  <si>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</si>
  <si>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</si>
  <si>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</si>
  <si>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</si>
  <si>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</si>
  <si>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</si>
  <si>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</si>
  <si>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</si>
  <si>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</si>
  <si>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</si>
  <si>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</si>
  <si>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</si>
  <si>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</si>
  <si>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</si>
  <si>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</si>
  <si>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</si>
  <si>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</si>
  <si>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</si>
  <si>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</si>
  <si>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</si>
  <si>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</si>
  <si>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</si>
  <si>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</si>
  <si>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</si>
  <si>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</si>
  <si>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</si>
  <si>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</si>
  <si>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</si>
  <si>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</si>
  <si>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</si>
  <si>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</si>
  <si>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</si>
  <si>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</si>
  <si>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</si>
  <si>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</si>
  <si>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</si>
  <si>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</si>
  <si>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</si>
  <si>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</si>
  <si>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</si>
  <si>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</si>
  <si>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</si>
  <si>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</si>
  <si>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</si>
  <si>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</si>
  <si>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</si>
  <si>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</si>
  <si>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</si>
  <si>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</si>
  <si>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</si>
  <si>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</si>
  <si>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</si>
  <si>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</si>
  <si>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</si>
  <si>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</si>
  <si>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</si>
  <si>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</si>
  <si>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</si>
  <si>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</si>
  <si>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</si>
  <si>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</si>
  <si>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</si>
  <si>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</si>
  <si>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</si>
  <si>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</si>
  <si>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</si>
  <si>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</si>
  <si>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</si>
  <si>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</si>
  <si>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</si>
  <si>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</si>
  <si>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</si>
  <si>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</si>
  <si>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</si>
  <si>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</si>
  <si>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</si>
  <si>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</si>
  <si>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</si>
  <si>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</si>
  <si>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</si>
  <si>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</si>
  <si>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</si>
  <si>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</si>
  <si>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</si>
  <si>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</si>
  <si>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</si>
  <si>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</si>
  <si>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</si>
  <si>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</si>
  <si>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</si>
  <si>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</si>
  <si>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</si>
  <si>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</si>
  <si>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</si>
  <si>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</si>
  <si>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</si>
  <si>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</si>
  <si>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</si>
  <si>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</si>
  <si>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</si>
  <si>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</si>
  <si>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</si>
  <si>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</si>
  <si>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</si>
  <si>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</si>
  <si>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</si>
  <si>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</si>
  <si>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</si>
  <si>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</si>
  <si>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</si>
  <si>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</si>
  <si>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</si>
  <si>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</si>
  <si>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</si>
  <si>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</si>
  <si>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</si>
  <si>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</si>
  <si>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</si>
  <si>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</si>
  <si>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</si>
  <si>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</si>
  <si>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</si>
  <si>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</si>
  <si>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</si>
  <si>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</si>
  <si>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</si>
  <si>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</si>
  <si>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</si>
  <si>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</si>
  <si>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</si>
  <si>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</si>
  <si>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</si>
  <si>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</si>
  <si>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</si>
  <si>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</si>
  <si>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</si>
  <si>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</si>
  <si>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</si>
  <si>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</si>
  <si>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</si>
  <si>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</si>
  <si>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</si>
  <si>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</si>
  <si>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</si>
  <si>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</si>
  <si>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</si>
  <si>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</si>
  <si>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</si>
  <si>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</si>
  <si>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</si>
  <si>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</si>
  <si>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</si>
  <si>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</si>
  <si>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</si>
  <si>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</si>
  <si>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</si>
  <si>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</si>
  <si>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</si>
  <si>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</si>
  <si>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</si>
  <si>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</si>
  <si>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</si>
  <si>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</si>
  <si>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</si>
  <si>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</si>
  <si>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</si>
  <si>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</si>
  <si>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</si>
  <si>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</si>
  <si>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</si>
  <si>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</si>
  <si>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</si>
  <si>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</si>
  <si>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</si>
  <si>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</si>
  <si>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</si>
  <si>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</si>
  <si>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</si>
  <si>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</si>
  <si>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</si>
  <si>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</si>
  <si>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</si>
  <si>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</si>
  <si>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</si>
  <si>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</si>
  <si>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</si>
  <si>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</si>
  <si>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</si>
  <si>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</si>
  <si>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</si>
  <si>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</si>
  <si>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</si>
  <si>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</si>
  <si>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</si>
  <si>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</si>
  <si>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</si>
  <si>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</si>
  <si>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</si>
  <si>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</si>
  <si>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</si>
  <si>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</si>
  <si>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</si>
  <si>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</si>
  <si>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</si>
  <si>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</si>
  <si>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</si>
  <si>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</si>
  <si>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</si>
  <si>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</si>
  <si>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</si>
  <si>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</si>
  <si>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</si>
  <si>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</si>
  <si>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</si>
  <si>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</si>
  <si>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</si>
  <si>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</si>
  <si>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</si>
  <si>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</si>
  <si>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</si>
  <si>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</si>
  <si>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</si>
  <si>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</si>
  <si>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</si>
  <si>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</si>
  <si>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</si>
  <si>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</si>
  <si>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</si>
  <si>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</si>
  <si>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</si>
  <si>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</si>
  <si>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</si>
  <si>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</si>
  <si>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</si>
  <si>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</si>
  <si>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</si>
  <si>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</si>
  <si>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</si>
  <si>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</si>
  <si>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</si>
  <si>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</si>
  <si>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</si>
  <si>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</si>
  <si>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</si>
  <si>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</si>
  <si>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</si>
  <si>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</si>
  <si>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</si>
  <si>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</si>
  <si>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</si>
  <si>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</si>
  <si>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</si>
  <si>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</si>
  <si>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</si>
  <si>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</si>
  <si>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</si>
  <si>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</si>
  <si>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</si>
  <si>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</si>
  <si>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</si>
  <si>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</si>
  <si>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</si>
  <si>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</si>
  <si>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</si>
  <si>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</si>
  <si>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</si>
  <si>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</si>
  <si>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</si>
  <si>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</si>
  <si>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</si>
  <si>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</si>
  <si>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</si>
  <si>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</si>
  <si>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</si>
  <si>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</si>
  <si>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</si>
  <si>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</si>
  <si>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</si>
  <si>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</si>
  <si>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</si>
  <si>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</si>
  <si>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</si>
  <si>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</si>
  <si>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</si>
  <si>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</si>
  <si>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</si>
  <si>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</si>
  <si>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</si>
  <si>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</si>
  <si>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</si>
  <si>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</si>
  <si>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</si>
  <si>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</si>
  <si>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</si>
  <si>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</si>
  <si>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</si>
  <si>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</si>
  <si>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</si>
  <si>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</si>
  <si>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</si>
  <si>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</si>
  <si>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</si>
  <si>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</si>
  <si>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</si>
  <si>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</si>
  <si>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</si>
  <si>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</si>
  <si>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</si>
  <si>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</si>
  <si>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</si>
  <si>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</si>
  <si>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</si>
  <si>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</si>
  <si>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</si>
  <si>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</si>
  <si>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</si>
  <si>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</si>
  <si>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</si>
  <si>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</si>
  <si>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</si>
  <si>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</si>
  <si>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</si>
  <si>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</si>
  <si>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</si>
  <si>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</si>
  <si>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</si>
  <si>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</si>
  <si>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</si>
  <si>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</si>
  <si>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</si>
  <si>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</si>
  <si>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</si>
  <si>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</si>
  <si>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</si>
  <si>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</si>
  <si>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</si>
  <si>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</si>
  <si>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</si>
  <si>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</si>
  <si>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</si>
  <si>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</si>
  <si>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</si>
  <si>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</si>
  <si>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</si>
  <si>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</si>
  <si>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</si>
  <si>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</si>
  <si>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</si>
  <si>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</si>
  <si>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</si>
  <si>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</si>
  <si>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</si>
  <si>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</si>
  <si>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</si>
  <si>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</si>
  <si>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</si>
  <si>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</si>
  <si>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</si>
  <si>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</si>
  <si>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</si>
  <si>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</si>
  <si>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</si>
  <si>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</si>
  <si>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</si>
  <si>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</si>
  <si>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</si>
  <si>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</si>
  <si>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</si>
  <si>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</si>
  <si>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</si>
  <si>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</si>
  <si>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</si>
  <si>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</si>
  <si>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</si>
  <si>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</si>
  <si>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</si>
  <si>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</si>
  <si>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</si>
  <si>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</si>
  <si>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</si>
  <si>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</si>
  <si>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</si>
  <si>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</si>
  <si>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</si>
  <si>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</si>
  <si>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</si>
  <si>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</si>
  <si>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</si>
  <si>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</si>
  <si>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</si>
  <si>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</si>
  <si>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</si>
  <si>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</si>
  <si>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</si>
  <si>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</si>
  <si>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</si>
  <si>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</si>
  <si>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</si>
  <si>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</si>
  <si>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</si>
  <si>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</si>
  <si>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</si>
  <si>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</si>
  <si>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</si>
  <si>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</si>
  <si>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</si>
  <si>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</si>
  <si>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</si>
  <si>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</si>
  <si>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</si>
  <si>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</si>
  <si>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</si>
  <si>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</si>
  <si>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</si>
  <si>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</si>
  <si>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</si>
  <si>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</si>
  <si>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</si>
  <si>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</si>
  <si>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</si>
  <si>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</si>
  <si>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</si>
  <si>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</si>
  <si>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</si>
  <si>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</si>
  <si>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</si>
  <si>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</si>
  <si>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</si>
  <si>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</si>
  <si>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</si>
  <si>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</si>
  <si>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</si>
  <si>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</si>
  <si>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</si>
  <si>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</si>
  <si>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</si>
  <si>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</si>
  <si>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</si>
  <si>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</si>
  <si>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</si>
  <si>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</si>
  <si>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</si>
  <si>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</si>
  <si>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</si>
  <si>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</si>
  <si>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</si>
  <si>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</si>
  <si>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</si>
  <si>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</si>
  <si>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</si>
  <si>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</si>
  <si>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</si>
  <si>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</si>
  <si>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</si>
  <si>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</si>
  <si>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</si>
  <si>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</si>
  <si>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</si>
  <si>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</si>
  <si>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</si>
  <si>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</si>
  <si>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</si>
  <si>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</si>
  <si>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</si>
  <si>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</si>
  <si>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</si>
  <si>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</si>
  <si>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</si>
  <si>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</si>
  <si>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</si>
  <si>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</si>
  <si>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</si>
  <si>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</si>
  <si>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</si>
  <si>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</si>
  <si>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</si>
  <si>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</si>
  <si>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</si>
  <si>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</si>
  <si>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</si>
  <si>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</si>
  <si>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</si>
  <si>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</si>
  <si>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</si>
  <si>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</si>
  <si>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</si>
  <si>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</si>
  <si>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</si>
  <si>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</si>
  <si>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</si>
  <si>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</si>
  <si>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</si>
  <si>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</si>
  <si>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</si>
  <si>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</si>
  <si>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</si>
  <si>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</si>
  <si>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</si>
  <si>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</si>
  <si>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</si>
  <si>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</si>
  <si>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</si>
  <si>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</si>
  <si>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</si>
  <si>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</si>
  <si>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</si>
  <si>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</si>
  <si>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</si>
  <si>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</si>
  <si>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</si>
  <si>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</si>
  <si>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</si>
  <si>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</si>
  <si>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</si>
  <si>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</si>
  <si>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</si>
  <si>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</si>
  <si>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</si>
  <si>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</si>
  <si>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</si>
  <si>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</si>
  <si>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</si>
  <si>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</si>
  <si>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</si>
  <si>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</si>
  <si>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</si>
  <si>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</si>
  <si>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</si>
  <si>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</si>
  <si>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</si>
  <si>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</si>
  <si>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</si>
  <si>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</si>
  <si>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</si>
  <si>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</si>
  <si>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</si>
  <si>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</si>
  <si>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</si>
  <si>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</si>
  <si>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</si>
  <si>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</si>
  <si>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</si>
  <si>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</si>
  <si>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</si>
  <si>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</si>
  <si>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</si>
  <si>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</si>
  <si>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</si>
  <si>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</si>
  <si>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</si>
  <si>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</si>
  <si>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</si>
  <si>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</si>
  <si>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</si>
  <si>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</si>
  <si>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</si>
  <si>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</si>
  <si>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</si>
  <si>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</si>
  <si>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</si>
  <si>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</si>
  <si>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</si>
  <si>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</si>
  <si>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</si>
  <si>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</si>
  <si>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</si>
  <si>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</si>
  <si>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</si>
  <si>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</si>
  <si>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</si>
  <si>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</si>
  <si>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</si>
  <si>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</si>
  <si>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</si>
  <si>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</si>
  <si>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</si>
  <si>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</si>
  <si>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</si>
  <si>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</si>
  <si>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</si>
  <si>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</si>
  <si>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</si>
  <si>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</si>
  <si>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</si>
  <si>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</si>
  <si>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</si>
  <si>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</si>
  <si>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</si>
  <si>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</si>
  <si>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</si>
  <si>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</si>
  <si>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</si>
  <si>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</si>
  <si>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</si>
  <si>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</si>
  <si>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</si>
  <si>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</si>
  <si>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</si>
  <si>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</si>
  <si>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</si>
  <si>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</si>
  <si>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</si>
  <si>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</si>
  <si>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</si>
  <si>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</si>
  <si>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</si>
  <si>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</si>
  <si>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</si>
  <si>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</si>
  <si>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</si>
  <si>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</si>
  <si>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</si>
  <si>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</si>
  <si>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</si>
  <si>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</si>
  <si>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</si>
  <si>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</si>
  <si>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</si>
  <si>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</si>
  <si>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</si>
  <si>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</si>
  <si>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</si>
  <si>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</si>
  <si>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</si>
  <si>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</si>
  <si>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</si>
  <si>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</si>
  <si>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</si>
  <si>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</si>
  <si>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</si>
  <si>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</si>
  <si>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</si>
  <si>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</si>
  <si>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</si>
  <si>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</si>
  <si>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</si>
  <si>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</si>
  <si>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</si>
  <si>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</si>
  <si>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</si>
  <si>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</si>
  <si>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</si>
  <si>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</si>
  <si>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</si>
  <si>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</si>
  <si>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</si>
  <si>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</si>
  <si>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</si>
  <si>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</si>
  <si>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</si>
  <si>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</si>
  <si>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</si>
  <si>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</si>
  <si>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</si>
  <si>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</si>
  <si>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</si>
  <si>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</si>
  <si>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</si>
  <si>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</si>
  <si>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</si>
  <si>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</si>
  <si>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</si>
  <si>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</si>
  <si>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</si>
  <si>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</si>
  <si>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</si>
  <si>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</si>
  <si>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</si>
  <si>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</si>
  <si>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</si>
  <si>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</si>
  <si>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</si>
  <si>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</si>
  <si>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</si>
  <si>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</si>
  <si>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</si>
  <si>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</si>
  <si>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</si>
  <si>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</si>
  <si>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</si>
  <si>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</si>
  <si>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</si>
  <si>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</si>
  <si>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</si>
  <si>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</si>
  <si>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</si>
  <si>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</si>
  <si>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</si>
  <si>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</si>
  <si>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</si>
  <si>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</si>
  <si>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</si>
  <si>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</si>
  <si>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</si>
  <si>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</si>
  <si>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</si>
  <si>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</si>
  <si>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</si>
  <si>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</si>
  <si>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</si>
  <si>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</si>
  <si>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</si>
  <si>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</si>
  <si>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</si>
  <si>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</si>
  <si>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</si>
  <si>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</si>
  <si>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</si>
  <si>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</si>
  <si>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</si>
  <si>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</si>
  <si>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</si>
  <si>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</si>
  <si>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</si>
  <si>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</si>
  <si>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</si>
  <si>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</si>
  <si>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</si>
  <si>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</si>
  <si>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</si>
  <si>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</si>
  <si>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</si>
  <si>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</si>
  <si>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</si>
  <si>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</si>
  <si>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</si>
  <si>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</si>
  <si>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</si>
  <si>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</si>
  <si>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</si>
  <si>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</si>
  <si>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</si>
  <si>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</si>
  <si>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</si>
  <si>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</si>
  <si>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</si>
  <si>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</si>
  <si>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</si>
  <si>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</si>
  <si>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</si>
  <si>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</si>
  <si>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</si>
  <si>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</si>
  <si>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</si>
  <si>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</si>
  <si>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</si>
  <si>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</si>
  <si>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</si>
  <si>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</si>
  <si>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</si>
  <si>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</si>
  <si>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</si>
  <si>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</si>
  <si>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</si>
  <si>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</si>
  <si>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</si>
  <si>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</si>
  <si>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</si>
  <si>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</si>
  <si>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</si>
  <si>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</si>
  <si>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</si>
  <si>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</si>
  <si>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</si>
  <si>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</si>
  <si>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</si>
  <si>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</si>
  <si>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</si>
  <si>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</si>
  <si>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</si>
  <si>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</si>
  <si>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</si>
  <si>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</si>
  <si>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</si>
  <si>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</si>
  <si>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</si>
  <si>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</si>
  <si>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</si>
  <si>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</si>
  <si>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</si>
  <si>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</si>
  <si>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</si>
  <si>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</si>
  <si>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</si>
  <si>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</si>
  <si>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</si>
  <si>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</si>
  <si>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</si>
  <si>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</si>
  <si>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</si>
  <si>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</si>
  <si>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</si>
  <si>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</si>
  <si>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</si>
  <si>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</si>
  <si>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</si>
  <si>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</si>
  <si>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</si>
  <si>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</si>
  <si>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</si>
  <si>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</si>
  <si>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</si>
  <si>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</si>
  <si>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</si>
  <si>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</si>
  <si>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</si>
  <si>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</si>
  <si>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</si>
  <si>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</si>
  <si>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</si>
  <si>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</si>
  <si>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</si>
  <si>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</si>
  <si>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</si>
  <si>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</si>
  <si>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</si>
  <si>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</si>
  <si>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</si>
  <si>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</si>
  <si>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</si>
  <si>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</si>
  <si>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</si>
  <si>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</si>
  <si>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</si>
  <si>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</si>
  <si>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</si>
  <si>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</si>
  <si>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</si>
  <si>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</si>
  <si>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</si>
  <si>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</si>
  <si>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</si>
  <si>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</si>
  <si>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</si>
  <si>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</si>
  <si>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</si>
  <si>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</si>
  <si>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</si>
  <si>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</si>
  <si>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</si>
  <si>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</si>
  <si>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</si>
  <si>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</si>
  <si>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</si>
  <si>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</si>
  <si>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</si>
  <si>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</si>
  <si>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</si>
  <si>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</si>
  <si>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</si>
  <si>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</si>
  <si>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</si>
  <si>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</si>
  <si>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</si>
  <si>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</si>
  <si>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</si>
  <si>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</si>
  <si>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</si>
  <si>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</si>
  <si>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</si>
  <si>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</si>
  <si>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</si>
  <si>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</si>
  <si>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</si>
  <si>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</si>
  <si>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</si>
  <si>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</si>
  <si>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</si>
  <si>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</si>
  <si>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</si>
  <si>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</si>
  <si>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</si>
  <si>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</si>
  <si>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</si>
  <si>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</si>
  <si>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</si>
  <si>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</si>
  <si>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</si>
  <si>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</si>
  <si>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</si>
  <si>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</si>
  <si>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</si>
  <si>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</si>
  <si>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</si>
  <si>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</si>
  <si>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</si>
  <si>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</si>
  <si>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</si>
  <si>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</si>
  <si>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</si>
  <si>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</si>
  <si>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</si>
  <si>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</si>
  <si>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</si>
  <si>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</si>
  <si>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</si>
  <si>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</si>
  <si>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</si>
  <si>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</si>
  <si>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</si>
  <si>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</si>
  <si>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</si>
  <si>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</si>
  <si>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</si>
  <si>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</si>
  <si>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</si>
  <si>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</si>
  <si>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</si>
  <si>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</si>
  <si>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</si>
  <si>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</si>
  <si>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</si>
  <si>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</si>
  <si>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</si>
  <si>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</si>
  <si>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</si>
  <si>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</si>
  <si>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</si>
  <si>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</si>
  <si>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</si>
  <si>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</si>
  <si>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</si>
  <si>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</si>
  <si>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</si>
  <si>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</si>
  <si>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</si>
  <si>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</si>
  <si>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</si>
  <si>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</si>
  <si>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</si>
  <si>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</si>
  <si>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</si>
  <si>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</si>
  <si>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</si>
  <si>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</si>
  <si>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</si>
  <si>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</si>
  <si>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</si>
  <si>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</si>
  <si>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</si>
  <si>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</si>
  <si>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</si>
  <si>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</si>
  <si>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</si>
  <si>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</si>
  <si>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</si>
  <si>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</si>
  <si>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</si>
  <si>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</si>
  <si>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</si>
  <si>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</si>
  <si>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</si>
  <si>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</si>
  <si>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</si>
  <si>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</si>
  <si>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</si>
  <si>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</si>
  <si>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</si>
  <si>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</si>
  <si>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</si>
  <si>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</si>
  <si>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</si>
  <si>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</si>
  <si>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</si>
  <si>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</si>
  <si>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</si>
  <si>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</si>
  <si>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</si>
  <si>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</si>
  <si>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</si>
  <si>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</si>
  <si>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</si>
  <si>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</si>
  <si>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</si>
  <si>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</si>
  <si>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</si>
  <si>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</si>
  <si>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</si>
  <si>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</si>
  <si>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</si>
  <si>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</si>
  <si>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</si>
  <si>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</si>
  <si>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</si>
  <si>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</si>
  <si>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</si>
  <si>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</si>
  <si>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</si>
  <si>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</si>
  <si>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</si>
  <si>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</si>
  <si>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</si>
  <si>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</si>
  <si>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</si>
  <si>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</si>
  <si>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</si>
  <si>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</si>
  <si>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</si>
  <si>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</si>
  <si>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</si>
  <si>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</si>
  <si>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</si>
  <si>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</si>
  <si>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</si>
  <si>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</si>
  <si>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</si>
  <si>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</si>
  <si>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</si>
  <si>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</si>
  <si>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</si>
  <si>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</si>
  <si>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</si>
  <si>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</si>
  <si>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</si>
  <si>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</si>
  <si>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</si>
  <si>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</si>
  <si>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</si>
  <si>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</si>
  <si>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</si>
  <si>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</si>
  <si>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</si>
  <si>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</si>
  <si>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</si>
  <si>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</si>
  <si>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</si>
  <si>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</si>
  <si>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</si>
  <si>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</si>
  <si>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</si>
  <si>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</si>
  <si>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</si>
  <si>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</si>
  <si>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</si>
  <si>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</si>
  <si>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</si>
  <si>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</si>
  <si>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</si>
  <si>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</si>
  <si>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</si>
  <si>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</si>
  <si>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</si>
  <si>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</si>
  <si>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</si>
  <si>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</si>
  <si>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</si>
  <si>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</si>
  <si>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</si>
  <si>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</si>
  <si>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</si>
  <si>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</si>
  <si>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</si>
  <si>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</si>
  <si>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</si>
  <si>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</si>
  <si>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</si>
  <si>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</si>
  <si>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</si>
  <si>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</si>
  <si>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</si>
  <si>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</si>
  <si>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</si>
  <si>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</si>
  <si>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</si>
  <si>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</si>
  <si>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</si>
  <si>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</si>
  <si>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</si>
  <si>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</si>
  <si>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</si>
  <si>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</si>
  <si>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</si>
  <si>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</si>
  <si>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</si>
  <si>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</si>
  <si>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</si>
  <si>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</si>
  <si>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</si>
  <si>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</si>
  <si>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</si>
  <si>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</si>
  <si>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recarga pdrn 16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</si>
  <si>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</si>
  <si>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</si>
  <si>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</si>
  <si>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</si>
  <si>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</si>
  <si>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</si>
  <si>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</si>
  <si>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</si>
  <si>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</si>
  <si>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</si>
  <si>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</si>
  <si>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</si>
  <si>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</si>
  <si>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</si>
  <si>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</si>
  <si>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</si>
  <si>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</si>
  <si>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</si>
  <si>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</si>
  <si>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</si>
  <si>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</si>
  <si>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</si>
  <si>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</si>
  <si>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</si>
  <si>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</si>
  <si>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dev venta ml ipho i12</t>
  </si>
  <si>
    <t>venta carg</t>
  </si>
  <si>
    <t>venta space</t>
  </si>
  <si>
    <t>dev venta cabl 3.0</t>
  </si>
  <si>
    <t>Crear cuenta Gmail</t>
  </si>
  <si>
    <t>Iphone Xr</t>
  </si>
  <si>
    <t>Terror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</si>
</sst>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8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0" fontId="16" fillId="0" borderId="17" xfId="0" applyFont="1" applyBorder="1" applyAlignment="1">
      <alignment horizontal="center"/>
    </xf>
    <xf numFmtId="168" fontId="0" fillId="0" borderId="0" xfId="0" applyNumberForma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4.88847164352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4.88847233796" createdVersion="8" refreshedVersion="8" minRefreshableVersion="3" recordCount="12919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916"/>
    </cacheField>
    <cacheField name="Date" numFmtId="16">
      <sharedItems containsSemiMixedTypes="0" containsNonDate="0" containsDate="1" containsString="0" minDate="2022-03-16T00:00:00" maxDate="2023-08-07T00:00:00" count="437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9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1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596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4.888481944443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1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4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4"/>
    <n v="2"/>
    <x v="0"/>
    <x v="6"/>
    <x v="440"/>
    <m/>
    <m/>
    <m/>
    <m/>
    <n v="2500"/>
    <n v="10000"/>
    <n v="-5000"/>
    <n v="2"/>
    <n v="5"/>
    <x v="3"/>
    <x v="1"/>
  </r>
  <r>
    <n v="12835"/>
    <x v="434"/>
    <x v="0"/>
    <x v="174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4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4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4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4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4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4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4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4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4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8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6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2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253"/>
        <item h="1" x="56"/>
        <item h="1" m="1" x="306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3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2"/>
        <item h="1" x="214"/>
        <item h="1" x="134"/>
        <item h="1" x="138"/>
        <item h="1" x="212"/>
        <item h="1" x="285"/>
        <item h="1" x="244"/>
        <item h="1" x="185"/>
        <item h="1" x="90"/>
        <item h="1" m="1" x="295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0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0"/>
        <item h="1" m="1" x="296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8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9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x="272"/>
        <item h="1" m="1" x="293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7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8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4"/>
        <item h="1" x="290"/>
        <item h="1" x="291"/>
        <item h="1" x="292"/>
        <item t="default"/>
      </items>
    </pivotField>
    <pivotField showAll="0"/>
    <pivotField axis="axisRow" showAll="0">
      <items count="2597">
        <item m="1" x="2593"/>
        <item m="1" x="2592"/>
        <item m="1" x="2595"/>
        <item m="1" x="2594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6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6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60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2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7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6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x="4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253"/>
        <item x="56"/>
        <item m="1" x="306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3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7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2"/>
        <item x="214"/>
        <item x="134"/>
        <item x="138"/>
        <item x="212"/>
        <item x="285"/>
        <item x="244"/>
        <item x="185"/>
        <item x="90"/>
        <item m="1" x="295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0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0"/>
        <item m="1" x="296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8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9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9"/>
        <item x="159"/>
        <item x="227"/>
        <item x="100"/>
        <item x="111"/>
        <item x="205"/>
        <item x="272"/>
        <item m="1" x="293"/>
        <item x="29"/>
        <item x="20"/>
        <item x="255"/>
        <item x="53"/>
        <item x="19"/>
        <item x="220"/>
        <item x="85"/>
        <item x="114"/>
        <item x="33"/>
        <item m="1" x="297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8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4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96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92"/>
        <item m="1" x="259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94"/>
        <item m="1" x="2595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8">
    <i>
      <x v="30"/>
      <x v="663"/>
    </i>
    <i>
      <x v="40"/>
      <x v="304"/>
    </i>
    <i r="1">
      <x v="2087"/>
    </i>
    <i r="1">
      <x v="2204"/>
    </i>
    <i>
      <x v="122"/>
      <x v="2527"/>
    </i>
    <i>
      <x v="202"/>
      <x v="2515"/>
    </i>
    <i>
      <x v="230"/>
      <x v="312"/>
    </i>
    <i r="1">
      <x v="313"/>
    </i>
    <i r="1">
      <x v="315"/>
    </i>
    <i r="1">
      <x v="346"/>
    </i>
    <i>
      <x v="238"/>
      <x v="2595"/>
    </i>
    <i>
      <x v="242"/>
      <x v="292"/>
    </i>
    <i r="1">
      <x v="413"/>
    </i>
    <i>
      <x v="243"/>
      <x v="280"/>
    </i>
    <i>
      <x v="295"/>
      <x v="290"/>
    </i>
    <i>
      <x v="297"/>
      <x v="974"/>
    </i>
    <i>
      <x v="301"/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606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3" firstHeaderRow="0" firstDataRow="1" firstDataCol="1" rowPageCount="4" colPageCount="1"/>
  <pivotFields count="19">
    <pivotField showAll="0"/>
    <pivotField axis="axisRow" multipleItemSelectionAllowed="1" showAll="0" sortType="ascending">
      <items count="438">
        <item m="1" x="43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2">
        <item x="13"/>
        <item x="16"/>
        <item x="21"/>
        <item x="8"/>
        <item x="3"/>
        <item x="25"/>
        <item x="0"/>
        <item m="1" x="30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4"/>
        <item x="47"/>
        <item x="48"/>
        <item x="49"/>
        <item x="50"/>
        <item x="51"/>
        <item x="52"/>
        <item x="53"/>
        <item x="4"/>
        <item m="1" x="301"/>
        <item x="54"/>
        <item x="55"/>
        <item x="56"/>
        <item x="57"/>
        <item m="1" x="309"/>
        <item x="58"/>
        <item x="59"/>
        <item x="60"/>
        <item m="1" x="308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8"/>
        <item x="78"/>
        <item x="79"/>
        <item x="80"/>
        <item m="1" x="295"/>
        <item x="81"/>
        <item x="82"/>
        <item x="83"/>
        <item x="76"/>
        <item x="85"/>
        <item x="86"/>
        <item m="1" x="30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7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6"/>
        <item x="128"/>
        <item x="129"/>
        <item x="130"/>
        <item x="131"/>
        <item x="132"/>
        <item x="133"/>
        <item m="1" x="310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31"/>
    </i>
    <i>
      <x v="432"/>
    </i>
    <i>
      <x v="433"/>
    </i>
    <i>
      <x v="434"/>
    </i>
    <i>
      <x v="435"/>
    </i>
    <i>
      <x v="43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60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5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7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">
        <item m="1" x="30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5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0"/>
        <item m="1" x="296"/>
        <item x="1"/>
        <item x="116"/>
        <item x="35"/>
        <item x="61"/>
        <item m="1" x="308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00"/>
        <item x="111"/>
        <item x="29"/>
        <item x="20"/>
        <item x="53"/>
        <item x="19"/>
        <item x="85"/>
        <item x="114"/>
        <item x="33"/>
        <item m="1" x="297"/>
        <item x="66"/>
        <item x="26"/>
        <item x="37"/>
        <item x="137"/>
        <item x="73"/>
        <item x="59"/>
        <item x="60"/>
        <item x="34"/>
        <item x="45"/>
        <item x="62"/>
        <item m="1" x="298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4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2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5"/>
    </i>
    <i>
      <x v="114"/>
    </i>
    <i>
      <x v="107"/>
    </i>
    <i>
      <x v="75"/>
    </i>
    <i>
      <x v="128"/>
    </i>
    <i>
      <x v="10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28"/>
    </i>
    <i>
      <x v="29"/>
    </i>
    <i>
      <x v="158"/>
    </i>
    <i>
      <x v="4"/>
    </i>
    <i>
      <x v="138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222"/>
    </i>
    <i>
      <x v="151"/>
    </i>
    <i>
      <x v="234"/>
    </i>
    <i>
      <x v="60"/>
    </i>
    <i>
      <x v="139"/>
    </i>
    <i>
      <x v="137"/>
    </i>
    <i>
      <x v="278"/>
    </i>
    <i>
      <x v="154"/>
    </i>
    <i>
      <x v="174"/>
    </i>
    <i>
      <x v="102"/>
    </i>
    <i>
      <x v="11"/>
    </i>
    <i>
      <x v="101"/>
    </i>
    <i>
      <x v="34"/>
    </i>
    <i>
      <x v="266"/>
    </i>
    <i>
      <x v="196"/>
    </i>
    <i>
      <x v="103"/>
    </i>
    <i>
      <x v="126"/>
    </i>
    <i>
      <x v="76"/>
    </i>
    <i>
      <x v="115"/>
    </i>
    <i>
      <x v="43"/>
    </i>
    <i>
      <x v="136"/>
    </i>
    <i>
      <x v="32"/>
    </i>
    <i>
      <x v="247"/>
    </i>
    <i>
      <x v="214"/>
    </i>
    <i>
      <x v="231"/>
    </i>
    <i>
      <x v="133"/>
    </i>
    <i>
      <x v="62"/>
    </i>
    <i>
      <x v="188"/>
    </i>
    <i>
      <x v="117"/>
    </i>
    <i>
      <x v="227"/>
    </i>
    <i>
      <x v="86"/>
    </i>
    <i>
      <x v="221"/>
    </i>
    <i>
      <x v="257"/>
    </i>
    <i>
      <x v="13"/>
    </i>
    <i>
      <x v="98"/>
    </i>
    <i>
      <x v="96"/>
    </i>
    <i>
      <x v="252"/>
    </i>
    <i>
      <x v="3"/>
    </i>
    <i>
      <x v="200"/>
    </i>
    <i>
      <x v="301"/>
    </i>
    <i>
      <x v="238"/>
    </i>
    <i>
      <x v="249"/>
    </i>
    <i>
      <x v="141"/>
    </i>
    <i>
      <x v="35"/>
    </i>
    <i>
      <x v="97"/>
    </i>
    <i>
      <x v="168"/>
    </i>
    <i>
      <x v="251"/>
    </i>
    <i>
      <x v="296"/>
    </i>
    <i>
      <x v="170"/>
    </i>
    <i>
      <x v="241"/>
    </i>
    <i>
      <x v="79"/>
    </i>
    <i>
      <x v="155"/>
    </i>
    <i>
      <x v="306"/>
    </i>
    <i>
      <x v="134"/>
    </i>
    <i>
      <x v="81"/>
    </i>
    <i>
      <x v="183"/>
    </i>
    <i>
      <x v="289"/>
    </i>
    <i>
      <x v="271"/>
    </i>
    <i>
      <x v="230"/>
    </i>
    <i>
      <x v="153"/>
    </i>
    <i>
      <x v="45"/>
    </i>
    <i>
      <x v="147"/>
    </i>
    <i>
      <x v="89"/>
    </i>
    <i>
      <x v="59"/>
    </i>
    <i>
      <x v="163"/>
    </i>
    <i>
      <x v="274"/>
    </i>
    <i>
      <x v="248"/>
    </i>
    <i>
      <x v="8"/>
    </i>
    <i>
      <x v="172"/>
    </i>
    <i>
      <x v="88"/>
    </i>
    <i>
      <x v="41"/>
    </i>
    <i>
      <x v="225"/>
    </i>
    <i>
      <x v="223"/>
    </i>
    <i>
      <x v="17"/>
    </i>
    <i>
      <x v="159"/>
    </i>
    <i>
      <x v="213"/>
    </i>
    <i>
      <x v="304"/>
    </i>
    <i>
      <x v="171"/>
    </i>
    <i>
      <x v="53"/>
    </i>
    <i>
      <x v="268"/>
    </i>
    <i>
      <x v="299"/>
    </i>
    <i>
      <x v="173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205"/>
    </i>
    <i>
      <x v="161"/>
    </i>
    <i>
      <x v="82"/>
    </i>
    <i>
      <x v="291"/>
    </i>
    <i>
      <x v="91"/>
    </i>
    <i>
      <x v="37"/>
    </i>
    <i>
      <x v="129"/>
    </i>
    <i>
      <x v="112"/>
    </i>
    <i>
      <x v="307"/>
    </i>
    <i>
      <x v="67"/>
    </i>
    <i>
      <x v="48"/>
    </i>
    <i>
      <x v="242"/>
    </i>
    <i>
      <x v="204"/>
    </i>
    <i>
      <x v="292"/>
    </i>
    <i>
      <x v="207"/>
    </i>
    <i>
      <x v="302"/>
    </i>
    <i>
      <x v="298"/>
    </i>
    <i>
      <x v="95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6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7" firstHeaderRow="1" firstDataRow="1" firstDataCol="1" rowPageCount="3" colPageCount="1"/>
  <pivotFields count="19">
    <pivotField showAll="0"/>
    <pivotField axis="axisRow" showAll="0">
      <items count="438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35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5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60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8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7">
        <item m="1" x="43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96">
        <item h="1" m="1" x="2593"/>
        <item h="1" m="1" x="2592"/>
        <item h="1" m="1" x="2595"/>
        <item h="1" m="1" x="2594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4">
    <i>
      <x v="142"/>
      <x v="1"/>
      <x v="109"/>
    </i>
    <i>
      <x v="222"/>
      <x v="1"/>
      <x v="109"/>
    </i>
    <i>
      <x v="307"/>
      <x v="3"/>
      <x v="109"/>
    </i>
    <i>
      <x v="309"/>
      <x v="1"/>
      <x v="109"/>
    </i>
    <i>
      <x v="326"/>
      <x v="3"/>
      <x v="109"/>
    </i>
    <i>
      <x v="327"/>
      <x v="1"/>
      <x v="109"/>
    </i>
    <i>
      <x v="330"/>
      <x v="3"/>
      <x v="109"/>
    </i>
    <i>
      <x v="342"/>
      <x v="1"/>
      <x v="109"/>
    </i>
    <i>
      <x v="346"/>
      <x v="1"/>
      <x v="109"/>
    </i>
    <i r="1">
      <x v="3"/>
      <x v="109"/>
    </i>
    <i>
      <x v="351"/>
      <x v="3"/>
      <x v="109"/>
    </i>
    <i>
      <x v="353"/>
      <x v="1"/>
      <x v="109"/>
    </i>
    <i>
      <x v="389"/>
      <x v="1"/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6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7">
        <item m="1" x="43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96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92"/>
        <item m="1" x="259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94"/>
        <item m="1" x="2595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38"/>
    </i>
    <i r="3">
      <x v="1407"/>
    </i>
    <i>
      <x v="288"/>
      <x v="52"/>
      <x/>
      <x v="1838"/>
    </i>
    <i>
      <x v="435"/>
      <x v="52"/>
      <x/>
      <x v="18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6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7">
        <item m="1" x="43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1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5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0"/>
        <item h="1" m="1" x="296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8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m="1" x="293"/>
        <item h="1" x="29"/>
        <item h="1" x="20"/>
        <item h="1" x="53"/>
        <item h="1" x="19"/>
        <item h="1" x="220"/>
        <item h="1" x="85"/>
        <item h="1" x="114"/>
        <item h="1" x="33"/>
        <item h="1" m="1" x="297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8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4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3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2"/>
        <item h="1" x="263"/>
        <item h="1" x="264"/>
        <item h="1" x="265"/>
        <item h="1" x="266"/>
        <item h="1" x="267"/>
        <item h="1" x="269"/>
        <item h="1" x="270"/>
        <item h="1" m="1" x="306"/>
        <item h="1" x="271"/>
        <item h="1" x="272"/>
        <item h="1" x="273"/>
        <item h="1" x="274"/>
        <item h="1" x="275"/>
        <item h="1" x="276"/>
        <item h="1" m="1" x="299"/>
        <item h="1" x="277"/>
        <item h="1" x="278"/>
        <item h="1" x="280"/>
        <item h="1" x="281"/>
        <item h="1" m="1" x="300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96">
        <item m="1" x="2593"/>
        <item m="1" x="2592"/>
        <item m="1" x="2595"/>
        <item m="1" x="2594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1">
        <i x="301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4" s="1"/>
        <i x="2" s="1"/>
        <i x="253" s="1"/>
        <i x="56" s="1"/>
        <i x="306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3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7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2" s="1"/>
        <i x="214" s="1"/>
        <i x="134" s="1"/>
        <i x="138" s="1"/>
        <i x="212" s="1"/>
        <i x="285" s="1"/>
        <i x="244" s="1"/>
        <i x="185" s="1"/>
        <i x="90" s="1"/>
        <i x="295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0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0" s="1"/>
        <i x="296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8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9" s="1"/>
        <i x="179" s="1"/>
        <i x="141" s="1"/>
        <i x="97" s="1"/>
        <i x="88" s="1"/>
        <i x="70" s="1"/>
        <i x="69" s="1"/>
        <i x="305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9" s="1"/>
        <i x="159" s="1"/>
        <i x="227" s="1"/>
        <i x="100" s="1"/>
        <i x="111" s="1"/>
        <i x="205" s="1"/>
        <i x="272" s="1"/>
        <i x="293" s="1"/>
        <i x="29" s="1"/>
        <i x="20" s="1"/>
        <i x="255" s="1"/>
        <i x="53" s="1"/>
        <i x="19" s="1"/>
        <i x="220" s="1"/>
        <i x="85" s="1"/>
        <i x="114" s="1"/>
        <i x="33" s="1"/>
        <i x="297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8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1">
        <i x="36"/>
        <i x="101"/>
        <i x="175"/>
        <i x="109"/>
        <i x="81"/>
        <i x="55"/>
        <i x="247"/>
        <i x="95"/>
        <i x="84" s="1"/>
        <i x="26"/>
        <i x="30"/>
        <i x="57"/>
        <i x="27"/>
        <i x="207"/>
        <i x="30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4" nd="1"/>
        <i x="2" nd="1"/>
        <i x="253" nd="1"/>
        <i x="56" nd="1"/>
        <i x="306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27" nd="1"/>
        <i x="160" nd="1"/>
        <i x="210" nd="1"/>
        <i x="215" nd="1"/>
        <i x="125" nd="1"/>
        <i x="189" nd="1"/>
        <i x="124" nd="1"/>
        <i x="289" nd="1"/>
        <i x="224" nd="1"/>
        <i x="123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8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108" nd="1"/>
        <i x="206" nd="1"/>
        <i x="67" nd="1"/>
        <i x="241" nd="1"/>
        <i x="104" nd="1"/>
        <i x="153" nd="1"/>
        <i x="251" nd="1"/>
        <i x="39" nd="1"/>
        <i x="198" nd="1"/>
        <i x="294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96">
        <i x="1001"/>
        <i x="174"/>
        <i x="1080"/>
        <i x="534"/>
        <i x="1102"/>
        <i x="2387"/>
        <i x="173"/>
        <i x="177"/>
        <i x="2410"/>
        <i x="762"/>
        <i x="2001"/>
        <i x="511"/>
        <i x="1643"/>
        <i x="360"/>
        <i x="367" s="1"/>
        <i x="431"/>
        <i x="1014"/>
        <i x="178"/>
        <i x="141"/>
        <i x="961"/>
        <i x="2296"/>
        <i x="1697"/>
        <i x="217"/>
        <i x="1573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593" nd="1"/>
        <i x="2592" nd="1"/>
        <i x="2595" nd="1"/>
        <i x="2594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96">
        <i x="298" s="1"/>
        <i x="1850" s="1"/>
        <i x="237" s="1"/>
        <i x="2593" s="1" nd="1"/>
        <i x="2592" s="1" nd="1"/>
        <i x="2595" s="1" nd="1"/>
        <i x="2594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1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1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92" nd="1"/>
        <i x="222" nd="1"/>
        <i x="27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8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4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96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93" s="1" nd="1"/>
        <i x="2592" s="1" nd="1"/>
        <i x="2595" s="1" nd="1"/>
        <i x="2594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1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1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8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4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920" totalsRowShown="0">
  <autoFilter ref="A1:S12920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2920"/>
  <sheetViews>
    <sheetView topLeftCell="A12864" zoomScale="80" zoomScaleNormal="80" workbookViewId="0">
      <selection activeCell="H12921" sqref="H1292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3873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3326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3854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3851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3852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3854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3855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3875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3856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3857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3858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3859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3860</v>
      </c>
      <c r="G12842" t="s">
        <v>258</v>
      </c>
      <c r="H12842" t="s">
        <v>3861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3860</v>
      </c>
      <c r="G12843" t="s">
        <v>258</v>
      </c>
      <c r="H12843" t="s">
        <v>3862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3863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3865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3866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3863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3867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3857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3868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3869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3870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3871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3872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3873</v>
      </c>
      <c r="L12880" t="s">
        <v>3875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3874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324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3880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3881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3882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3882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B50" sqref="B50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88" sqref="C8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5"/>
  <sheetViews>
    <sheetView showGridLines="0" tabSelected="1" zoomScaleNormal="100" workbookViewId="0">
      <selection activeCell="A4" sqref="A4:F22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45144</v>
      </c>
      <c r="H1" s="4" t="s">
        <v>5</v>
      </c>
      <c r="I1" t="s">
        <v>540</v>
      </c>
      <c r="J1" s="7">
        <f>AA5</f>
        <v>-336562</v>
      </c>
      <c r="K1" s="7"/>
      <c r="M1" s="15" t="s">
        <v>684</v>
      </c>
      <c r="N1" s="13">
        <f>COUNTA(H6:H40)-2</f>
        <v>6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</v>
      </c>
      <c r="Z1" s="17" t="s">
        <v>963</v>
      </c>
      <c r="AA1" s="19">
        <f>(COUNTA(U5:U1048576)-2)*AD2</f>
        <v>16000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212705.16666666666</v>
      </c>
      <c r="K2" s="7"/>
      <c r="M2" s="15" t="s">
        <v>685</v>
      </c>
      <c r="N2" s="14">
        <f>GETPIVOTDATA("Utilidad",$H$4)/N1</f>
        <v>212705.16666666666</v>
      </c>
      <c r="P2" t="s">
        <v>1598</v>
      </c>
      <c r="Q2" s="2">
        <f>-(Q1-J2)</f>
        <v>162705.16666666666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6381155</v>
      </c>
      <c r="K3" s="7"/>
      <c r="M3" s="15" t="s">
        <v>686</v>
      </c>
      <c r="N3" s="14">
        <f>N2*30</f>
        <v>6381155</v>
      </c>
      <c r="P3" t="s">
        <v>1599</v>
      </c>
      <c r="Q3" s="2">
        <f>Q2*N1</f>
        <v>976231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400000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200000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912793</v>
      </c>
      <c r="X4" s="23" t="s">
        <v>1698</v>
      </c>
      <c r="AA4" s="19">
        <f>(1500000/30)*N1</f>
        <v>300000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1080</v>
      </c>
      <c r="C5" s="7">
        <v>7000</v>
      </c>
      <c r="D5" s="7">
        <v>2000</v>
      </c>
      <c r="E5" s="7">
        <v>5000</v>
      </c>
      <c r="F5" s="95">
        <f ca="1">IF(E5&gt;0,TODAY(),"")</f>
        <v>45144</v>
      </c>
      <c r="M5" s="15" t="s">
        <v>1657</v>
      </c>
      <c r="N5" s="7">
        <f>N4-J1</f>
        <v>536562</v>
      </c>
      <c r="Q5" s="2">
        <f>GETPIVOTDATA("Utilidad",$H$6)-AA1-AA2</f>
        <v>363438</v>
      </c>
      <c r="U5" s="4" t="s">
        <v>692</v>
      </c>
      <c r="V5" t="s">
        <v>2864</v>
      </c>
      <c r="X5" s="17" t="s">
        <v>105</v>
      </c>
      <c r="Y5" s="22" t="str">
        <f>N1&amp;" Dias"</f>
        <v>6 Dias</v>
      </c>
      <c r="Z5" s="17" t="s">
        <v>963</v>
      </c>
      <c r="AA5" s="19">
        <f>GETPIVOTDATA("Utilidad",$H$4)-AA2-AA1-AA3-AA4</f>
        <v>-336562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26</v>
      </c>
      <c r="B6" t="s">
        <v>16</v>
      </c>
      <c r="C6" s="7">
        <v>10000</v>
      </c>
      <c r="D6" s="7">
        <v>2300</v>
      </c>
      <c r="E6" s="7">
        <v>7700</v>
      </c>
      <c r="F6" s="95">
        <f t="shared" ref="F6:F52" ca="1" si="1">IF(E6&gt;0,TODAY(),"")</f>
        <v>45144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1</v>
      </c>
      <c r="U6" s="6">
        <v>45143</v>
      </c>
      <c r="V6" s="2">
        <v>-654800</v>
      </c>
      <c r="X6" s="23" t="s">
        <v>1203</v>
      </c>
      <c r="Y6" s="24">
        <f>J2</f>
        <v>212705.16666666666</v>
      </c>
      <c r="AC6" s="59" t="s">
        <v>3378</v>
      </c>
      <c r="AD6" s="60">
        <f>SUM(AA1:AA4)</f>
        <v>1612793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3168</v>
      </c>
      <c r="C7" s="7">
        <v>50000</v>
      </c>
      <c r="D7" s="7">
        <v>24000</v>
      </c>
      <c r="E7" s="7">
        <v>26000</v>
      </c>
      <c r="F7" s="95">
        <f t="shared" ca="1" si="1"/>
        <v>45144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-276231</v>
      </c>
      <c r="U7" s="5" t="s">
        <v>237</v>
      </c>
      <c r="V7" s="2">
        <v>-654800</v>
      </c>
      <c r="X7" s="17" t="s">
        <v>966</v>
      </c>
      <c r="Y7" s="18">
        <f>AA5/50000</f>
        <v>-6.7312399999999997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</v>
      </c>
      <c r="B8" t="s">
        <v>3330</v>
      </c>
      <c r="C8" s="7">
        <v>25000</v>
      </c>
      <c r="D8" s="7">
        <v>12000</v>
      </c>
      <c r="E8" s="7">
        <v>13000</v>
      </c>
      <c r="F8" s="95">
        <f t="shared" ca="1" si="1"/>
        <v>45144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3379</v>
      </c>
      <c r="AD8" s="62">
        <f>GETPIVOTDATA("Utilidad",$H$6)-AA1-AA2</f>
        <v>363438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578</v>
      </c>
      <c r="B9" t="s">
        <v>3781</v>
      </c>
      <c r="C9" s="7">
        <v>20000</v>
      </c>
      <c r="D9" s="7">
        <v>5000</v>
      </c>
      <c r="E9" s="7">
        <v>15000</v>
      </c>
      <c r="F9" s="95">
        <f t="shared" ca="1" si="1"/>
        <v>45144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1020</v>
      </c>
      <c r="B10" t="s">
        <v>3765</v>
      </c>
      <c r="C10" s="7">
        <v>6000</v>
      </c>
      <c r="D10" s="7">
        <v>1800</v>
      </c>
      <c r="E10" s="7">
        <v>4200</v>
      </c>
      <c r="F10" s="95">
        <f t="shared" ca="1" si="1"/>
        <v>45144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1567593</v>
      </c>
    </row>
    <row r="11" spans="1:43" x14ac:dyDescent="0.2">
      <c r="A11" t="s">
        <v>116</v>
      </c>
      <c r="B11" t="s">
        <v>506</v>
      </c>
      <c r="C11" s="7">
        <v>34000</v>
      </c>
      <c r="D11" s="7">
        <v>31771</v>
      </c>
      <c r="E11" s="7">
        <v>2229</v>
      </c>
      <c r="F11" s="95">
        <f t="shared" ca="1" si="1"/>
        <v>45144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116</v>
      </c>
      <c r="B12" t="s">
        <v>507</v>
      </c>
      <c r="C12" s="7">
        <v>23500</v>
      </c>
      <c r="D12" s="7">
        <v>21960</v>
      </c>
      <c r="E12" s="7">
        <v>1540</v>
      </c>
      <c r="F12" s="95">
        <f t="shared" ca="1" si="1"/>
        <v>45144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116</v>
      </c>
      <c r="B13" t="s">
        <v>510</v>
      </c>
      <c r="C13" s="7">
        <v>43000</v>
      </c>
      <c r="D13" s="7">
        <v>40180</v>
      </c>
      <c r="E13" s="7">
        <v>2820</v>
      </c>
      <c r="F13" s="95">
        <f t="shared" ca="1" si="1"/>
        <v>45144</v>
      </c>
      <c r="G13" s="71"/>
      <c r="H13" s="5" t="s">
        <v>237</v>
      </c>
      <c r="I13" s="7">
        <v>2004800</v>
      </c>
      <c r="J13" s="7">
        <v>728569</v>
      </c>
      <c r="K13" s="7">
        <v>1276231</v>
      </c>
    </row>
    <row r="14" spans="1:43" x14ac:dyDescent="0.2">
      <c r="A14" t="s">
        <v>116</v>
      </c>
      <c r="B14" t="s">
        <v>558</v>
      </c>
      <c r="C14" s="7">
        <v>6000</v>
      </c>
      <c r="D14" s="7">
        <v>5606</v>
      </c>
      <c r="E14" s="7">
        <v>394</v>
      </c>
      <c r="F14" s="95">
        <f t="shared" ca="1" si="1"/>
        <v>45144</v>
      </c>
      <c r="G14" s="71"/>
    </row>
    <row r="15" spans="1:43" x14ac:dyDescent="0.2">
      <c r="A15" t="s">
        <v>450</v>
      </c>
      <c r="B15" t="s">
        <v>3880</v>
      </c>
      <c r="C15" s="7">
        <v>2000</v>
      </c>
      <c r="D15" s="7">
        <v>0</v>
      </c>
      <c r="E15" s="7">
        <v>2000</v>
      </c>
      <c r="F15" s="95">
        <f t="shared" ca="1" si="1"/>
        <v>45144</v>
      </c>
      <c r="G15" s="71"/>
    </row>
    <row r="16" spans="1:43" x14ac:dyDescent="0.2">
      <c r="A16" t="s">
        <v>216</v>
      </c>
      <c r="B16" t="s">
        <v>462</v>
      </c>
      <c r="C16" s="7">
        <v>18000</v>
      </c>
      <c r="D16" s="7">
        <v>7000</v>
      </c>
      <c r="E16" s="7">
        <v>11000</v>
      </c>
      <c r="F16" s="95">
        <f t="shared" ca="1" si="1"/>
        <v>45144</v>
      </c>
      <c r="G16" s="71"/>
    </row>
    <row r="17" spans="1:7" x14ac:dyDescent="0.2">
      <c r="A17" t="s">
        <v>216</v>
      </c>
      <c r="B17" t="s">
        <v>664</v>
      </c>
      <c r="C17" s="7">
        <v>20000</v>
      </c>
      <c r="D17" s="7">
        <v>8000</v>
      </c>
      <c r="E17" s="7">
        <v>12000</v>
      </c>
      <c r="F17" s="95">
        <f t="shared" ca="1" si="1"/>
        <v>45144</v>
      </c>
      <c r="G17" s="71"/>
    </row>
    <row r="18" spans="1:7" x14ac:dyDescent="0.2">
      <c r="A18" t="s">
        <v>447</v>
      </c>
      <c r="B18" t="s">
        <v>449</v>
      </c>
      <c r="C18" s="7">
        <v>5000</v>
      </c>
      <c r="D18" s="7">
        <v>0</v>
      </c>
      <c r="E18" s="7">
        <v>5000</v>
      </c>
      <c r="F18" s="95">
        <f t="shared" ca="1" si="1"/>
        <v>45144</v>
      </c>
      <c r="G18" s="71"/>
    </row>
    <row r="19" spans="1:7" x14ac:dyDescent="0.2">
      <c r="A19" t="s">
        <v>334</v>
      </c>
      <c r="B19" t="s">
        <v>463</v>
      </c>
      <c r="C19" s="7">
        <v>10000</v>
      </c>
      <c r="D19" s="7">
        <v>900</v>
      </c>
      <c r="E19" s="7">
        <v>9100</v>
      </c>
      <c r="F19" s="95">
        <f t="shared" ca="1" si="1"/>
        <v>45144</v>
      </c>
      <c r="G19" s="71"/>
    </row>
    <row r="20" spans="1:7" x14ac:dyDescent="0.2">
      <c r="A20" t="s">
        <v>580</v>
      </c>
      <c r="B20" t="s">
        <v>1535</v>
      </c>
      <c r="C20" s="7">
        <v>5000</v>
      </c>
      <c r="D20" s="7">
        <v>800</v>
      </c>
      <c r="E20" s="7">
        <v>4200</v>
      </c>
      <c r="F20" s="95">
        <f t="shared" ca="1" si="1"/>
        <v>45144</v>
      </c>
      <c r="G20" s="71"/>
    </row>
    <row r="21" spans="1:7" x14ac:dyDescent="0.2">
      <c r="A21" t="s">
        <v>2432</v>
      </c>
      <c r="B21" t="s">
        <v>353</v>
      </c>
      <c r="C21" s="7">
        <v>15000</v>
      </c>
      <c r="D21" s="7">
        <v>2800</v>
      </c>
      <c r="E21" s="7">
        <v>12200</v>
      </c>
      <c r="F21" s="95">
        <f t="shared" ca="1" si="1"/>
        <v>45144</v>
      </c>
      <c r="G21" s="71"/>
    </row>
    <row r="22" spans="1:7" x14ac:dyDescent="0.2">
      <c r="A22" t="s">
        <v>237</v>
      </c>
      <c r="C22" s="7">
        <v>299500</v>
      </c>
      <c r="D22" s="7">
        <v>166117</v>
      </c>
      <c r="E22" s="7">
        <v>133383</v>
      </c>
      <c r="F22" s="95">
        <f t="shared" ca="1" si="1"/>
        <v>45144</v>
      </c>
      <c r="G22" s="71"/>
    </row>
    <row r="23" spans="1:7" x14ac:dyDescent="0.2">
      <c r="F23" s="95" t="str">
        <f t="shared" ca="1" si="1"/>
        <v/>
      </c>
      <c r="G23" s="71"/>
    </row>
    <row r="24" spans="1:7" x14ac:dyDescent="0.2">
      <c r="F24" s="95" t="str">
        <f t="shared" ca="1" si="1"/>
        <v/>
      </c>
      <c r="G24" s="71"/>
    </row>
    <row r="25" spans="1:7" x14ac:dyDescent="0.2">
      <c r="F25" s="95" t="str">
        <f t="shared" ca="1" si="1"/>
        <v/>
      </c>
      <c r="G25" s="71"/>
    </row>
    <row r="26" spans="1:7" x14ac:dyDescent="0.2">
      <c r="F26" s="95" t="str">
        <f t="shared" ca="1" si="1"/>
        <v/>
      </c>
      <c r="G26" s="71"/>
    </row>
    <row r="27" spans="1:7" x14ac:dyDescent="0.2">
      <c r="F27" s="95" t="str">
        <f t="shared" ca="1" si="1"/>
        <v/>
      </c>
      <c r="G27" s="71"/>
    </row>
    <row r="28" spans="1:7" x14ac:dyDescent="0.2">
      <c r="F28" s="95" t="str">
        <f t="shared" ca="1" si="1"/>
        <v/>
      </c>
      <c r="G28" s="71"/>
    </row>
    <row r="29" spans="1:7" x14ac:dyDescent="0.2">
      <c r="F29" s="95" t="str">
        <f t="shared" ca="1" si="1"/>
        <v/>
      </c>
      <c r="G29" s="71"/>
    </row>
    <row r="30" spans="1:7" x14ac:dyDescent="0.2">
      <c r="F30" s="95" t="str">
        <f t="shared" ca="1" si="1"/>
        <v/>
      </c>
      <c r="G30" s="71"/>
    </row>
    <row r="31" spans="1:7" x14ac:dyDescent="0.2">
      <c r="F31" s="95" t="str">
        <f t="shared" ca="1" si="1"/>
        <v/>
      </c>
      <c r="G31" s="71"/>
    </row>
    <row r="32" spans="1:7" x14ac:dyDescent="0.2">
      <c r="F32" s="95" t="str">
        <f t="shared" ca="1" si="1"/>
        <v/>
      </c>
      <c r="G32" s="71"/>
    </row>
    <row r="33" spans="6:11" x14ac:dyDescent="0.2">
      <c r="F33" s="95" t="str">
        <f t="shared" ca="1" si="1"/>
        <v/>
      </c>
      <c r="G33" s="71"/>
    </row>
    <row r="34" spans="6:11" x14ac:dyDescent="0.2">
      <c r="F34" s="95" t="str">
        <f t="shared" ca="1" si="1"/>
        <v/>
      </c>
      <c r="G34" s="71"/>
    </row>
    <row r="35" spans="6:11" x14ac:dyDescent="0.2">
      <c r="F35" s="95" t="str">
        <f t="shared" ca="1" si="1"/>
        <v/>
      </c>
      <c r="G35" s="71"/>
    </row>
    <row r="36" spans="6:11" x14ac:dyDescent="0.2">
      <c r="F36" s="95" t="str">
        <f t="shared" ca="1" si="1"/>
        <v/>
      </c>
      <c r="G36" s="71"/>
    </row>
    <row r="37" spans="6:11" x14ac:dyDescent="0.2">
      <c r="F37" s="95" t="str">
        <f t="shared" ca="1" si="1"/>
        <v/>
      </c>
      <c r="G37" s="71"/>
    </row>
    <row r="38" spans="6:11" x14ac:dyDescent="0.2">
      <c r="F38" s="95" t="str">
        <f t="shared" ca="1" si="1"/>
        <v/>
      </c>
      <c r="G38" s="71"/>
    </row>
    <row r="39" spans="6:11" x14ac:dyDescent="0.2">
      <c r="F39" s="95" t="str">
        <f t="shared" ca="1" si="1"/>
        <v/>
      </c>
      <c r="G39" s="71"/>
    </row>
    <row r="40" spans="6:11" ht="15" thickBot="1" x14ac:dyDescent="0.25">
      <c r="F40" s="95" t="str">
        <f t="shared" ca="1" si="1"/>
        <v/>
      </c>
      <c r="G40" s="71"/>
      <c r="H40" s="73"/>
      <c r="I40" s="73"/>
      <c r="J40" s="73"/>
      <c r="K40" s="73"/>
    </row>
    <row r="41" spans="6:11" ht="15" thickTop="1" x14ac:dyDescent="0.2">
      <c r="F41" s="95" t="str">
        <f t="shared" ca="1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5" t="str">
        <f t="shared" ca="1" si="1"/>
        <v/>
      </c>
      <c r="I42" s="75">
        <v>739000</v>
      </c>
      <c r="J42" t="s">
        <v>3688</v>
      </c>
      <c r="K42" s="39"/>
    </row>
    <row r="43" spans="6:11" ht="15" x14ac:dyDescent="0.2">
      <c r="F43" s="95" t="str">
        <f t="shared" ca="1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5" t="str">
        <f t="shared" ca="1" si="1"/>
        <v/>
      </c>
      <c r="H44" s="92" t="s">
        <v>3850</v>
      </c>
      <c r="I44" s="65">
        <v>-19000</v>
      </c>
      <c r="J44" t="s">
        <v>3879</v>
      </c>
      <c r="K44" s="69"/>
    </row>
    <row r="45" spans="6:11" x14ac:dyDescent="0.2">
      <c r="F45" s="95" t="str">
        <f t="shared" ca="1" si="1"/>
        <v/>
      </c>
      <c r="H45" s="92" t="s">
        <v>3853</v>
      </c>
      <c r="I45" s="65">
        <v>-40000</v>
      </c>
      <c r="J45" t="s">
        <v>3876</v>
      </c>
      <c r="K45" s="69"/>
    </row>
    <row r="46" spans="6:11" x14ac:dyDescent="0.2">
      <c r="F46" s="95" t="str">
        <f t="shared" ca="1" si="1"/>
        <v/>
      </c>
      <c r="H46" s="92"/>
      <c r="I46" s="65">
        <v>-25000</v>
      </c>
      <c r="J46" t="s">
        <v>3877</v>
      </c>
      <c r="K46" s="69"/>
    </row>
    <row r="47" spans="6:11" x14ac:dyDescent="0.2">
      <c r="F47" s="95" t="str">
        <f t="shared" ca="1" si="1"/>
        <v/>
      </c>
      <c r="H47" s="93"/>
      <c r="I47" s="65">
        <v>-20000</v>
      </c>
      <c r="J47" t="s">
        <v>3878</v>
      </c>
      <c r="K47" s="69"/>
    </row>
    <row r="48" spans="6:11" x14ac:dyDescent="0.2">
      <c r="F48" s="95" t="str">
        <f t="shared" ca="1" si="1"/>
        <v/>
      </c>
      <c r="H48" s="93"/>
      <c r="I48" s="65">
        <v>-5000</v>
      </c>
      <c r="J48" t="s">
        <v>580</v>
      </c>
      <c r="K48" s="69"/>
    </row>
    <row r="49" spans="6:11" x14ac:dyDescent="0.2">
      <c r="F49" s="95" t="str">
        <f t="shared" ca="1" si="1"/>
        <v/>
      </c>
      <c r="H49" s="93"/>
      <c r="I49" s="65"/>
      <c r="K49" s="69"/>
    </row>
    <row r="50" spans="6:11" ht="15" thickBot="1" x14ac:dyDescent="0.25">
      <c r="F50" s="95" t="str">
        <f t="shared" ca="1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5" t="str">
        <f t="shared" ca="1" si="1"/>
        <v/>
      </c>
      <c r="H51" s="77"/>
      <c r="I51" s="78"/>
      <c r="J51" s="79" t="s">
        <v>3810</v>
      </c>
      <c r="K51" s="77"/>
    </row>
    <row r="52" spans="6:11" x14ac:dyDescent="0.2">
      <c r="F52" s="95" t="str">
        <f t="shared" ca="1" si="1"/>
        <v/>
      </c>
      <c r="I52" s="68">
        <f>SUM(I42:I51)</f>
        <v>730000</v>
      </c>
      <c r="J52" s="67" t="s">
        <v>3666</v>
      </c>
      <c r="K52" s="66">
        <f>-SUMIF(I44:I51,"&lt;0")</f>
        <v>109000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/>
      <c r="K56" s="65">
        <f t="shared" ref="K56:K66" si="2">I56*J56</f>
        <v>0</v>
      </c>
    </row>
    <row r="57" spans="6:11" x14ac:dyDescent="0.2">
      <c r="I57">
        <v>20000</v>
      </c>
      <c r="J57" s="71">
        <v>10</v>
      </c>
      <c r="K57" s="65">
        <f t="shared" si="2"/>
        <v>200000</v>
      </c>
    </row>
    <row r="58" spans="6:11" x14ac:dyDescent="0.2">
      <c r="I58">
        <v>10000</v>
      </c>
      <c r="J58" s="71">
        <v>6</v>
      </c>
      <c r="K58" s="65">
        <f t="shared" si="2"/>
        <v>60000</v>
      </c>
    </row>
    <row r="59" spans="6:11" x14ac:dyDescent="0.2">
      <c r="I59">
        <v>5000</v>
      </c>
      <c r="J59" s="71">
        <v>5</v>
      </c>
      <c r="K59" s="65">
        <f t="shared" si="2"/>
        <v>25000</v>
      </c>
    </row>
    <row r="60" spans="6:11" x14ac:dyDescent="0.2">
      <c r="I60">
        <v>2000</v>
      </c>
      <c r="J60" s="71">
        <v>6</v>
      </c>
      <c r="K60" s="65">
        <f t="shared" si="2"/>
        <v>12000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2500</v>
      </c>
      <c r="K63" s="64">
        <f>J63</f>
        <v>2500</v>
      </c>
    </row>
    <row r="64" spans="6:11" ht="15" thickTop="1" x14ac:dyDescent="0.2">
      <c r="J64" t="s">
        <v>3671</v>
      </c>
      <c r="K64" s="82">
        <f>SUM(K55:K61)</f>
        <v>297000</v>
      </c>
    </row>
    <row r="65" spans="8:11" x14ac:dyDescent="0.2">
      <c r="J65" t="s">
        <v>3672</v>
      </c>
      <c r="K65" s="82">
        <f>K63</f>
        <v>2500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299500</v>
      </c>
    </row>
    <row r="68" spans="8:11" x14ac:dyDescent="0.2">
      <c r="I68" s="85"/>
      <c r="J68" t="s">
        <v>1869</v>
      </c>
      <c r="K68" s="2">
        <f>GETPIVOTDATA("Ventas",$A$4)</f>
        <v>299500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8533500</v>
      </c>
      <c r="C104" s="7">
        <v>572500</v>
      </c>
      <c r="D104" s="7">
        <v>7961000</v>
      </c>
    </row>
    <row r="105" spans="1:4" x14ac:dyDescent="0.2">
      <c r="A105" t="s">
        <v>378</v>
      </c>
      <c r="B105" s="7">
        <v>14552000</v>
      </c>
      <c r="C105" s="7">
        <v>8178000</v>
      </c>
      <c r="D105" s="7">
        <v>6374000</v>
      </c>
    </row>
    <row r="106" spans="1:4" x14ac:dyDescent="0.2">
      <c r="A106" t="s">
        <v>216</v>
      </c>
      <c r="B106" s="7">
        <v>7670000</v>
      </c>
      <c r="C106" s="7">
        <v>3332400</v>
      </c>
      <c r="D106" s="7">
        <v>4337600</v>
      </c>
    </row>
    <row r="107" spans="1:4" x14ac:dyDescent="0.2">
      <c r="A107" t="s">
        <v>26</v>
      </c>
      <c r="B107" s="7">
        <v>6686000</v>
      </c>
      <c r="C107" s="7">
        <v>2889700</v>
      </c>
      <c r="D107" s="7">
        <v>3796300</v>
      </c>
    </row>
    <row r="108" spans="1:4" x14ac:dyDescent="0.2">
      <c r="A108" t="s">
        <v>524</v>
      </c>
      <c r="B108" s="7">
        <v>8165500</v>
      </c>
      <c r="C108" s="7">
        <v>4631800</v>
      </c>
      <c r="D108" s="7">
        <v>3533700</v>
      </c>
    </row>
    <row r="109" spans="1:4" x14ac:dyDescent="0.2">
      <c r="A109" t="s">
        <v>217</v>
      </c>
      <c r="B109" s="7">
        <v>3553500</v>
      </c>
      <c r="C109" s="7">
        <v>431700</v>
      </c>
      <c r="D109" s="7">
        <v>3121800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3988500</v>
      </c>
      <c r="C111" s="7">
        <v>1311700</v>
      </c>
      <c r="D111" s="7">
        <v>2676800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2996500</v>
      </c>
      <c r="C113" s="7">
        <v>973400</v>
      </c>
      <c r="D113" s="7">
        <v>2023100</v>
      </c>
    </row>
    <row r="114" spans="1:4" x14ac:dyDescent="0.2">
      <c r="A114" t="s">
        <v>669</v>
      </c>
      <c r="B114" s="7">
        <v>2055000</v>
      </c>
      <c r="C114" s="7">
        <v>360000</v>
      </c>
      <c r="D114" s="7">
        <v>1695000</v>
      </c>
    </row>
    <row r="115" spans="1:4" x14ac:dyDescent="0.2">
      <c r="A115" t="s">
        <v>334</v>
      </c>
      <c r="B115" s="7">
        <v>1778000</v>
      </c>
      <c r="C115" s="7">
        <v>185000</v>
      </c>
      <c r="D115" s="7">
        <v>1593000</v>
      </c>
    </row>
    <row r="116" spans="1:4" x14ac:dyDescent="0.2">
      <c r="A116" t="s">
        <v>883</v>
      </c>
      <c r="B116" s="7">
        <v>1654000</v>
      </c>
      <c r="C116" s="7">
        <v>586900</v>
      </c>
      <c r="D116" s="7">
        <v>1067100</v>
      </c>
    </row>
    <row r="117" spans="1:4" x14ac:dyDescent="0.2">
      <c r="A117" t="s">
        <v>578</v>
      </c>
      <c r="B117" s="7">
        <v>1437500</v>
      </c>
      <c r="C117" s="7">
        <v>508500</v>
      </c>
      <c r="D117" s="7">
        <v>929000</v>
      </c>
    </row>
    <row r="118" spans="1:4" x14ac:dyDescent="0.2">
      <c r="A118" t="s">
        <v>447</v>
      </c>
      <c r="B118" s="7">
        <v>853000</v>
      </c>
      <c r="C118" s="7">
        <v>138700</v>
      </c>
      <c r="D118" s="7">
        <v>714300</v>
      </c>
    </row>
    <row r="119" spans="1:4" x14ac:dyDescent="0.2">
      <c r="A119" t="s">
        <v>206</v>
      </c>
      <c r="B119" s="7">
        <v>1710000</v>
      </c>
      <c r="C119" s="7">
        <v>1062500</v>
      </c>
      <c r="D119" s="7">
        <v>647500</v>
      </c>
    </row>
    <row r="120" spans="1:4" x14ac:dyDescent="0.2">
      <c r="A120" t="s">
        <v>193</v>
      </c>
      <c r="B120" s="7">
        <v>1827000</v>
      </c>
      <c r="C120" s="7">
        <v>1198000</v>
      </c>
      <c r="D120" s="7">
        <v>629000</v>
      </c>
    </row>
    <row r="121" spans="1:4" x14ac:dyDescent="0.2">
      <c r="A121" t="s">
        <v>116</v>
      </c>
      <c r="B121" s="7">
        <v>9178700</v>
      </c>
      <c r="C121" s="7">
        <v>8578660</v>
      </c>
      <c r="D121" s="7">
        <v>600040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1090000</v>
      </c>
      <c r="C123" s="7">
        <v>551000</v>
      </c>
      <c r="D123" s="7">
        <v>539000</v>
      </c>
    </row>
    <row r="124" spans="1:4" x14ac:dyDescent="0.2">
      <c r="A124" t="s">
        <v>609</v>
      </c>
      <c r="B124" s="7">
        <v>1765000</v>
      </c>
      <c r="C124" s="7">
        <v>1275000</v>
      </c>
      <c r="D124" s="7">
        <v>490000</v>
      </c>
    </row>
    <row r="125" spans="1:4" x14ac:dyDescent="0.2">
      <c r="A125" t="s">
        <v>1536</v>
      </c>
      <c r="B125" s="7">
        <v>832000</v>
      </c>
      <c r="C125" s="7">
        <v>350200</v>
      </c>
      <c r="D125" s="7">
        <v>481800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617000</v>
      </c>
      <c r="C130" s="7">
        <v>263700</v>
      </c>
      <c r="D130" s="7">
        <v>353300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426000</v>
      </c>
      <c r="C132" s="7">
        <v>207400</v>
      </c>
      <c r="D132" s="7">
        <v>218600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1753</v>
      </c>
      <c r="B140" s="7">
        <v>310000</v>
      </c>
      <c r="C140" s="7">
        <v>175000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3175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3043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3655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2432</v>
      </c>
      <c r="B152" s="7">
        <v>120000</v>
      </c>
      <c r="C152" s="7">
        <v>21800</v>
      </c>
      <c r="D152" s="7">
        <v>98200</v>
      </c>
    </row>
    <row r="153" spans="1:4" x14ac:dyDescent="0.2">
      <c r="A153" t="s">
        <v>467</v>
      </c>
      <c r="B153" s="7">
        <v>161000</v>
      </c>
      <c r="C153" s="7">
        <v>65000</v>
      </c>
      <c r="D153" s="7">
        <v>96000</v>
      </c>
    </row>
    <row r="154" spans="1:4" x14ac:dyDescent="0.2">
      <c r="A154" t="s">
        <v>2649</v>
      </c>
      <c r="B154" s="7">
        <v>176000</v>
      </c>
      <c r="C154" s="7">
        <v>85000</v>
      </c>
      <c r="D154" s="7">
        <v>91000</v>
      </c>
    </row>
    <row r="155" spans="1:4" x14ac:dyDescent="0.2">
      <c r="A155" t="s">
        <v>225</v>
      </c>
      <c r="B155" s="7">
        <v>130000</v>
      </c>
      <c r="C155" s="7">
        <v>39000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1948</v>
      </c>
      <c r="B160" s="7">
        <v>161000</v>
      </c>
      <c r="C160" s="7">
        <v>79500</v>
      </c>
      <c r="D160" s="7">
        <v>81500</v>
      </c>
    </row>
    <row r="161" spans="1:4" x14ac:dyDescent="0.2">
      <c r="A161" t="s">
        <v>763</v>
      </c>
      <c r="B161" s="7">
        <v>149000</v>
      </c>
      <c r="C161" s="7">
        <v>68000</v>
      </c>
      <c r="D161" s="7">
        <v>81000</v>
      </c>
    </row>
    <row r="162" spans="1:4" x14ac:dyDescent="0.2">
      <c r="A162" t="s">
        <v>30</v>
      </c>
      <c r="B162" s="7">
        <v>135000</v>
      </c>
      <c r="C162" s="7">
        <v>56100</v>
      </c>
      <c r="D162" s="7">
        <v>78900</v>
      </c>
    </row>
    <row r="163" spans="1:4" x14ac:dyDescent="0.2">
      <c r="A163" t="s">
        <v>840</v>
      </c>
      <c r="B163" s="7">
        <v>102500</v>
      </c>
      <c r="C163" s="7">
        <v>28980</v>
      </c>
      <c r="D163" s="7">
        <v>73520</v>
      </c>
    </row>
    <row r="164" spans="1:4" x14ac:dyDescent="0.2">
      <c r="A164" t="s">
        <v>475</v>
      </c>
      <c r="B164" s="7">
        <v>130000</v>
      </c>
      <c r="C164" s="7">
        <v>59500</v>
      </c>
      <c r="D164" s="7">
        <v>70500</v>
      </c>
    </row>
    <row r="165" spans="1:4" x14ac:dyDescent="0.2">
      <c r="A165" t="s">
        <v>3106</v>
      </c>
      <c r="B165" s="7">
        <v>94000</v>
      </c>
      <c r="C165" s="7">
        <v>25400</v>
      </c>
      <c r="D165" s="7">
        <v>68600</v>
      </c>
    </row>
    <row r="166" spans="1:4" x14ac:dyDescent="0.2">
      <c r="A166" t="s">
        <v>2123</v>
      </c>
      <c r="B166" s="7">
        <v>136000</v>
      </c>
      <c r="C166" s="7">
        <v>67500</v>
      </c>
      <c r="D166" s="7">
        <v>68500</v>
      </c>
    </row>
    <row r="167" spans="1:4" x14ac:dyDescent="0.2">
      <c r="A167" t="s">
        <v>1205</v>
      </c>
      <c r="B167" s="7">
        <v>75500</v>
      </c>
      <c r="C167" s="7">
        <v>7500</v>
      </c>
      <c r="D167" s="7">
        <v>68000</v>
      </c>
    </row>
    <row r="168" spans="1:4" x14ac:dyDescent="0.2">
      <c r="A168" t="s">
        <v>753</v>
      </c>
      <c r="B168" s="7">
        <v>105500</v>
      </c>
      <c r="C168" s="7">
        <v>38000</v>
      </c>
      <c r="D168" s="7">
        <v>67500</v>
      </c>
    </row>
    <row r="169" spans="1:4" x14ac:dyDescent="0.2">
      <c r="A169" t="s">
        <v>1287</v>
      </c>
      <c r="B169" s="7">
        <v>131000</v>
      </c>
      <c r="C169" s="7">
        <v>64000</v>
      </c>
      <c r="D169" s="7">
        <v>67000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2753</v>
      </c>
      <c r="B174" s="7">
        <v>110000</v>
      </c>
      <c r="C174" s="7">
        <v>51000</v>
      </c>
      <c r="D174" s="7">
        <v>59000</v>
      </c>
    </row>
    <row r="175" spans="1:4" x14ac:dyDescent="0.2">
      <c r="A175" t="s">
        <v>2350</v>
      </c>
      <c r="B175" s="7">
        <v>101000</v>
      </c>
      <c r="C175" s="7">
        <v>42000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2057</v>
      </c>
      <c r="B179" s="7">
        <v>100000</v>
      </c>
      <c r="C179" s="7">
        <v>50000</v>
      </c>
      <c r="D179" s="7">
        <v>50000</v>
      </c>
    </row>
    <row r="180" spans="1:4" x14ac:dyDescent="0.2">
      <c r="A180" t="s">
        <v>187</v>
      </c>
      <c r="B180" s="7">
        <v>140000</v>
      </c>
      <c r="C180" s="7">
        <v>90000</v>
      </c>
      <c r="D180" s="7">
        <v>50000</v>
      </c>
    </row>
    <row r="181" spans="1:4" x14ac:dyDescent="0.2">
      <c r="A181" t="s">
        <v>2501</v>
      </c>
      <c r="B181" s="7">
        <v>84000</v>
      </c>
      <c r="C181" s="7">
        <v>34000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2422</v>
      </c>
      <c r="B183" s="7">
        <v>71000</v>
      </c>
      <c r="C183" s="7">
        <v>24000</v>
      </c>
      <c r="D183" s="7">
        <v>47000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2875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2176</v>
      </c>
      <c r="B190" s="7">
        <v>82000</v>
      </c>
      <c r="C190" s="7">
        <v>45000</v>
      </c>
      <c r="D190" s="7">
        <v>37000</v>
      </c>
    </row>
    <row r="191" spans="1:4" x14ac:dyDescent="0.2">
      <c r="A191" t="s">
        <v>3584</v>
      </c>
      <c r="B191" s="7">
        <v>36700</v>
      </c>
      <c r="C191" s="7">
        <v>0</v>
      </c>
      <c r="D191" s="7">
        <v>36700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3434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1913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2031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3354</v>
      </c>
      <c r="B208" s="7">
        <v>75000</v>
      </c>
      <c r="C208" s="7">
        <v>50000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1249</v>
      </c>
      <c r="B211" s="7">
        <v>40000</v>
      </c>
      <c r="C211" s="7">
        <v>18000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1033</v>
      </c>
      <c r="B213" s="7">
        <v>39000</v>
      </c>
      <c r="C213" s="7">
        <v>17000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537</v>
      </c>
      <c r="B215" s="7">
        <v>20000</v>
      </c>
      <c r="C215" s="7">
        <v>0</v>
      </c>
      <c r="D215" s="7">
        <v>20000</v>
      </c>
    </row>
    <row r="216" spans="1:4" x14ac:dyDescent="0.2">
      <c r="A216" t="s">
        <v>1594</v>
      </c>
      <c r="B216" s="7">
        <v>45000</v>
      </c>
      <c r="C216" s="7">
        <v>25000</v>
      </c>
      <c r="D216" s="7">
        <v>20000</v>
      </c>
    </row>
    <row r="217" spans="1:4" x14ac:dyDescent="0.2">
      <c r="A217" t="s">
        <v>3197</v>
      </c>
      <c r="B217" s="7">
        <v>90000</v>
      </c>
      <c r="C217" s="7">
        <v>70000</v>
      </c>
      <c r="D217" s="7">
        <v>20000</v>
      </c>
    </row>
    <row r="218" spans="1:4" x14ac:dyDescent="0.2">
      <c r="A218" t="s">
        <v>2760</v>
      </c>
      <c r="B218" s="7">
        <v>52000</v>
      </c>
      <c r="C218" s="7">
        <v>32000</v>
      </c>
      <c r="D218" s="7">
        <v>20000</v>
      </c>
    </row>
    <row r="219" spans="1:4" x14ac:dyDescent="0.2">
      <c r="A219" t="s">
        <v>1523</v>
      </c>
      <c r="B219" s="7">
        <v>35000</v>
      </c>
      <c r="C219" s="7">
        <v>15000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824</v>
      </c>
      <c r="B225" s="7">
        <v>29000</v>
      </c>
      <c r="C225" s="7">
        <v>12000</v>
      </c>
      <c r="D225" s="7">
        <v>17000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2338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3600</v>
      </c>
      <c r="B228" s="7">
        <v>30000</v>
      </c>
      <c r="C228" s="7">
        <v>15000</v>
      </c>
      <c r="D228" s="7">
        <v>15000</v>
      </c>
    </row>
    <row r="229" spans="1:4" x14ac:dyDescent="0.2">
      <c r="A229" t="s">
        <v>1924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1238</v>
      </c>
      <c r="B230" s="7">
        <v>27000</v>
      </c>
      <c r="C230" s="7">
        <v>12000</v>
      </c>
      <c r="D230" s="7">
        <v>15000</v>
      </c>
    </row>
    <row r="231" spans="1:4" x14ac:dyDescent="0.2">
      <c r="A231" t="s">
        <v>3151</v>
      </c>
      <c r="B231" s="7">
        <v>20000</v>
      </c>
      <c r="C231" s="7">
        <v>5000</v>
      </c>
      <c r="D231" s="7">
        <v>15000</v>
      </c>
    </row>
    <row r="232" spans="1:4" x14ac:dyDescent="0.2">
      <c r="A232" t="s">
        <v>3562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2249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1777</v>
      </c>
      <c r="B242" s="7">
        <v>10000</v>
      </c>
      <c r="C242" s="7">
        <v>0</v>
      </c>
      <c r="D242" s="7">
        <v>10000</v>
      </c>
    </row>
    <row r="243" spans="1:4" x14ac:dyDescent="0.2">
      <c r="A243" t="s">
        <v>126</v>
      </c>
      <c r="B243" s="7">
        <v>15000</v>
      </c>
      <c r="C243" s="7">
        <v>5000</v>
      </c>
      <c r="D243" s="7">
        <v>10000</v>
      </c>
    </row>
    <row r="244" spans="1:4" x14ac:dyDescent="0.2">
      <c r="A244" t="s">
        <v>3369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117</v>
      </c>
      <c r="B245" s="7">
        <v>10000</v>
      </c>
      <c r="C245" s="7">
        <v>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3740</v>
      </c>
      <c r="B249" s="7">
        <v>10000</v>
      </c>
      <c r="C249" s="7">
        <v>3500</v>
      </c>
      <c r="D249" s="7">
        <v>6500</v>
      </c>
    </row>
    <row r="250" spans="1:4" x14ac:dyDescent="0.2">
      <c r="A250" t="s">
        <v>674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1286</v>
      </c>
      <c r="B251" s="7">
        <v>15000</v>
      </c>
      <c r="C251" s="7">
        <v>8500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2206</v>
      </c>
      <c r="B253" s="7">
        <v>12000</v>
      </c>
      <c r="C253" s="7">
        <v>6000</v>
      </c>
      <c r="D253" s="7">
        <v>6000</v>
      </c>
    </row>
    <row r="254" spans="1:4" x14ac:dyDescent="0.2">
      <c r="A254" t="s">
        <v>3394</v>
      </c>
      <c r="B254" s="7">
        <v>6000</v>
      </c>
      <c r="C254" s="7">
        <v>0</v>
      </c>
      <c r="D254" s="7">
        <v>6000</v>
      </c>
    </row>
    <row r="255" spans="1:4" x14ac:dyDescent="0.2">
      <c r="A255" t="s">
        <v>2264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3603</v>
      </c>
      <c r="B256" s="7">
        <v>6000</v>
      </c>
      <c r="C256" s="7">
        <v>2000</v>
      </c>
      <c r="D256" s="7">
        <v>4000</v>
      </c>
    </row>
    <row r="257" spans="1:4" x14ac:dyDescent="0.2">
      <c r="A257" t="s">
        <v>3542</v>
      </c>
      <c r="B257" s="7">
        <v>5000</v>
      </c>
      <c r="C257" s="7">
        <v>1000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238</v>
      </c>
      <c r="B259" s="7">
        <v>2000</v>
      </c>
      <c r="C259" s="7">
        <v>0</v>
      </c>
      <c r="D259" s="7">
        <v>2000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3563</v>
      </c>
      <c r="B261" s="7">
        <v>2000</v>
      </c>
      <c r="C261" s="7">
        <v>500</v>
      </c>
      <c r="D261" s="7">
        <v>1500</v>
      </c>
    </row>
    <row r="262" spans="1:4" x14ac:dyDescent="0.2">
      <c r="A262" t="s">
        <v>512</v>
      </c>
      <c r="B262" s="7">
        <v>1200</v>
      </c>
      <c r="C262" s="7">
        <v>0</v>
      </c>
      <c r="D262" s="7">
        <v>1200</v>
      </c>
    </row>
    <row r="263" spans="1:4" x14ac:dyDescent="0.2">
      <c r="A263" t="s">
        <v>1149</v>
      </c>
      <c r="B263" s="7">
        <v>1000</v>
      </c>
      <c r="C263" s="7">
        <v>300</v>
      </c>
      <c r="D263" s="7">
        <v>700</v>
      </c>
    </row>
    <row r="264" spans="1:4" x14ac:dyDescent="0.2">
      <c r="A264" t="s">
        <v>1613</v>
      </c>
      <c r="B264" s="7">
        <v>0</v>
      </c>
      <c r="C264" s="7">
        <v>0</v>
      </c>
      <c r="D264" s="7">
        <v>0</v>
      </c>
    </row>
    <row r="265" spans="1:4" x14ac:dyDescent="0.2">
      <c r="A265" t="s">
        <v>237</v>
      </c>
      <c r="B265" s="7">
        <v>114228800</v>
      </c>
      <c r="C265" s="7">
        <v>56431083</v>
      </c>
      <c r="D265" s="7">
        <v>57797717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N36" sqref="N36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F36" sqref="F36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44850</v>
      </c>
      <c r="B5" s="8" t="s">
        <v>252</v>
      </c>
      <c r="C5" t="s">
        <v>301</v>
      </c>
      <c r="D5" s="7">
        <v>1</v>
      </c>
      <c r="E5" s="7">
        <v>68000</v>
      </c>
      <c r="F5" s="7">
        <v>135000</v>
      </c>
    </row>
    <row r="6" spans="1:6" x14ac:dyDescent="0.2">
      <c r="A6" s="1">
        <v>44930</v>
      </c>
      <c r="B6" s="8" t="s">
        <v>252</v>
      </c>
      <c r="C6" t="s">
        <v>301</v>
      </c>
      <c r="D6" s="7">
        <v>1</v>
      </c>
      <c r="E6" s="7">
        <v>70000</v>
      </c>
      <c r="F6" s="7">
        <v>125000</v>
      </c>
    </row>
    <row r="7" spans="1:6" x14ac:dyDescent="0.2">
      <c r="A7" s="1">
        <v>45015</v>
      </c>
      <c r="B7" s="8" t="s">
        <v>253</v>
      </c>
      <c r="C7" t="s">
        <v>301</v>
      </c>
      <c r="D7" s="7">
        <v>1</v>
      </c>
      <c r="E7" s="7">
        <v>65000</v>
      </c>
      <c r="F7" s="7">
        <v>120000</v>
      </c>
    </row>
    <row r="8" spans="1:6" x14ac:dyDescent="0.2">
      <c r="A8" s="1">
        <v>45017</v>
      </c>
      <c r="B8" s="8" t="s">
        <v>252</v>
      </c>
      <c r="C8" t="s">
        <v>301</v>
      </c>
      <c r="D8" s="7">
        <v>1</v>
      </c>
      <c r="E8" s="7">
        <v>65000</v>
      </c>
      <c r="F8" s="7">
        <v>120000</v>
      </c>
    </row>
    <row r="9" spans="1:6" x14ac:dyDescent="0.2">
      <c r="A9" s="1">
        <v>45034</v>
      </c>
      <c r="B9" s="8" t="s">
        <v>253</v>
      </c>
      <c r="C9" t="s">
        <v>301</v>
      </c>
      <c r="D9" s="7">
        <v>1</v>
      </c>
      <c r="E9" s="7">
        <v>63000</v>
      </c>
      <c r="F9" s="7">
        <v>125000</v>
      </c>
    </row>
    <row r="10" spans="1:6" x14ac:dyDescent="0.2">
      <c r="A10" s="1">
        <v>45035</v>
      </c>
      <c r="B10" s="8" t="s">
        <v>252</v>
      </c>
      <c r="C10" t="s">
        <v>301</v>
      </c>
      <c r="D10" s="7">
        <v>1</v>
      </c>
      <c r="E10" s="7">
        <v>63000</v>
      </c>
      <c r="F10" s="7">
        <v>120000</v>
      </c>
    </row>
    <row r="11" spans="1:6" x14ac:dyDescent="0.2">
      <c r="A11" s="1">
        <v>45038</v>
      </c>
      <c r="B11" s="8" t="s">
        <v>253</v>
      </c>
      <c r="C11" t="s">
        <v>301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45050</v>
      </c>
      <c r="B12" s="8" t="s">
        <v>252</v>
      </c>
      <c r="C12" t="s">
        <v>301</v>
      </c>
      <c r="D12" s="7">
        <v>1</v>
      </c>
      <c r="E12" s="7">
        <v>65000</v>
      </c>
      <c r="F12" s="7">
        <v>120000</v>
      </c>
    </row>
    <row r="13" spans="1:6" x14ac:dyDescent="0.2">
      <c r="A13" s="1">
        <v>45054</v>
      </c>
      <c r="B13" s="8" t="s">
        <v>252</v>
      </c>
      <c r="C13" t="s">
        <v>301</v>
      </c>
      <c r="D13" s="7">
        <v>1</v>
      </c>
      <c r="E13" s="7">
        <v>65000</v>
      </c>
      <c r="F13" s="7">
        <v>125000</v>
      </c>
    </row>
    <row r="14" spans="1:6" x14ac:dyDescent="0.2">
      <c r="A14" s="1">
        <v>45054</v>
      </c>
      <c r="B14" s="8" t="s">
        <v>253</v>
      </c>
      <c r="C14" t="s">
        <v>301</v>
      </c>
      <c r="D14" s="7">
        <v>2</v>
      </c>
      <c r="E14" s="7">
        <v>65000</v>
      </c>
      <c r="F14" s="7">
        <v>125000</v>
      </c>
    </row>
    <row r="15" spans="1:6" x14ac:dyDescent="0.2">
      <c r="A15" s="1">
        <v>45059</v>
      </c>
      <c r="B15" s="8" t="s">
        <v>253</v>
      </c>
      <c r="C15" t="s">
        <v>301</v>
      </c>
      <c r="D15" s="7">
        <v>1</v>
      </c>
      <c r="E15" s="7">
        <v>60000</v>
      </c>
      <c r="F15" s="7">
        <v>125000</v>
      </c>
    </row>
    <row r="16" spans="1:6" x14ac:dyDescent="0.2">
      <c r="A16" s="1">
        <v>45061</v>
      </c>
      <c r="B16" s="8" t="s">
        <v>252</v>
      </c>
      <c r="C16" t="s">
        <v>301</v>
      </c>
      <c r="D16" s="7">
        <v>1</v>
      </c>
      <c r="E16" s="7">
        <v>65000</v>
      </c>
      <c r="F16" s="7">
        <v>120000</v>
      </c>
    </row>
    <row r="17" spans="1:21" x14ac:dyDescent="0.2">
      <c r="A17" s="1">
        <v>45096</v>
      </c>
      <c r="B17" s="8" t="s">
        <v>252</v>
      </c>
      <c r="C17" t="s">
        <v>301</v>
      </c>
      <c r="D17" s="7">
        <v>1</v>
      </c>
      <c r="E17" s="7">
        <v>65000</v>
      </c>
      <c r="F17" s="7">
        <v>120000</v>
      </c>
    </row>
    <row r="18" spans="1:21" x14ac:dyDescent="0.2">
      <c r="A18" s="1" t="s">
        <v>237</v>
      </c>
      <c r="D18" s="7">
        <v>14</v>
      </c>
      <c r="E18" s="7">
        <v>64928.571428571428</v>
      </c>
      <c r="F18" s="7">
        <v>123571.42857142857</v>
      </c>
    </row>
    <row r="24" spans="1:21" x14ac:dyDescent="0.2">
      <c r="R24" s="94" t="s">
        <v>2792</v>
      </c>
      <c r="S24" s="94"/>
      <c r="T24" s="94"/>
      <c r="U24" s="94"/>
    </row>
    <row r="25" spans="1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1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1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1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1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1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1:21" x14ac:dyDescent="0.2">
      <c r="R31" s="32"/>
      <c r="S31" s="35"/>
      <c r="T31" s="35"/>
      <c r="U31" s="34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9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2808</v>
      </c>
      <c r="E7" s="7">
        <v>35000</v>
      </c>
      <c r="F7" s="7">
        <v>55000</v>
      </c>
    </row>
    <row r="8" spans="1:6" x14ac:dyDescent="0.2">
      <c r="A8" s="1">
        <v>45143</v>
      </c>
      <c r="B8" t="s">
        <v>884</v>
      </c>
      <c r="C8" s="8" t="s">
        <v>253</v>
      </c>
      <c r="D8" t="s">
        <v>2808</v>
      </c>
      <c r="E8" s="7">
        <v>24000</v>
      </c>
      <c r="F8" s="7">
        <v>45000</v>
      </c>
    </row>
    <row r="9" spans="1:6" x14ac:dyDescent="0.2">
      <c r="A9" s="1" t="s">
        <v>237</v>
      </c>
      <c r="E9" s="7">
        <v>26500</v>
      </c>
      <c r="F9" s="7">
        <v>47500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2023-08-07T02:31:11Z</dcterms:modified>
</cp:coreProperties>
</file>