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F452085D-7C6C-D344-90BA-D1D0A8D71AC7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425" r:id="rId13"/>
    <pivotCache cacheId="435" r:id="rId14"/>
    <pivotCache cacheId="43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977" i="1" l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C10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<sst xmlns="http://schemas.openxmlformats.org/spreadsheetml/2006/main" count="68312" uniqueCount="3889">
  <si>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</si>
  <si>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</si>
  <si>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</si>
  <si>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</si>
  <si>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</si>
  <si>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</si>
  <si>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</si>
  <si>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</si>
  <si>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</si>
  <si>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</si>
  <si>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</si>
  <si>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</si>
  <si>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</si>
  <si>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</si>
  <si>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</si>
  <si>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</si>
  <si>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</si>
  <si>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</si>
  <si>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</si>
  <si>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</si>
  <si>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</si>
  <si>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</si>
  <si>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</si>
  <si>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</si>
  <si>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</si>
  <si>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</si>
  <si>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</si>
  <si>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</si>
  <si>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</si>
  <si>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</si>
  <si>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</si>
  <si>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</si>
  <si>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</si>
  <si>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</si>
  <si>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</si>
  <si>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</si>
  <si>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</si>
  <si>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</si>
  <si>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</si>
  <si>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</si>
  <si>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</si>
  <si>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</si>
  <si>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</si>
  <si>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</si>
  <si>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</si>
  <si>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</si>
  <si>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</si>
  <si>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</si>
  <si>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</si>
  <si>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</si>
  <si>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</si>
  <si>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</si>
  <si>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</si>
  <si>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</si>
  <si>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</si>
  <si>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</si>
  <si>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</si>
  <si>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</si>
  <si>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</si>
  <si>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</si>
  <si>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</si>
  <si>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</si>
  <si>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</si>
  <si>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</si>
  <si>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</si>
  <si>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</si>
  <si>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</si>
  <si>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</si>
  <si>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</si>
  <si>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</si>
  <si>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</si>
  <si>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</si>
  <si>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</si>
  <si>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</si>
  <si>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</si>
  <si>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</si>
  <si>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</si>
  <si>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</si>
  <si>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</si>
  <si>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</si>
  <si>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</si>
  <si>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</si>
  <si>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</si>
  <si>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</si>
  <si>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</si>
  <si>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</si>
  <si>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</si>
  <si>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</si>
  <si>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</si>
  <si>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</si>
  <si>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</si>
  <si>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</si>
  <si>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</si>
  <si>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</si>
  <si>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</si>
  <si>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</si>
  <si>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</si>
  <si>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</si>
  <si>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</si>
  <si>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</si>
  <si>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</si>
  <si>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</si>
  <si>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</si>
  <si>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</si>
  <si>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</si>
  <si>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</si>
  <si>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</si>
  <si>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</si>
  <si>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</si>
  <si>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</si>
  <si>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</si>
  <si>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</si>
  <si>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</si>
  <si>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</si>
  <si>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</si>
  <si>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</si>
  <si>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</si>
  <si>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</si>
  <si>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</si>
  <si>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</si>
  <si>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</si>
  <si>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</si>
  <si>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</si>
  <si>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</si>
  <si>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</si>
  <si>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</si>
  <si>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</si>
  <si>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</si>
  <si>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</si>
  <si>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</si>
  <si>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</si>
  <si>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</si>
  <si>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</si>
  <si>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</si>
  <si>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</si>
  <si>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</si>
  <si>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</si>
  <si>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</si>
  <si>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</si>
  <si>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</si>
  <si>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</si>
  <si>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</si>
  <si>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</si>
  <si>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</si>
  <si>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</si>
  <si>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</si>
  <si>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</si>
  <si>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</si>
  <si>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</si>
  <si>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</si>
  <si>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</si>
  <si>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</si>
  <si>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</si>
  <si>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</si>
  <si>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</si>
  <si>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</si>
  <si>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</si>
  <si>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</si>
  <si>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</si>
  <si>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</si>
  <si>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</si>
  <si>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</si>
  <si>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</si>
  <si>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</si>
  <si>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</si>
  <si>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</si>
  <si>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</si>
  <si>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</si>
  <si>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</si>
  <si>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</si>
  <si>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</si>
  <si>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</si>
  <si>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</si>
  <si>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</si>
  <si>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</si>
  <si>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</si>
  <si>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</si>
  <si>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</si>
  <si>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</si>
  <si>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</si>
  <si>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</si>
  <si>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</si>
  <si>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</si>
  <si>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</si>
  <si>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</si>
  <si>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</si>
  <si>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</si>
  <si>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</si>
  <si>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</si>
  <si>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</si>
  <si>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</si>
  <si>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</si>
  <si>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</si>
  <si>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</si>
  <si>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</si>
  <si>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</si>
  <si>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</si>
  <si>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</si>
  <si>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</si>
  <si>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</si>
  <si>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</si>
  <si>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</si>
  <si>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</si>
  <si>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</si>
  <si>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</si>
  <si>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</si>
  <si>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</si>
  <si>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</si>
  <si>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</si>
  <si>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</si>
  <si>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</si>
  <si>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</si>
  <si>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</si>
  <si>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</si>
  <si>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</si>
  <si>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</si>
  <si>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</si>
  <si>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</si>
  <si>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</si>
  <si>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</si>
  <si>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</si>
  <si>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</si>
  <si>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</si>
  <si>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</si>
  <si>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</si>
  <si>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</si>
  <si>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</si>
  <si>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</si>
  <si>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</si>
  <si>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</si>
  <si>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</si>
  <si>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</si>
  <si>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</si>
  <si>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</si>
  <si>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</si>
  <si>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</si>
  <si>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</si>
  <si>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</si>
  <si>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</si>
  <si>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</si>
  <si>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</si>
  <si>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</si>
  <si>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</si>
  <si>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</si>
  <si>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</si>
  <si>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</si>
  <si>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</si>
  <si>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</si>
  <si>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</si>
  <si>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</si>
  <si>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</si>
  <si>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</si>
  <si>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</si>
  <si>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</si>
  <si>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</si>
  <si>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</si>
  <si>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</si>
  <si>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</si>
  <si>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</si>
  <si>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</si>
  <si>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</si>
  <si>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</si>
  <si>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</si>
  <si>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</si>
  <si>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</si>
  <si>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</si>
  <si>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</si>
  <si>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</si>
  <si>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</si>
  <si>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</si>
  <si>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</si>
  <si>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</si>
  <si>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</si>
  <si>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</si>
  <si>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</si>
  <si>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</si>
  <si>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</si>
  <si>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</si>
  <si>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</si>
  <si>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</si>
  <si>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</si>
  <si>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</si>
  <si>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</si>
  <si>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</si>
  <si>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</si>
  <si>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</si>
  <si>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</si>
  <si>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</si>
  <si>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</si>
  <si>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</si>
  <si>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</si>
  <si>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</si>
  <si>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</si>
  <si>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</si>
  <si>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</si>
  <si>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</si>
  <si>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</si>
  <si>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</si>
  <si>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</si>
  <si>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</si>
  <si>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</si>
  <si>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</si>
  <si>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</si>
  <si>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</si>
  <si>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</si>
  <si>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</si>
  <si>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</si>
  <si>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</si>
  <si>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</si>
  <si>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</si>
  <si>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</si>
  <si>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</si>
  <si>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</si>
  <si>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</si>
  <si>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</si>
  <si>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</si>
  <si>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</si>
  <si>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</si>
  <si>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</si>
  <si>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</si>
  <si>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</si>
  <si>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</si>
  <si>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</si>
  <si>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</si>
  <si>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</si>
  <si>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</si>
  <si>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</si>
  <si>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</si>
  <si>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</si>
  <si>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</si>
  <si>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</si>
  <si>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</si>
  <si>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</si>
  <si>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</si>
  <si>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</si>
  <si>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</si>
  <si>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</si>
  <si>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</si>
  <si>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</si>
  <si>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</si>
  <si>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</si>
  <si>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</si>
  <si>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</si>
  <si>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</si>
  <si>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</si>
  <si>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</si>
  <si>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</si>
  <si>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</si>
  <si>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</si>
  <si>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</si>
  <si>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</si>
  <si>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</si>
  <si>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</si>
  <si>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</si>
  <si>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</si>
  <si>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</si>
  <si>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</si>
  <si>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</si>
  <si>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</si>
  <si>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</si>
  <si>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</si>
  <si>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</si>
  <si>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</si>
  <si>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</si>
  <si>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</si>
  <si>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</si>
  <si>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</si>
  <si>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</si>
  <si>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</si>
  <si>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</si>
  <si>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</si>
  <si>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</si>
  <si>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</si>
  <si>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</si>
  <si>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</si>
  <si>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</si>
  <si>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</si>
  <si>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</si>
  <si>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</si>
  <si>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</si>
  <si>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</si>
  <si>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</si>
  <si>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</si>
  <si>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</si>
  <si>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</si>
  <si>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</si>
  <si>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</si>
  <si>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</si>
  <si>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</si>
  <si>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</si>
  <si>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</si>
  <si>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</si>
  <si>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</si>
  <si>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</si>
  <si>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</si>
  <si>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</si>
  <si>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</si>
  <si>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</si>
  <si>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</si>
  <si>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</si>
  <si>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</si>
  <si>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</si>
  <si>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</si>
  <si>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</si>
  <si>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</si>
  <si>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</si>
  <si>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</si>
  <si>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</si>
  <si>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</si>
  <si>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</si>
  <si>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</si>
  <si>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</si>
  <si>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</si>
  <si>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</si>
  <si>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</si>
  <si>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</si>
  <si>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</si>
  <si>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</si>
  <si>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</si>
  <si>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</si>
  <si>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</si>
  <si>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</si>
  <si>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</si>
  <si>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</si>
  <si>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</si>
  <si>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</si>
  <si>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</si>
  <si>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</si>
  <si>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</si>
  <si>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</si>
  <si>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</si>
  <si>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</si>
  <si>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</si>
  <si>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</si>
  <si>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</si>
  <si>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</si>
  <si>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</si>
  <si>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</si>
  <si>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</si>
  <si>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</si>
  <si>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</si>
  <si>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</si>
  <si>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</si>
  <si>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</si>
  <si>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</si>
  <si>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</si>
  <si>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</si>
  <si>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</si>
  <si>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</si>
  <si>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</si>
  <si>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</si>
  <si>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</si>
  <si>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</si>
  <si>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</si>
  <si>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</si>
  <si>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</si>
  <si>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</si>
  <si>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</si>
  <si>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</si>
  <si>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</si>
  <si>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</si>
  <si>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</si>
  <si>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</si>
  <si>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</si>
  <si>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</si>
  <si>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</si>
  <si>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</si>
  <si>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</si>
  <si>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</si>
  <si>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</si>
  <si>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</si>
  <si>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</si>
  <si>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</si>
  <si>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</si>
  <si>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</si>
  <si>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</si>
  <si>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</si>
  <si>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</si>
  <si>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</si>
  <si>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</si>
  <si>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</si>
  <si>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</si>
  <si>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</si>
  <si>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</si>
  <si>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</si>
  <si>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</si>
  <si>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</si>
  <si>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</si>
  <si>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</si>
  <si>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</si>
  <si>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</si>
  <si>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</si>
  <si>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</si>
  <si>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</si>
  <si>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</si>
  <si>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</si>
  <si>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</si>
  <si>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</si>
  <si>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</si>
  <si>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</si>
  <si>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</si>
  <si>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</si>
  <si>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</si>
  <si>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</si>
  <si>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</si>
  <si>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</si>
  <si>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</si>
  <si>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</si>
  <si>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</si>
  <si>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</si>
  <si>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</si>
  <si>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</si>
  <si>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</si>
  <si>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</si>
  <si>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</si>
  <si>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</si>
  <si>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</si>
  <si>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</si>
  <si>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</si>
  <si>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</si>
  <si>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</si>
  <si>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</si>
  <si>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</si>
  <si>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</si>
  <si>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</si>
  <si>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</si>
  <si>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</si>
  <si>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</si>
  <si>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</si>
  <si>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</si>
  <si>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</si>
  <si>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</si>
  <si>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</si>
  <si>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</si>
  <si>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</si>
  <si>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</si>
  <si>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</si>
  <si>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</si>
  <si>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</si>
  <si>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</si>
  <si>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</si>
  <si>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</si>
  <si>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</si>
  <si>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</si>
  <si>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</si>
  <si>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</si>
  <si>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</si>
  <si>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</si>
  <si>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</si>
  <si>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</si>
  <si>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</si>
  <si>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</si>
  <si>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</si>
  <si>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</si>
  <si>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</si>
  <si>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</si>
  <si>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</si>
  <si>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</si>
  <si>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</si>
  <si>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</si>
  <si>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</si>
  <si>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</si>
  <si>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</si>
  <si>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</si>
  <si>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</si>
  <si>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</si>
  <si>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</si>
  <si>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</si>
  <si>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</si>
  <si>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</si>
  <si>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</si>
  <si>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</si>
  <si>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</si>
  <si>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</si>
  <si>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</si>
  <si>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</si>
  <si>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</si>
  <si>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</si>
  <si>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</si>
  <si>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</si>
  <si>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</si>
  <si>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</si>
  <si>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</si>
  <si>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</si>
  <si>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</si>
  <si>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</si>
  <si>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</si>
  <si>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</si>
  <si>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</si>
  <si>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</si>
  <si>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</si>
  <si>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</si>
  <si>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</si>
  <si>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</si>
  <si>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</si>
  <si>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</si>
  <si>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</si>
  <si>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</si>
  <si>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</si>
  <si>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</si>
  <si>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</si>
  <si>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</si>
  <si>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</si>
  <si>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</si>
  <si>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</si>
  <si>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</si>
  <si>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</si>
  <si>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</si>
  <si>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</si>
  <si>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</si>
  <si>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</si>
  <si>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</si>
  <si>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</si>
  <si>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</si>
  <si>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</si>
  <si>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</si>
  <si>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</si>
  <si>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</si>
  <si>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</si>
  <si>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</si>
  <si>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</si>
  <si>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</si>
  <si>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</si>
  <si>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</si>
  <si>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</si>
  <si>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</si>
  <si>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</si>
  <si>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</si>
  <si>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</si>
  <si>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</si>
  <si>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</si>
  <si>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</si>
  <si>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</si>
  <si>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</si>
  <si>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</si>
  <si>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</si>
  <si>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</si>
  <si>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</si>
  <si>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</si>
  <si>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</si>
  <si>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</si>
  <si>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</si>
  <si>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</si>
  <si>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</si>
  <si>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</si>
  <si>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</si>
  <si>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</si>
  <si>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</si>
  <si>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</si>
  <si>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</si>
  <si>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</si>
  <si>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</si>
  <si>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</si>
  <si>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</si>
  <si>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</si>
  <si>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</si>
  <si>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</si>
  <si>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</si>
  <si>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</si>
  <si>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</si>
  <si>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</si>
  <si>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</si>
  <si>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</si>
  <si>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</si>
  <si>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</si>
  <si>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</si>
  <si>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</si>
  <si>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</si>
  <si>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</si>
  <si>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</si>
  <si>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</si>
  <si>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</si>
  <si>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</si>
  <si>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</si>
  <si>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</si>
  <si>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</si>
  <si>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</si>
  <si>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</si>
  <si>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</si>
  <si>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</si>
  <si>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</si>
  <si>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</si>
  <si>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</si>
  <si>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</si>
  <si>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</si>
  <si>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</si>
  <si>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</si>
  <si>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</si>
  <si>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</si>
  <si>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</si>
  <si>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</si>
  <si>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</si>
  <si>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</si>
  <si>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</si>
  <si>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</si>
  <si>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</si>
  <si>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</si>
  <si>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</si>
  <si>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</si>
  <si>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</si>
  <si>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</si>
  <si>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</si>
  <si>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</si>
  <si>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</si>
  <si>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</si>
  <si>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</si>
  <si>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</si>
  <si>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</si>
  <si>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</si>
  <si>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</si>
  <si>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</si>
  <si>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</si>
  <si>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</si>
  <si>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</si>
  <si>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</si>
  <si>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</si>
  <si>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</si>
  <si>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</si>
  <si>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</si>
  <si>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</si>
  <si>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</si>
  <si>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</si>
  <si>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</si>
  <si>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</si>
  <si>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</si>
  <si>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</si>
  <si>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</si>
  <si>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</si>
  <si>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</si>
  <si>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</si>
  <si>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</si>
  <si>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</si>
  <si>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</si>
  <si>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</si>
  <si>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</si>
  <si>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</si>
  <si>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</si>
  <si>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</si>
  <si>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</si>
  <si>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</si>
  <si>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</si>
  <si>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</si>
  <si>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</si>
  <si>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</si>
  <si>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</si>
  <si>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</si>
  <si>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</si>
  <si>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</si>
  <si>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</si>
  <si>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</si>
  <si>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</si>
  <si>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</si>
  <si>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</si>
  <si>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</si>
  <si>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</si>
  <si>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</si>
  <si>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</si>
  <si>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</si>
  <si>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</si>
  <si>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</si>
  <si>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</si>
  <si>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</si>
  <si>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</si>
  <si>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</si>
  <si>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</si>
  <si>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</si>
  <si>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</si>
  <si>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</si>
  <si>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</si>
  <si>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</si>
  <si>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</si>
  <si>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</si>
  <si>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</si>
  <si>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</si>
  <si>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</si>
  <si>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</si>
  <si>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</si>
  <si>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</si>
  <si>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</si>
  <si>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</si>
  <si>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</si>
  <si>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</si>
  <si>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</si>
  <si>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</si>
  <si>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</si>
  <si>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</si>
  <si>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</si>
  <si>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</si>
  <si>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</si>
  <si>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</si>
  <si>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</si>
  <si>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</si>
  <si>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</si>
  <si>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</si>
  <si>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</si>
  <si>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</si>
  <si>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</si>
  <si>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</si>
  <si>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</si>
  <si>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</si>
  <si>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</si>
  <si>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</si>
  <si>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</si>
  <si>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</si>
  <si>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</si>
  <si>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</si>
  <si>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</si>
  <si>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</si>
  <si>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</si>
  <si>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</si>
  <si>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</si>
  <si>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</si>
  <si>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</si>
  <si>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</si>
  <si>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</si>
  <si>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</si>
  <si>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</si>
  <si>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</si>
  <si>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</si>
  <si>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</si>
  <si>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</si>
  <si>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</si>
  <si>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</si>
  <si>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</si>
  <si>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</si>
  <si>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</si>
  <si>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</si>
  <si>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</si>
  <si>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</si>
  <si>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</si>
  <si>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</si>
  <si>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</si>
  <si>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</si>
  <si>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</si>
  <si>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</si>
  <si>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</si>
  <si>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</si>
  <si>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</si>
  <si>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</si>
  <si>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</si>
  <si>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</si>
  <si>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</si>
  <si>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</si>
  <si>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</si>
  <si>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</si>
  <si>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</si>
  <si>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</si>
  <si>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</si>
  <si>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</si>
  <si>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</si>
  <si>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</si>
  <si>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</si>
  <si>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</si>
  <si>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</si>
  <si>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</si>
  <si>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</si>
  <si>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</si>
  <si>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</si>
  <si>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</si>
  <si>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</si>
  <si>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</si>
  <si>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</si>
  <si>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</si>
  <si>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</si>
  <si>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</si>
  <si>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</si>
  <si>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</si>
  <si>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</si>
  <si>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</si>
  <si>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</si>
  <si>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</si>
  <si>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</si>
  <si>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</si>
  <si>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</si>
  <si>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</si>
  <si>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</si>
  <si>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</si>
  <si>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</si>
  <si>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</si>
  <si>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</si>
  <si>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</si>
  <si>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</si>
  <si>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</si>
  <si>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</si>
  <si>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</si>
  <si>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</si>
  <si>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</si>
  <si>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</si>
  <si>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</si>
  <si>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</si>
  <si>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</si>
  <si>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</si>
  <si>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</si>
  <si>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</si>
  <si>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</si>
  <si>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</si>
  <si>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</si>
  <si>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</si>
  <si>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</si>
  <si>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</si>
  <si>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</si>
  <si>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</si>
  <si>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</si>
  <si>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</si>
  <si>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</si>
  <si>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</si>
  <si>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</si>
  <si>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</si>
  <si>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</si>
  <si>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</si>
  <si>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</si>
  <si>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</si>
  <si>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</si>
  <si>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</si>
  <si>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</si>
  <si>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</si>
  <si>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</si>
  <si>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</si>
  <si>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</si>
  <si>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</si>
  <si>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</si>
  <si>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</si>
  <si>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</si>
  <si>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</si>
  <si>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</si>
  <si>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</si>
  <si>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</si>
  <si>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</si>
  <si>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</si>
  <si>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</si>
  <si>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</si>
  <si>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</si>
  <si>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</si>
  <si>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</si>
  <si>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</si>
  <si>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</si>
  <si>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</si>
  <si>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</si>
  <si>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</si>
  <si>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</si>
  <si>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</si>
  <si>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</si>
  <si>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</si>
  <si>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</si>
  <si>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</si>
  <si>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</si>
  <si>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</si>
  <si>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</si>
  <si>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</si>
  <si>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</si>
  <si>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</si>
  <si>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</si>
  <si>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</si>
  <si>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</si>
  <si>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</si>
  <si>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</si>
  <si>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</si>
  <si>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</si>
  <si>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</si>
  <si>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</si>
  <si>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</si>
  <si>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</si>
  <si>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</si>
  <si>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</si>
  <si>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</si>
  <si>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</si>
  <si>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</si>
  <si>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</si>
  <si>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</si>
  <si>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</si>
  <si>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</si>
  <si>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</si>
  <si>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</si>
  <si>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</si>
  <si>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</si>
  <si>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</si>
  <si>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</si>
  <si>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</si>
  <si>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</si>
  <si>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</si>
  <si>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</si>
  <si>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</si>
  <si>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</si>
  <si>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</si>
  <si>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</si>
  <si>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</si>
  <si>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</si>
  <si>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</si>
  <si>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</si>
  <si>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</si>
  <si>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</si>
  <si>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</si>
  <si>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</si>
  <si>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</si>
  <si>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</si>
  <si>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</si>
  <si>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</si>
  <si>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</si>
  <si>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</si>
  <si>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</si>
  <si>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</si>
  <si>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</si>
  <si>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</si>
  <si>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</si>
  <si>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</si>
  <si>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</si>
  <si>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</si>
  <si>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</si>
  <si>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</si>
  <si>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</si>
  <si>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</si>
  <si>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</si>
  <si>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</si>
  <si>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</si>
  <si>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</si>
  <si>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</si>
  <si>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</si>
  <si>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</si>
  <si>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</si>
  <si>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</si>
  <si>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</si>
  <si>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</si>
  <si>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</si>
  <si>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</si>
  <si>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</si>
  <si>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</si>
  <si>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</si>
  <si>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</si>
  <si>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</si>
  <si>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</si>
  <si>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</si>
  <si>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</si>
  <si>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</si>
  <si>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</si>
  <si>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</si>
  <si>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</si>
  <si>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</si>
  <si>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</si>
  <si>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</si>
  <si>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</si>
  <si>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</si>
  <si>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</si>
  <si>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</si>
  <si>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</si>
  <si>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</si>
  <si>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</si>
  <si>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</si>
  <si>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</si>
  <si>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</si>
  <si>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</si>
  <si>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</si>
  <si>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</si>
  <si>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</si>
  <si>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</si>
  <si>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</si>
  <si>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</si>
  <si>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</si>
  <si>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</si>
  <si>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</si>
  <si>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</si>
  <si>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</si>
  <si>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</si>
  <si>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</si>
  <si>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</si>
  <si>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</si>
  <si>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</si>
  <si>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</si>
  <si>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</si>
  <si>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</si>
  <si>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</si>
  <si>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</si>
  <si>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</si>
  <si>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</si>
  <si>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</si>
  <si>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</si>
  <si>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</si>
  <si>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</si>
  <si>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</si>
  <si>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</si>
  <si>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</si>
  <si>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</si>
  <si>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</si>
  <si>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</si>
  <si>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</si>
  <si>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</si>
  <si>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</si>
  <si>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</si>
  <si>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</si>
  <si>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</si>
  <si>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</si>
  <si>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</si>
  <si>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</si>
  <si>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</si>
  <si>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</si>
  <si>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</si>
  <si>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</si>
  <si>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</si>
  <si>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</si>
  <si>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</si>
  <si>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</si>
  <si>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</si>
  <si>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</si>
  <si>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</si>
  <si>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</si>
  <si>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</si>
  <si>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</si>
  <si>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</si>
  <si>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</si>
  <si>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</si>
  <si>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</si>
  <si>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</si>
  <si>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</si>
  <si>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</si>
  <si>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</si>
  <si>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</si>
  <si>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</si>
  <si>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</si>
  <si>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</si>
  <si>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</si>
  <si>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</si>
  <si>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</si>
  <si>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</si>
  <si>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</si>
  <si>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</si>
  <si>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</si>
  <si>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</si>
  <si>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</si>
  <si>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</si>
  <si>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</si>
  <si>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</si>
  <si>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</si>
  <si>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</si>
  <si>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</si>
  <si>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</si>
  <si>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</si>
  <si>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</si>
  <si>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</si>
  <si>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</si>
  <si>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</si>
  <si>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</si>
  <si>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</si>
  <si>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</si>
  <si>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</si>
  <si>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</si>
  <si>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</si>
  <si>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</si>
  <si>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</si>
  <si>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</si>
  <si>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</si>
  <si>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</si>
  <si>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</si>
  <si>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</si>
  <si>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</si>
  <si>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</si>
  <si>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</si>
  <si>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</si>
  <si>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</si>
  <si>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</si>
  <si>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</si>
  <si>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</si>
  <si>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</si>
  <si>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</si>
  <si>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</si>
  <si>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</si>
  <si>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</si>
  <si>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</si>
  <si>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</si>
  <si>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</si>
  <si>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</si>
  <si>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</si>
  <si>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</si>
  <si>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</si>
  <si>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</si>
  <si>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</si>
  <si>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</si>
  <si>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</si>
  <si>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</si>
  <si>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</si>
  <si>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</si>
  <si>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</si>
  <si>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</si>
  <si>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</si>
  <si>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</si>
  <si>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</si>
  <si>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</si>
  <si>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</si>
  <si>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</si>
  <si>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</si>
  <si>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</si>
  <si>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</si>
  <si>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</si>
  <si>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</si>
  <si>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</si>
  <si>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</si>
  <si>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</si>
  <si>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</si>
  <si>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</si>
  <si>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</si>
  <si>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</si>
  <si>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</si>
  <si>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</si>
  <si>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</si>
  <si>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</si>
  <si>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</si>
  <si>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</si>
  <si>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</si>
  <si>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</si>
  <si>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</si>
  <si>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</si>
  <si>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</si>
  <si>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</si>
  <si>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</si>
  <si>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</si>
  <si>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</si>
  <si>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</si>
  <si>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</si>
  <si>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</si>
  <si>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</si>
  <si>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</si>
  <si>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</si>
  <si>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</si>
  <si>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</si>
  <si>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</si>
  <si>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</si>
  <si>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</si>
  <si>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</si>
  <si>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</si>
  <si>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</si>
  <si>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</si>
  <si>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</si>
  <si>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</si>
  <si>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</si>
  <si>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</si>
  <si>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</si>
  <si>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</si>
  <si>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</si>
  <si>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</si>
  <si>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</si>
  <si>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</si>
  <si>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</si>
  <si>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</si>
  <si>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</si>
  <si>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</si>
  <si>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</si>
  <si>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</si>
  <si>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</si>
  <si>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</si>
  <si>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</si>
  <si>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</si>
  <si>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</si>
  <si>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</si>
  <si>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</si>
  <si>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</si>
  <si>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</si>
  <si>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</si>
  <si>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</si>
  <si>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</si>
  <si>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</si>
  <si>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</si>
  <si>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</si>
  <si>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</si>
  <si>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</si>
  <si>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</si>
  <si>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</si>
  <si>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</si>
  <si>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</si>
  <si>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</si>
  <si>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</si>
  <si>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</si>
  <si>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</si>
  <si>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</si>
  <si>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</si>
  <si>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</si>
  <si>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</si>
  <si>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</si>
  <si>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</si>
  <si>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</si>
  <si>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</si>
  <si>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</si>
  <si>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</si>
  <si>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</si>
  <si>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</si>
  <si>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</si>
  <si>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</si>
  <si>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</si>
  <si>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</si>
  <si>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</si>
  <si>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</si>
  <si>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</si>
  <si>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</si>
  <si>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</si>
  <si>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</si>
  <si>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</si>
  <si>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</si>
  <si>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</si>
  <si>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</si>
  <si>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</si>
  <si>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</si>
  <si>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</si>
  <si>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</si>
  <si>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</si>
  <si>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</si>
  <si>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</si>
  <si>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</si>
  <si>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</si>
  <si>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</si>
  <si>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</si>
  <si>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</si>
  <si>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</si>
  <si>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</si>
  <si>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</si>
  <si>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</si>
  <si>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</si>
  <si>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</si>
  <si>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</si>
  <si>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</si>
  <si>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</si>
  <si>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</si>
  <si>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</si>
  <si>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</si>
  <si>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</si>
  <si>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</si>
  <si>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</si>
  <si>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</si>
  <si>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</si>
  <si>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</si>
  <si>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</si>
  <si>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</si>
  <si>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</si>
  <si>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</si>
  <si>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</si>
  <si>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</si>
  <si>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</si>
  <si>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</si>
  <si>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</si>
  <si>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</si>
  <si>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</si>
  <si>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</si>
  <si>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</si>
  <si>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</si>
  <si>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</si>
  <si>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</si>
  <si>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</si>
  <si>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</si>
  <si>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</si>
  <si>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</si>
  <si>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</si>
  <si>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</si>
  <si>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</si>
  <si>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</si>
  <si>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</si>
  <si>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</si>
  <si>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</si>
  <si>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</si>
  <si>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</si>
  <si>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</si>
  <si>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</si>
  <si>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</si>
  <si>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</si>
  <si>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</si>
  <si>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</si>
  <si>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</si>
  <si>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</si>
  <si>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</si>
  <si>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</si>
  <si>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</si>
  <si>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</si>
  <si>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</si>
  <si>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</si>
  <si>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</si>
  <si>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</si>
  <si>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</si>
  <si>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</si>
  <si>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</si>
  <si>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</si>
  <si>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</si>
  <si>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</si>
  <si>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</si>
  <si>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</si>
  <si>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</si>
  <si>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</si>
  <si>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</si>
  <si>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</si>
  <si>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</si>
  <si>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</si>
  <si>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</si>
  <si>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</si>
  <si>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</si>
  <si>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</si>
  <si>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</si>
  <si>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</si>
  <si>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</si>
  <si>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</si>
  <si>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</si>
  <si>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</si>
  <si>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</si>
  <si>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</si>
  <si>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</si>
  <si>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</si>
  <si>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</si>
  <si>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</si>
  <si>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</si>
  <si>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</si>
  <si>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</si>
  <si>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</si>
  <si>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</si>
  <si>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</si>
  <si>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</si>
  <si>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</si>
  <si>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</si>
  <si>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</si>
  <si>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</si>
  <si>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</si>
  <si>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</si>
  <si>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</si>
  <si>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</si>
  <si>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</si>
  <si>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</si>
  <si>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</si>
  <si>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</si>
  <si>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</si>
  <si>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</si>
  <si>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</si>
  <si>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</si>
  <si>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</si>
  <si>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</si>
  <si>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</si>
  <si>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</si>
  <si>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</si>
  <si>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</si>
  <si>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</si>
  <si>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</si>
  <si>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</si>
  <si>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</si>
  <si>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</si>
  <si>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</si>
  <si>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</si>
  <si>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</si>
  <si>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</si>
  <si>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</si>
  <si>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</si>
  <si>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</si>
  <si>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</si>
  <si>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</si>
  <si>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</si>
  <si>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</si>
  <si>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</si>
  <si>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</si>
  <si>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</si>
  <si>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</si>
  <si>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</si>
  <si>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</si>
  <si>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</si>
  <si>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</si>
  <si>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</si>
  <si>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</si>
  <si>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</si>
  <si>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</si>
  <si>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</si>
  <si>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</si>
  <si>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</si>
  <si>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</si>
  <si>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</si>
  <si>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</si>
  <si>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</si>
  <si>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</si>
  <si>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</si>
  <si>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</si>
  <si>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</si>
  <si>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</si>
  <si>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</si>
  <si>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</si>
  <si>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</si>
  <si>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</si>
  <si>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</si>
  <si>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</si>
  <si>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</si>
  <si>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</si>
  <si>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</si>
  <si>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</si>
  <si>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</si>
  <si>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</si>
  <si>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</si>
  <si>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</si>
  <si>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</si>
  <si>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</si>
  <si>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</si>
  <si>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</si>
  <si>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</si>
  <si>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</si>
  <si>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</si>
  <si>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</si>
  <si>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</si>
  <si>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</si>
  <si>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</si>
  <si>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</si>
  <si>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</si>
  <si>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</si>
  <si>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</si>
  <si>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</si>
  <si>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</si>
  <si>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</si>
  <si>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</si>
  <si>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</si>
  <si>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</si>
  <si>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</si>
  <si>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</si>
  <si>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</si>
  <si>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</si>
  <si>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</si>
  <si>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</si>
  <si>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</si>
  <si>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</si>
  <si>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</si>
  <si>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</si>
  <si>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</si>
  <si>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</si>
  <si>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</si>
  <si>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</si>
  <si>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</si>
  <si>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</si>
  <si>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</si>
  <si>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</si>
  <si>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</si>
  <si>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</si>
  <si>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</si>
  <si>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</si>
  <si>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</si>
  <si>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</si>
  <si>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</si>
  <si>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</si>
  <si>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</si>
  <si>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</si>
  <si>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</si>
  <si>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</si>
  <si>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</si>
  <si>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</si>
  <si>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</si>
  <si>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</si>
  <si>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</si>
  <si>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</si>
  <si>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</si>
  <si>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</si>
  <si>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</si>
  <si>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</si>
  <si>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</si>
  <si>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</si>
  <si>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</si>
  <si>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</si>
  <si>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</si>
  <si>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</si>
  <si>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</si>
  <si>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</si>
  <si>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</si>
  <si>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</si>
  <si>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</si>
  <si>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</si>
  <si>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</si>
  <si>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</si>
  <si>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</si>
  <si>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</si>
  <si>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</si>
  <si>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</si>
  <si>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</si>
  <si>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</si>
  <si>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</si>
  <si>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</si>
  <si>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</si>
  <si>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</si>
  <si>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</si>
  <si>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</si>
  <si>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</si>
  <si>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</si>
  <si>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</si>
  <si>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</si>
  <si>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</si>
  <si>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</si>
  <si>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</si>
  <si>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</si>
  <si>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</si>
  <si>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</si>
  <si>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</si>
  <si>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</si>
  <si>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</si>
  <si>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</si>
  <si>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</si>
  <si>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</si>
  <si>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</si>
  <si>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</si>
  <si>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</si>
  <si>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</si>
  <si>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</si>
  <si>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</si>
  <si>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</si>
  <si>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</si>
  <si>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</si>
  <si>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</si>
  <si>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</si>
  <si>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</si>
  <si>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</si>
  <si>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</si>
  <si>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</si>
  <si>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</si>
  <si>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</si>
  <si>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</si>
  <si>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</si>
  <si>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</si>
  <si>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</si>
  <si>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</si>
  <si>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</si>
  <si>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</si>
  <si>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</si>
  <si>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</si>
  <si>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</si>
  <si>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</si>
  <si>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</si>
  <si>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</si>
  <si>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</si>
  <si>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</si>
  <si>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</si>
  <si>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</si>
  <si>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</si>
  <si>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</si>
  <si>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</si>
  <si>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</si>
  <si>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</si>
  <si>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</si>
  <si>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</si>
  <si>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</si>
  <si>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</si>
  <si>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</si>
  <si>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</si>
  <si>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</si>
  <si>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</si>
  <si>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</si>
  <si>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</si>
  <si>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</si>
  <si>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</si>
  <si>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</si>
  <si>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</si>
  <si>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</si>
  <si>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</si>
  <si>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</si>
  <si>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</si>
  <si>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</si>
  <si>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</si>
  <si>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</si>
  <si>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</si>
  <si>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</si>
  <si>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</si>
  <si>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</si>
  <si>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</si>
  <si>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</si>
  <si>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</si>
  <si>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</si>
  <si>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</si>
  <si>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</si>
  <si>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</si>
  <si>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</si>
  <si>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</si>
  <si>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</si>
  <si>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</si>
  <si>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</si>
  <si>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</si>
  <si>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</si>
  <si>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</si>
  <si>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</si>
  <si>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</si>
  <si>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</si>
  <si>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</si>
  <si>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</si>
  <si>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</si>
  <si>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</si>
  <si>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</si>
  <si>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</si>
  <si>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</si>
  <si>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</si>
  <si>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</si>
  <si>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</si>
  <si>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</si>
  <si>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</si>
  <si>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</si>
  <si>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</si>
  <si>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</si>
  <si>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</si>
  <si>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</si>
  <si>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</si>
  <si>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</si>
  <si>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</si>
  <si>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</si>
  <si>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</si>
  <si>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</si>
  <si>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</si>
  <si>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</si>
  <si>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</si>
  <si>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</si>
  <si>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</si>
  <si>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</si>
  <si>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</si>
  <si>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</si>
  <si>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</si>
  <si>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</si>
  <si>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</si>
  <si>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</si>
  <si>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</si>
  <si>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</si>
  <si>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</si>
  <si>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</si>
  <si>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</si>
  <si>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</si>
  <si>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</si>
  <si>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</si>
  <si>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</si>
  <si>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</si>
  <si>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</si>
  <si>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</si>
  <si>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</si>
  <si>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</si>
  <si>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</si>
  <si>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</si>
  <si>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</si>
  <si>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</si>
  <si>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</si>
  <si>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</si>
  <si>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</si>
  <si>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</si>
  <si>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</si>
  <si>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</si>
  <si>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</si>
  <si>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</si>
  <si>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</si>
  <si>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</si>
  <si>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</si>
  <si>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</si>
  <si>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</si>
  <si>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</si>
  <si>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</si>
  <si>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</si>
  <si>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</si>
  <si>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</si>
  <si>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</si>
  <si>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</si>
  <si>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</si>
  <si>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</si>
  <si>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</si>
  <si>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</si>
  <si>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</si>
  <si>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</si>
  <si>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</si>
  <si>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</si>
  <si>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</si>
  <si>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</si>
  <si>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</si>
  <si>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</si>
  <si>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</si>
  <si>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</si>
  <si>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</si>
  <si>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</si>
  <si>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</si>
  <si>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</si>
  <si>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</si>
  <si>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</si>
  <si>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</si>
  <si>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</si>
  <si>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</si>
  <si>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</si>
  <si>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</si>
  <si>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</si>
  <si>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</si>
  <si>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</si>
  <si>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</si>
  <si>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</si>
  <si>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</si>
  <si>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</si>
  <si>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</si>
  <si>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</si>
  <si>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</si>
  <si>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</si>
  <si>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</si>
  <si>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</si>
  <si>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</si>
  <si>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</si>
  <si>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</si>
  <si>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</si>
  <si>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</si>
  <si>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</si>
  <si>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</si>
  <si>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</si>
  <si>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</si>
  <si>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</si>
  <si>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</si>
  <si>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</si>
  <si>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</si>
  <si>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</si>
  <si>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</si>
  <si>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</si>
  <si>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</si>
  <si>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</si>
  <si>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</si>
  <si>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</si>
  <si>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</si>
  <si>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</si>
  <si>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</si>
  <si>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</si>
  <si>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</si>
  <si>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</si>
  <si>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</si>
  <si>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</si>
  <si>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</si>
  <si>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</si>
  <si>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</si>
  <si>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</si>
  <si>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</si>
  <si>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</si>
  <si>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</si>
  <si>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</si>
  <si>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</si>
  <si>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</si>
  <si>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</si>
  <si>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</si>
  <si>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</si>
  <si>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</si>
  <si>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</si>
  <si>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</si>
  <si>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</si>
  <si>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</si>
  <si>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</si>
  <si>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</si>
  <si>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</si>
  <si>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</si>
  <si>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</si>
  <si>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</si>
  <si>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</si>
  <si>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</si>
  <si>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</si>
  <si>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</si>
  <si>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</si>
  <si>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</si>
  <si>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</si>
  <si>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</si>
  <si>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</si>
  <si>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</si>
  <si>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</si>
  <si>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</si>
  <si>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</si>
  <si>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</si>
  <si>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</si>
  <si>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</si>
  <si>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</si>
  <si>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</si>
  <si>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</si>
  <si>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</si>
  <si>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</si>
  <si>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</si>
  <si>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</si>
  <si>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</si>
  <si>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</si>
  <si>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</si>
  <si>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</si>
  <si>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</si>
  <si>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</si>
  <si>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</si>
  <si>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</si>
  <si>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</si>
  <si>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</si>
  <si>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</si>
  <si>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</si>
  <si>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</si>
  <si>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</si>
  <si>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</si>
  <si>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</si>
  <si>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</si>
  <si>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</si>
  <si>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</si>
  <si>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</si>
  <si>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</si>
  <si>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</si>
  <si>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</si>
  <si>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</si>
  <si>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</si>
  <si>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</si>
  <si>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</si>
  <si>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</si>
  <si>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</si>
  <si>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</si>
  <si>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</si>
  <si>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</si>
  <si>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</si>
  <si>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</si>
  <si>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</si>
  <si>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</si>
  <si>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</si>
  <si>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</si>
  <si>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</si>
  <si>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</si>
  <si>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</si>
  <si>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</si>
  <si>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</si>
  <si>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</si>
  <si>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</si>
  <si>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</si>
  <si>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</si>
  <si>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</si>
  <si>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</si>
  <si>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</si>
  <si>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</si>
  <si>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</si>
  <si>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</si>
  <si>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</si>
  <si>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</si>
  <si>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</si>
  <si>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</si>
  <si>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</si>
  <si>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</si>
  <si>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</si>
  <si>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</si>
  <si>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</si>
  <si>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</si>
  <si>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</si>
  <si>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</si>
  <si>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</si>
  <si>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</si>
  <si>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</si>
  <si>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</si>
  <si>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</si>
  <si>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</si>
  <si>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</si>
  <si>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</si>
  <si>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</si>
  <si>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</si>
  <si>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</si>
  <si>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</si>
  <si>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</si>
  <si>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</si>
  <si>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</si>
  <si>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</si>
  <si>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</si>
  <si>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</si>
  <si>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</si>
  <si>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</si>
  <si>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</si>
  <si>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</si>
  <si>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</si>
  <si>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</si>
  <si>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</si>
  <si>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</si>
  <si>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</si>
  <si>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</si>
  <si>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</si>
  <si>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</si>
  <si>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</si>
  <si>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</si>
  <si>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</si>
  <si>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</si>
  <si>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</si>
  <si>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</si>
  <si>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</si>
  <si>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</si>
  <si>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</si>
  <si>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</si>
  <si>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</si>
  <si>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</si>
  <si>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</si>
  <si>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</si>
  <si>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</si>
  <si>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</si>
  <si>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</si>
  <si>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</si>
  <si>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</si>
  <si>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</si>
  <si>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</si>
  <si>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</si>
  <si>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</si>
  <si>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</si>
  <si>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</si>
  <si>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</si>
  <si>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</si>
  <si>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</si>
  <si>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</si>
  <si>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</si>
  <si>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</si>
  <si>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</si>
  <si>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</si>
  <si>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</si>
  <si>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</si>
  <si>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</si>
  <si>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</si>
  <si>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</si>
  <si>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</si>
  <si>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</si>
  <si>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</si>
  <si>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</si>
  <si>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</si>
  <si>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</si>
  <si>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</si>
  <si>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</si>
  <si>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</si>
  <si>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</si>
  <si>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</si>
  <si>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</si>
  <si>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</si>
  <si>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</si>
  <si>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</si>
  <si>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</si>
  <si>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</si>
  <si>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</si>
  <si>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</si>
  <si>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</si>
  <si>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</si>
  <si>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</si>
  <si>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</si>
  <si>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</si>
  <si>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</si>
  <si>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</si>
  <si>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</si>
  <si>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</si>
  <si>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</si>
  <si>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</si>
  <si>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</si>
  <si>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</si>
  <si>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</si>
  <si>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</si>
  <si>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</si>
  <si>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</si>
  <si>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</si>
  <si>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</si>
  <si>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</si>
  <si>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</si>
  <si>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</si>
  <si>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</si>
  <si>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</si>
  <si>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</si>
  <si>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</si>
  <si>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</si>
  <si>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</si>
  <si>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</si>
  <si>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</si>
  <si>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</si>
  <si>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</si>
  <si>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</si>
  <si>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</si>
  <si>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</si>
  <si>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</si>
  <si>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</si>
  <si>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</si>
  <si>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</si>
  <si>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</si>
  <si>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</si>
  <si>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</si>
  <si>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</si>
  <si>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</si>
  <si>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</si>
  <si>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</si>
  <si>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</si>
  <si>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</si>
  <si>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</si>
  <si>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</si>
  <si>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</si>
  <si>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</si>
  <si>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</si>
  <si>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</si>
  <si>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</si>
  <si>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</si>
  <si>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</si>
  <si>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</si>
  <si>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</si>
  <si>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</si>
  <si>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</si>
  <si>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</si>
  <si>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</si>
  <si>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</si>
  <si>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</si>
  <si>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</si>
  <si>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</si>
  <si>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</si>
  <si>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</si>
  <si>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</si>
  <si>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</si>
  <si>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</si>
  <si>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</si>
  <si>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</si>
  <si>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</si>
  <si>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</si>
  <si>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</si>
  <si>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</si>
  <si>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</si>
  <si>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</si>
  <si>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</si>
  <si>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</si>
  <si>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</si>
  <si>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</si>
  <si>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</si>
  <si>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</si>
  <si>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</si>
  <si>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</si>
  <si>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</si>
  <si>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</si>
  <si>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</si>
  <si>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</si>
  <si>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</si>
  <si>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</si>
  <si>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</si>
  <si>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</si>
  <si>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</si>
  <si>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</si>
  <si>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</si>
  <si>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</si>
  <si>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</si>
  <si>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</si>
  <si>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</si>
  <si>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</si>
  <si>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</si>
  <si>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</si>
  <si>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</si>
  <si>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</si>
  <si>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</si>
  <si>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</si>
  <si>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</si>
  <si>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</si>
  <si>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</si>
  <si>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</si>
  <si>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</si>
  <si>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</si>
  <si>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</si>
  <si>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</si>
  <si>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</si>
  <si>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</si>
  <si>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</si>
  <si>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</si>
  <si>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</si>
  <si>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</si>
  <si>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</si>
  <si>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</si>
  <si>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</si>
  <si>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</si>
  <si>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</si>
  <si>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</si>
  <si>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</si>
  <si>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</si>
  <si>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</si>
  <si>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</si>
  <si>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</si>
  <si>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</si>
  <si>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</si>
  <si>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</si>
  <si>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</si>
  <si>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</si>
  <si>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</si>
  <si>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</si>
  <si>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</si>
  <si>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</si>
  <si>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</si>
  <si>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</si>
  <si>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</si>
  <si>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</si>
  <si>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</si>
  <si>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</si>
  <si>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</si>
  <si>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</si>
  <si>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</si>
  <si>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</si>
  <si>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</si>
  <si>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</si>
  <si>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</si>
  <si>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</si>
  <si>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</si>
  <si>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</si>
  <si>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</si>
  <si>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</si>
  <si>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</si>
  <si>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</si>
  <si>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</si>
  <si>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</si>
  <si>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</si>
  <si>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</si>
  <si>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</si>
  <si>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</si>
  <si>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</si>
  <si>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</si>
  <si>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</si>
  <si>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</si>
  <si>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</si>
  <si>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</si>
  <si>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</si>
  <si>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</si>
  <si>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</si>
  <si>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</si>
  <si>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</si>
  <si>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</si>
  <si>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</si>
  <si>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</si>
  <si>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</si>
  <si>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</si>
  <si>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</si>
  <si>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</si>
  <si>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</si>
  <si>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</si>
  <si>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</si>
  <si>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</si>
  <si>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</si>
  <si>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</si>
  <si>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</si>
  <si>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</si>
  <si>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</si>
  <si>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</si>
  <si>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</si>
  <si>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</si>
  <si>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</si>
  <si>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</si>
  <si>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</si>
  <si>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</si>
  <si>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</si>
  <si>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</si>
  <si>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</si>
  <si>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</si>
  <si>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</si>
  <si>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</si>
  <si>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</si>
  <si>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</si>
  <si>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</si>
  <si>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</si>
  <si>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</si>
  <si>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</si>
  <si>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</si>
  <si>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</si>
  <si>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</si>
  <si>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</si>
  <si>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</si>
  <si>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</si>
  <si>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</si>
  <si>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</si>
  <si>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</si>
  <si>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</si>
  <si>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</si>
  <si>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</si>
  <si>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</si>
  <si>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</si>
  <si>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</si>
  <si>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</si>
  <si>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</si>
  <si>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</si>
  <si>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</si>
  <si>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</si>
  <si>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</si>
  <si>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</si>
  <si>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</si>
  <si>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</si>
  <si>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</si>
  <si>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</si>
  <si>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</si>
  <si>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</si>
  <si>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</si>
  <si>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</si>
  <si>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</si>
  <si>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</si>
  <si>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</si>
  <si>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</si>
  <si>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</si>
  <si>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</si>
  <si>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</si>
  <si>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</si>
  <si>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</si>
  <si>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</si>
  <si>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</si>
  <si>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</si>
  <si>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</si>
  <si>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</si>
  <si>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</si>
  <si>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</si>
  <si>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</si>
  <si>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</si>
  <si>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</si>
  <si>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</si>
  <si>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</si>
  <si>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</si>
  <si>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</si>
  <si>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</si>
  <si>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</si>
  <si>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</si>
  <si>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</si>
  <si>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</si>
  <si>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</si>
  <si>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</si>
  <si>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</si>
  <si>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</si>
  <si>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</si>
  <si>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</si>
  <si>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</si>
  <si>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</si>
  <si>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</si>
  <si>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</si>
  <si>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</si>
  <si>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</si>
  <si>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</si>
  <si>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</si>
  <si>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</si>
  <si>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</si>
  <si>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</si>
  <si>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</si>
  <si>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</si>
  <si>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</si>
  <si>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</si>
  <si>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</si>
  <si>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</si>
  <si>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</si>
  <si>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</si>
  <si>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</si>
  <si>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</si>
  <si>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</si>
  <si>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</si>
  <si>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</si>
  <si>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</si>
  <si>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</si>
  <si>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</si>
  <si>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</si>
  <si>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</si>
  <si>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</si>
  <si>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</si>
  <si>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</si>
  <si>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</si>
  <si>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</si>
  <si>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</si>
  <si>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</si>
  <si>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</si>
  <si>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</si>
  <si>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</si>
  <si>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</si>
  <si>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</si>
  <si>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</si>
  <si>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</si>
  <si>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</si>
  <si>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</si>
  <si>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</si>
  <si>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</si>
  <si>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</si>
  <si>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</si>
  <si>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</si>
  <si>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</si>
  <si>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</si>
  <si>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</si>
  <si>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</si>
  <si>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</si>
  <si>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</si>
  <si>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</si>
  <si>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</si>
  <si>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</si>
  <si>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</si>
  <si>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</si>
  <si>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</si>
  <si>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</si>
  <si>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</si>
  <si>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</si>
  <si>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</si>
  <si>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</si>
  <si>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</si>
  <si>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</si>
  <si>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</si>
  <si>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</si>
  <si>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</si>
  <si>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</si>
  <si>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</si>
  <si>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</si>
  <si>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</si>
  <si>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</si>
  <si>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</si>
  <si>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</si>
  <si>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</si>
  <si>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</si>
  <si>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</si>
  <si>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</si>
  <si>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</si>
  <si>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</si>
  <si>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</si>
  <si>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</si>
  <si>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</si>
  <si>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</si>
  <si>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</si>
  <si>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</si>
  <si>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</si>
  <si>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</si>
  <si>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</si>
  <si>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</si>
  <si>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</si>
  <si>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</si>
  <si>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</si>
  <si>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</si>
  <si>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</si>
  <si>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</si>
  <si>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</si>
  <si>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</si>
  <si>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</si>
  <si>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</si>
  <si>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</si>
  <si>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</si>
  <si>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</si>
  <si>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</si>
  <si>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</si>
  <si>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</si>
  <si>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</si>
  <si>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</si>
  <si>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</si>
  <si>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</si>
  <si>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</si>
  <si>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</si>
  <si>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</si>
  <si>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</si>
  <si>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</si>
  <si>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</si>
  <si>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</si>
  <si>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</si>
  <si>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</si>
  <si>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</si>
  <si>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</si>
  <si>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</si>
  <si>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</si>
  <si>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</si>
  <si>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</si>
  <si>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</si>
  <si>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</si>
  <si>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</si>
  <si>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</si>
  <si>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</si>
  <si>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</si>
  <si>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</si>
  <si>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</si>
  <si>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</si>
  <si>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</si>
  <si>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</si>
  <si>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</si>
  <si>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</si>
  <si>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</si>
  <si>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</si>
  <si>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</si>
  <si>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</si>
  <si>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</si>
  <si>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</si>
  <si>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</si>
  <si>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</si>
  <si>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</si>
  <si>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</si>
  <si>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</si>
  <si>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</si>
  <si>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</si>
  <si>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</si>
  <si>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</si>
  <si>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</si>
  <si>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</si>
  <si>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</si>
  <si>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</si>
  <si>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</si>
  <si>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</si>
  <si>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</si>
  <si>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</si>
  <si>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</si>
  <si>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</si>
  <si>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</si>
  <si>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</si>
  <si>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</si>
  <si>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</si>
  <si>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</si>
  <si>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</si>
  <si>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</si>
  <si>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</si>
  <si>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</si>
  <si>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</si>
  <si>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</si>
  <si>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</si>
  <si>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</si>
  <si>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</si>
  <si>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</si>
  <si>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</si>
  <si>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</si>
  <si>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</si>
  <si>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</si>
  <si>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</si>
  <si>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</si>
  <si>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</si>
  <si>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</si>
  <si>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</si>
  <si>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</si>
  <si>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</si>
  <si>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</si>
  <si>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</si>
  <si>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</si>
  <si>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</si>
  <si>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</si>
  <si>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</si>
  <si>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</si>
  <si>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</si>
  <si>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</si>
  <si>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</si>
  <si>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</si>
  <si>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</si>
  <si>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</si>
  <si>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</si>
  <si>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</si>
  <si>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</si>
  <si>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</si>
  <si>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</si>
  <si>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</si>
  <si>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</si>
  <si>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</si>
  <si>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</si>
  <si>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</si>
  <si>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</si>
  <si>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</si>
  <si>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</si>
  <si>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</si>
  <si>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</si>
  <si>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</si>
  <si>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</si>
  <si>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</si>
  <si>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</si>
  <si>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</si>
  <si>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</si>
  <si>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</si>
  <si>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</si>
  <si>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</si>
  <si>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</si>
  <si>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</si>
  <si>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</si>
  <si>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</si>
  <si>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</si>
  <si>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</si>
  <si>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</si>
  <si>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</si>
  <si>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</si>
  <si>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</si>
  <si>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</si>
  <si>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</si>
  <si>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</si>
  <si>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</si>
  <si>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</si>
  <si>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</si>
  <si>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</si>
  <si>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</si>
  <si>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</si>
  <si>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</si>
  <si>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</si>
  <si>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</si>
  <si>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</si>
  <si>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</si>
  <si>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</si>
  <si>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</si>
  <si>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</si>
  <si>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</si>
  <si>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</si>
  <si>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</si>
  <si>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</si>
  <si>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</si>
  <si>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</si>
  <si>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</si>
  <si>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</si>
  <si>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</si>
  <si>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</si>
  <si>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</si>
  <si>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</si>
  <si>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</si>
  <si>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</si>
  <si>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</si>
  <si>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</si>
  <si>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</si>
  <si>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</si>
  <si>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</si>
  <si>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</si>
  <si>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</si>
  <si>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</si>
  <si>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</si>
  <si>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</si>
  <si>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</si>
  <si>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</si>
  <si>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</si>
  <si>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</si>
  <si>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</si>
  <si>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</si>
  <si>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</si>
  <si>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</si>
  <si>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</si>
  <si>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</si>
  <si>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</si>
  <si>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</si>
  <si>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</si>
  <si>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</si>
  <si>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</si>
  <si>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</si>
  <si>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</si>
  <si>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</si>
  <si>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</si>
  <si>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</si>
  <si>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</si>
  <si>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</si>
  <si>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</si>
  <si>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</si>
  <si>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</si>
  <si>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</si>
  <si>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</si>
  <si>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</si>
  <si>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</si>
  <si>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</si>
  <si>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</si>
  <si>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</si>
  <si>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</si>
  <si>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</si>
  <si>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</si>
  <si>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</si>
  <si>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</si>
  <si>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</si>
  <si>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</si>
  <si>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</si>
  <si>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</si>
  <si>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</si>
  <si>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</si>
  <si>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</si>
  <si>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</si>
  <si>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</si>
  <si>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</si>
  <si>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</si>
  <si>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</si>
  <si>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</si>
  <si>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</si>
  <si>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</si>
  <si>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</si>
  <si>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</si>
  <si>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</si>
  <si>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</si>
  <si>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</si>
  <si>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</si>
  <si>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</si>
  <si>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</si>
  <si>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</si>
  <si>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</si>
  <si>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</si>
  <si>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</si>
  <si>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</si>
  <si>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</si>
  <si>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</si>
  <si>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</si>
  <si>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</si>
  <si>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</si>
  <si>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</si>
  <si>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</si>
  <si>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</si>
  <si>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</si>
  <si>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</si>
  <si>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</si>
  <si>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</si>
  <si>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</si>
  <si>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</si>
  <si>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</si>
  <si>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</si>
  <si>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</si>
  <si>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</si>
  <si>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</si>
  <si>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</si>
  <si>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</si>
  <si>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</si>
  <si>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</si>
  <si>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</si>
  <si>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</si>
  <si>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</si>
  <si>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</si>
  <si>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</si>
  <si>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</si>
  <si>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</si>
  <si>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</si>
  <si>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</si>
  <si>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</si>
  <si>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</si>
  <si>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</si>
  <si>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</si>
  <si>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</si>
  <si>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</si>
  <si>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</si>
  <si>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</si>
  <si>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</si>
  <si>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</si>
  <si>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</si>
  <si>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</si>
  <si>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</si>
  <si>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</si>
  <si>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</si>
  <si>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</si>
  <si>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</si>
  <si>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</si>
  <si>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</si>
  <si>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</si>
  <si>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</si>
  <si>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</si>
  <si>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</si>
  <si>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</si>
  <si>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</si>
  <si>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</si>
  <si>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</si>
  <si>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</si>
  <si>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</si>
  <si>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</si>
  <si>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</si>
  <si>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</si>
  <si>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</si>
  <si>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</si>
  <si>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</si>
  <si>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</si>
  <si>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</si>
  <si>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</si>
  <si>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</si>
  <si>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</si>
  <si>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</si>
  <si>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</si>
  <si>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</si>
  <si>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</si>
  <si>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</si>
  <si>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</si>
  <si>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</si>
  <si>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</si>
  <si>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</si>
  <si>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</si>
  <si>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</si>
  <si>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</si>
  <si>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</si>
  <si>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</si>
  <si>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</si>
  <si>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</si>
  <si>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</si>
  <si>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</si>
  <si>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</si>
  <si>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</si>
  <si>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</si>
  <si>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</si>
  <si>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</si>
  <si>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</si>
  <si>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</si>
  <si>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</si>
  <si>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</si>
  <si>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</si>
  <si>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</si>
  <si>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</si>
  <si>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</si>
  <si>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</si>
  <si>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</si>
  <si>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</si>
  <si>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</si>
  <si>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</si>
  <si>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</si>
  <si>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</si>
  <si>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</si>
  <si>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</si>
  <si>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</si>
  <si>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</si>
  <si>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</si>
  <si>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</si>
  <si>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</si>
  <si>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</si>
  <si>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</si>
  <si>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</si>
  <si>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</si>
  <si>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</si>
  <si>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</si>
  <si>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</si>
  <si>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</si>
  <si>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</si>
  <si>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</si>
  <si>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</si>
  <si>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</si>
  <si>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</si>
  <si>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</si>
  <si>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</si>
  <si>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</si>
  <si>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</si>
  <si>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</si>
  <si>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</si>
  <si>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</si>
  <si>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</si>
  <si>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</si>
  <si>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</si>
  <si>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</si>
  <si>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</si>
  <si>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</si>
  <si>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</si>
  <si>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</si>
  <si>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</si>
  <si>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</si>
  <si>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</si>
  <si>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</si>
  <si>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</si>
  <si>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</si>
  <si>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</si>
  <si>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</si>
  <si>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</si>
  <si>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</si>
  <si>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</si>
  <si>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</si>
  <si>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</si>
  <si>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</si>
  <si>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</si>
  <si>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</si>
  <si>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</si>
  <si>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</si>
  <si>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</si>
  <si>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</si>
  <si>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</si>
  <si>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</si>
  <si>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</si>
  <si>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</si>
  <si>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</si>
  <si>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</si>
  <si>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</si>
  <si>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</si>
  <si>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</si>
  <si>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</si>
  <si>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</si>
  <si>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</si>
  <si>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</si>
  <si>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</si>
  <si>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</si>
  <si>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</si>
  <si>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</si>
  <si>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</si>
  <si>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</si>
  <si>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</si>
  <si>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</si>
  <si>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</si>
  <si>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</si>
  <si>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</si>
  <si>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</si>
  <si>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</si>
  <si>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</si>
  <si>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</si>
  <si>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</si>
  <si>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</si>
  <si>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</si>
  <si>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</si>
  <si>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</si>
  <si>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</si>
  <si>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</si>
  <si>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</si>
  <si>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</si>
  <si>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</si>
  <si>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</si>
  <si>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</si>
  <si>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</si>
  <si>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</si>
  <si>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</si>
  <si>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</si>
  <si>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</si>
  <si>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</si>
  <si>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</si>
  <si>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</si>
  <si>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</si>
  <si>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</si>
  <si>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</si>
  <si>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</si>
  <si>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</si>
  <si>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</si>
  <si>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</si>
  <si>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</si>
  <si>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</si>
  <si>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</si>
  <si>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</si>
  <si>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</si>
  <si>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</si>
  <si>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</si>
  <si>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</si>
  <si>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</si>
  <si>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</si>
  <si>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</si>
  <si>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</si>
  <si>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</si>
  <si>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</si>
  <si>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</si>
  <si>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</si>
  <si>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</si>
  <si>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</si>
  <si>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</si>
  <si>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</si>
  <si>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</si>
  <si>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</si>
  <si>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</si>
  <si>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</si>
  <si>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</si>
  <si>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</si>
  <si>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</si>
  <si>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</si>
  <si>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</si>
  <si>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</si>
  <si>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</si>
  <si>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</si>
  <si>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</si>
  <si>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</si>
  <si>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</si>
  <si>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</si>
  <si>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</si>
  <si>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</si>
  <si>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</si>
  <si>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</si>
  <si>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</si>
  <si>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</si>
  <si>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</si>
  <si>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</si>
  <si>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</si>
  <si>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</si>
  <si>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</si>
  <si>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</si>
  <si>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</si>
  <si>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</si>
  <si>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</si>
  <si>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</si>
  <si>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</si>
  <si>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</si>
  <si>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</si>
  <si>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</si>
  <si>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</si>
  <si>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</si>
  <si>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</si>
  <si>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</si>
  <si>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</si>
  <si>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</si>
  <si>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</si>
  <si>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</si>
  <si>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</si>
  <si>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</si>
  <si>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</si>
  <si>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</si>
  <si>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</si>
  <si>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</si>
  <si>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</si>
  <si>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</si>
  <si>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</si>
  <si>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</si>
  <si>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</si>
  <si>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</si>
  <si>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</si>
  <si>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</si>
  <si>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</si>
  <si>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</si>
  <si>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</si>
  <si>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</si>
  <si>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</si>
  <si>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</si>
  <si>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</si>
  <si>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</si>
  <si>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</si>
  <si>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</si>
  <si>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</si>
  <si>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</si>
  <si>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</si>
  <si>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</si>
  <si>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</si>
  <si>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</si>
  <si>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</si>
  <si>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</si>
  <si>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</si>
  <si>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</si>
  <si>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</si>
  <si>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</si>
  <si>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</si>
  <si>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</si>
  <si>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</si>
  <si>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</si>
  <si>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</si>
  <si>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</si>
  <si>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</si>
  <si>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</si>
  <si>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</si>
  <si>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</si>
  <si>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</si>
  <si>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</si>
  <si>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</si>
  <si>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</si>
  <si>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</si>
  <si>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</si>
  <si>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</si>
  <si>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</si>
  <si>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</si>
  <si>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</si>
  <si>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</si>
  <si>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</si>
  <si>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</si>
  <si>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</si>
  <si>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</si>
  <si>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</si>
  <si>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</si>
  <si>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</si>
  <si>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</si>
  <si>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</si>
  <si>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</si>
  <si>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</si>
  <si>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</si>
  <si>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</si>
  <si>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</si>
  <si>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</si>
  <si>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</si>
  <si>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</si>
  <si>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</si>
  <si>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</si>
  <si>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</si>
  <si>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</si>
  <si>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</si>
  <si>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</si>
  <si>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</si>
  <si>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</si>
  <si>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</si>
  <si>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</si>
  <si>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</si>
  <si>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</si>
  <si>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</si>
  <si>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</si>
  <si>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</si>
  <si>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</si>
  <si>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</si>
  <si>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</si>
  <si>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</si>
  <si>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</si>
  <si>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</si>
  <si>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</si>
  <si>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</si>
  <si>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</si>
  <si>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</si>
  <si>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</si>
  <si>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</si>
  <si>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</si>
  <si>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</si>
  <si>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</si>
  <si>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</si>
  <si>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</si>
  <si>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</si>
  <si>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</si>
  <si>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</si>
  <si>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</si>
  <si>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</si>
  <si>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</si>
  <si>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</si>
  <si>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</si>
  <si>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</si>
  <si>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</si>
  <si>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</si>
  <si>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</si>
  <si>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</si>
  <si>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</si>
  <si>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</si>
  <si>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</si>
  <si>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</si>
  <si>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</si>
  <si>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</si>
  <si>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</si>
  <si>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</si>
  <si>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</si>
  <si>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</si>
  <si>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</si>
  <si>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</si>
  <si>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</si>
  <si>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</si>
  <si>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</si>
  <si>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</si>
  <si>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</si>
  <si>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</si>
  <si>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</si>
  <si>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</si>
  <si>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</si>
  <si>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</si>
  <si>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</si>
  <si>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</si>
  <si>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</si>
  <si>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</si>
  <si>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</si>
  <si>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</si>
  <si>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</si>
  <si>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</si>
  <si>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</si>
  <si>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</si>
  <si>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</si>
  <si>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</si>
  <si>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</si>
  <si>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</si>
  <si>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</si>
  <si>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</si>
  <si>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</si>
  <si>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</si>
  <si>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</si>
  <si>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</si>
  <si>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</si>
  <si>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</si>
  <si>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</si>
  <si>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</si>
  <si>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</si>
  <si>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</si>
  <si>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</si>
  <si>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</si>
  <si>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</si>
  <si>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</si>
  <si>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</si>
  <si>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</si>
  <si>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</si>
  <si>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</si>
  <si>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</si>
  <si>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</si>
  <si>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</si>
  <si>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</si>
  <si>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</si>
  <si>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</si>
  <si>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</si>
  <si>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</si>
  <si>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</si>
  <si>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</si>
  <si>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</si>
  <si>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</si>
  <si>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</si>
  <si>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</si>
  <si>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</si>
  <si>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</si>
  <si>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</si>
  <si>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</si>
  <si>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</si>
  <si>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</si>
  <si>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</si>
  <si>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</si>
  <si>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</si>
  <si>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</si>
  <si>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</si>
  <si>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</si>
  <si>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</si>
  <si>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</si>
  <si>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</si>
  <si>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</si>
  <si>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</si>
  <si>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</si>
  <si>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</si>
  <si>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</si>
  <si>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</si>
  <si>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</si>
  <si>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</si>
  <si>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</si>
  <si>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</si>
  <si>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</si>
  <si>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</si>
  <si>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</si>
  <si>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</si>
  <si>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</si>
  <si>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</si>
  <si>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</si>
  <si>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</si>
  <si>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</si>
  <si>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</si>
  <si>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</si>
  <si>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</si>
  <si>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</si>
  <si>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</si>
  <si>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</si>
  <si>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</si>
  <si>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</si>
  <si>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</si>
  <si>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</si>
  <si>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</si>
  <si>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</si>
  <si>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</si>
  <si>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</si>
  <si>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</si>
  <si>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</si>
  <si>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</si>
  <si>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</si>
  <si>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</si>
  <si>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</si>
  <si>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</si>
  <si>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</si>
  <si>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</si>
  <si>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</si>
  <si>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</si>
  <si>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</si>
  <si>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</si>
  <si>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</si>
  <si>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</si>
  <si>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</si>
  <si>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</si>
  <si>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</si>
  <si>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</si>
  <si>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</si>
  <si>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</si>
  <si>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</si>
  <si>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</si>
  <si>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</si>
  <si>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</si>
  <si>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</si>
  <si>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</si>
  <si>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</si>
  <si>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</si>
  <si>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</si>
  <si>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</si>
  <si>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</si>
  <si>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</si>
  <si>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</si>
  <si>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</si>
  <si>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</si>
  <si>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</si>
  <si>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</si>
  <si>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</si>
  <si>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</si>
  <si>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</si>
  <si>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</si>
  <si>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</si>
  <si>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</si>
  <si>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</si>
  <si>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</si>
  <si>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</si>
  <si>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</si>
  <si>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</si>
  <si>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</si>
  <si>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</si>
  <si>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</si>
  <si>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</si>
  <si>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</si>
  <si>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</si>
  <si>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</si>
  <si>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</si>
  <si>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</si>
  <si>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</si>
  <si>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</si>
  <si>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</si>
  <si>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</si>
  <si>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</si>
  <si>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</si>
  <si>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</si>
  <si>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</si>
  <si>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</si>
  <si>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</si>
  <si>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</si>
  <si>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</si>
  <si>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</si>
  <si>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</si>
  <si>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</si>
  <si>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</si>
  <si>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</si>
  <si>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</si>
  <si>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</si>
  <si>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</si>
  <si>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</si>
  <si>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</si>
  <si>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</si>
  <si>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</si>
  <si>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</si>
  <si>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</si>
  <si>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</si>
  <si>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</si>
  <si>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</si>
  <si>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</si>
  <si>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</si>
  <si>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</si>
  <si>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</si>
  <si>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</si>
  <si>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</si>
  <si>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</si>
  <si>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</si>
  <si>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</si>
  <si>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</si>
  <si>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</si>
  <si>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</si>
  <si>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</si>
  <si>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</si>
  <si>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</si>
  <si>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</si>
  <si>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</si>
  <si>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</si>
  <si>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</si>
  <si>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</si>
  <si>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</si>
  <si>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</si>
  <si>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</si>
  <si>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</si>
  <si>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</si>
  <si>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</si>
  <si>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</si>
  <si>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</si>
  <si>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</si>
  <si>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</si>
  <si>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</si>
  <si>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</si>
  <si>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</si>
  <si>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</si>
  <si>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</si>
  <si>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</si>
  <si>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</si>
  <si>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</si>
  <si>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</si>
  <si>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</si>
  <si>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</si>
  <si>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</si>
  <si>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</si>
  <si>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</si>
  <si>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</si>
  <si>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</si>
  <si>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</si>
  <si>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</si>
  <si>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</si>
  <si>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</si>
  <si>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</si>
  <si>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</si>
  <si>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</si>
  <si>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</si>
  <si>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</si>
  <si>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</si>
  <si>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</si>
  <si>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</si>
  <si>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</si>
  <si>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</si>
  <si>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</si>
  <si>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</si>
  <si>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</si>
  <si>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</si>
  <si>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</si>
  <si>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</si>
  <si>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</si>
  <si>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</si>
  <si>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</si>
  <si>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</si>
  <si>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</si>
  <si>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</si>
  <si>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</si>
  <si>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</si>
  <si>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</si>
  <si>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</si>
  <si>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</si>
  <si>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</si>
  <si>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</si>
  <si>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</si>
  <si>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</si>
  <si>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</si>
  <si>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</si>
  <si>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</si>
  <si>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</si>
  <si>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</si>
  <si>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</si>
  <si>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</si>
  <si>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</si>
  <si>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</si>
  <si>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</si>
  <si>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</si>
  <si>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</si>
  <si>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</si>
  <si>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</si>
  <si>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</si>
  <si>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</si>
  <si>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</si>
  <si>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</si>
  <si>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</si>
  <si>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</si>
  <si>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</si>
  <si>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</si>
  <si>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</si>
  <si>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</si>
  <si>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</si>
  <si>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</si>
  <si>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</si>
  <si>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</si>
  <si>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</si>
  <si>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</si>
  <si>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</si>
  <si>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</si>
  <si>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</si>
  <si>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</si>
  <si>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</si>
  <si>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</si>
  <si>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</si>
  <si>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</si>
  <si>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</si>
  <si>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</si>
  <si>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</si>
  <si>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</si>
  <si>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</si>
  <si>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</si>
  <si>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</si>
  <si>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</si>
  <si>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</si>
  <si>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</si>
  <si>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</si>
  <si>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</si>
  <si>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</si>
  <si>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</si>
  <si>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</si>
  <si>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</si>
  <si>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</si>
  <si>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</si>
  <si>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</si>
  <si>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</si>
  <si>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</si>
  <si>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</si>
  <si>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</si>
  <si>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</si>
  <si>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</si>
  <si>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</si>
  <si>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</si>
  <si>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</si>
  <si>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</si>
  <si>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</si>
  <si>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</si>
  <si>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</si>
  <si>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</si>
  <si>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</si>
  <si>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</si>
  <si>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</si>
  <si>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</si>
  <si>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</si>
  <si>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</si>
  <si>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</si>
  <si>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</si>
  <si>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</si>
  <si>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</si>
  <si>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</si>
  <si>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</si>
  <si>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</si>
  <si>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</si>
  <si>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</si>
  <si>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</si>
  <si>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</si>
  <si>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</si>
  <si>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</si>
  <si>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</si>
  <si>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</si>
  <si>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</si>
  <si>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</si>
  <si>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</si>
  <si>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</si>
  <si>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</si>
  <si>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</si>
  <si>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</si>
  <si>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</si>
  <si>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</si>
  <si>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</si>
  <si>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</si>
  <si>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</si>
  <si>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</si>
  <si>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</si>
  <si>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</si>
  <si>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</si>
  <si>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</si>
  <si>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</si>
  <si>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</si>
  <si>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</si>
  <si>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</si>
  <si>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</si>
  <si>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</si>
  <si>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</si>
  <si>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</si>
  <si>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</si>
  <si>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</si>
  <si>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</si>
  <si>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</si>
  <si>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</si>
  <si>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</si>
  <si>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</si>
  <si>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</si>
  <si>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</si>
  <si>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</si>
  <si>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</si>
  <si>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</si>
  <si>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</si>
  <si>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</si>
  <si>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</si>
  <si>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</si>
  <si>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</si>
  <si>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</si>
  <si>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</si>
  <si>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</si>
  <si>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</si>
  <si>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</si>
  <si>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</si>
  <si>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</si>
  <si>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</si>
  <si>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</si>
  <si>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</si>
  <si>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</si>
  <si>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</si>
  <si>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</si>
  <si>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</si>
  <si>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</si>
  <si>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</si>
  <si>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</si>
  <si>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</si>
  <si>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</si>
  <si>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</si>
  <si>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</si>
  <si>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</si>
  <si>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</si>
  <si>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</si>
  <si>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</si>
  <si>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</si>
  <si>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</si>
  <si>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</si>
  <si>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</si>
  <si>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</si>
  <si>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</si>
  <si>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</si>
  <si>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</si>
  <si>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</si>
  <si>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</si>
  <si>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</si>
  <si>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</si>
  <si>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</si>
  <si>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</si>
  <si>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</si>
  <si>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</si>
  <si>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</si>
  <si>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</si>
  <si>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</si>
  <si>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</si>
  <si>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</si>
  <si>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</si>
  <si>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</si>
  <si>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</si>
  <si>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</si>
  <si>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</si>
  <si>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</si>
  <si>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</si>
  <si>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</si>
  <si>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</si>
  <si>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</si>
  <si>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</si>
  <si>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</si>
  <si>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</si>
  <si>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</si>
  <si>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</si>
  <si>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</si>
  <si>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</si>
  <si>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</si>
  <si>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</si>
  <si>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</si>
  <si>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</si>
  <si>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</si>
  <si>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</si>
  <si>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</si>
  <si>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</si>
  <si>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</si>
  <si>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</si>
  <si>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</si>
  <si>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</si>
  <si>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</si>
  <si>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</si>
  <si>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</si>
  <si>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</si>
  <si>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</si>
  <si>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</si>
  <si>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</si>
  <si>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</si>
  <si>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</si>
  <si>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</si>
  <si>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</si>
  <si>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</si>
  <si>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</si>
  <si>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</si>
  <si>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</si>
  <si>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</si>
  <si>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</si>
  <si>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</si>
  <si>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</si>
  <si>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</si>
  <si>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</si>
  <si>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</si>
  <si>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</si>
  <si>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</si>
  <si>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</si>
  <si>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</si>
  <si>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</si>
  <si>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</si>
  <si>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</si>
  <si>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</si>
  <si>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</si>
  <si>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</si>
  <si>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</si>
  <si>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</si>
  <si>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</si>
  <si>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</si>
  <si>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</si>
  <si>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</si>
  <si>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</si>
  <si>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</si>
  <si>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</si>
  <si>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</si>
  <si>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</si>
  <si>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</si>
  <si>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</si>
  <si>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</si>
  <si>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</si>
  <si>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</si>
  <si>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</si>
  <si>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</si>
  <si>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</si>
  <si>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</si>
  <si>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</si>
  <si>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</si>
  <si>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</si>
  <si>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</si>
  <si>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</si>
  <si>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</si>
  <si>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</si>
  <si>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</si>
  <si>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</si>
  <si>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</si>
  <si>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</si>
  <si>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</si>
  <si>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</si>
  <si>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</si>
  <si>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</si>
  <si>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</si>
  <si>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</si>
  <si>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</si>
  <si>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</si>
  <si>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</si>
  <si>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</si>
  <si>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</si>
  <si>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</si>
  <si>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</si>
  <si>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</si>
  <si>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</si>
  <si>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</si>
  <si>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</si>
  <si>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</si>
  <si>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</si>
  <si>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</si>
  <si>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</si>
  <si>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</si>
  <si>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</si>
  <si>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</si>
  <si>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</si>
  <si>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</si>
  <si>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</si>
  <si>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</si>
  <si>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</si>
  <si>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</si>
  <si>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</si>
  <si>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</si>
  <si>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</si>
  <si>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</si>
  <si>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</si>
  <si>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</si>
  <si>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</si>
  <si>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</si>
  <si>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</si>
  <si>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</si>
  <si>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</si>
  <si>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</si>
  <si>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</si>
  <si>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</si>
  <si>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</si>
  <si>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</si>
  <si>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</si>
  <si>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</si>
  <si>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</si>
  <si>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</si>
  <si>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</si>
  <si>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</si>
  <si>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</si>
  <si>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</si>
  <si>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</si>
  <si>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</si>
  <si>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</si>
  <si>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</si>
  <si>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</si>
  <si>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</si>
  <si>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</si>
  <si>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</si>
  <si>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</si>
  <si>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</si>
  <si>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</si>
  <si>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</si>
  <si>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</si>
  <si>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</si>
  <si>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</si>
  <si>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</si>
  <si>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</si>
  <si>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</si>
  <si>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</si>
  <si>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</si>
  <si>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</si>
  <si>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</si>
  <si>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</si>
  <si>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</si>
  <si>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</si>
  <si>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</si>
  <si>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</si>
  <si>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</si>
  <si>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</si>
  <si>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</si>
  <si>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</si>
  <si>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</si>
  <si>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</si>
  <si>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</si>
  <si>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</si>
  <si>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</si>
  <si>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</si>
  <si>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</si>
  <si>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</si>
  <si>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</si>
  <si>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</si>
  <si>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</si>
  <si>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</si>
  <si>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</si>
  <si>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</si>
  <si>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</si>
  <si>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</si>
  <si>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</si>
  <si>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</si>
  <si>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</si>
  <si>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</si>
  <si>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</si>
  <si>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</si>
  <si>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</si>
  <si>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</si>
  <si>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</si>
  <si>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</si>
  <si>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</si>
  <si>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</si>
  <si>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</si>
  <si>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</si>
  <si>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</si>
  <si>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</si>
  <si>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</si>
  <si>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</si>
  <si>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</si>
  <si>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</si>
  <si>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</si>
  <si>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</si>
  <si>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</si>
  <si>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</si>
  <si>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</si>
  <si>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</si>
  <si>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</si>
  <si>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</si>
  <si>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</si>
  <si>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</si>
  <si>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</si>
  <si>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</si>
  <si>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</si>
  <si>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</si>
  <si>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</si>
  <si>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</si>
  <si>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</si>
  <si>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</si>
  <si>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</si>
  <si>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</si>
  <si>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</si>
  <si>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</si>
  <si>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</si>
  <si>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</si>
  <si>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</si>
  <si>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</si>
  <si>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</si>
  <si>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</si>
  <si>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</si>
  <si>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</si>
  <si>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</si>
  <si>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</si>
  <si>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</si>
  <si>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</si>
  <si>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</si>
  <si>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</si>
  <si>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</si>
  <si>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</si>
  <si>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</si>
  <si>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</si>
  <si>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</si>
  <si>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</si>
  <si>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</si>
  <si>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</si>
  <si>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</si>
  <si>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</si>
  <si>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</si>
  <si>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</si>
  <si>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</si>
  <si>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</si>
  <si>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</si>
  <si>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</si>
  <si>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</si>
  <si>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</si>
  <si>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</si>
  <si>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</si>
  <si>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</si>
  <si>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</si>
  <si>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</si>
  <si>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</si>
  <si>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</si>
  <si>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</si>
  <si>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</si>
  <si>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</si>
  <si>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</si>
  <si>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</si>
  <si>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</si>
  <si>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</si>
  <si>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</si>
  <si>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</si>
  <si>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</si>
  <si>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</si>
  <si>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</si>
  <si>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</si>
  <si>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</si>
  <si>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</si>
  <si>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</si>
  <si>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</si>
  <si>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</si>
  <si>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</si>
  <si>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</si>
  <si>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</si>
  <si>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</si>
  <si>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</si>
  <si>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</si>
  <si>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</si>
  <si>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</si>
  <si>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</si>
  <si>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</si>
  <si>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</si>
  <si>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</si>
  <si>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</si>
  <si>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</si>
  <si>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</si>
  <si>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</si>
  <si>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</si>
  <si>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</si>
  <si>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</si>
  <si>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</si>
  <si>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</si>
  <si>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</si>
  <si>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</si>
  <si>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</si>
  <si>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</si>
  <si>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</si>
  <si>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</si>
  <si>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</si>
  <si>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</si>
  <si>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</si>
  <si>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</si>
  <si>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</si>
  <si>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</si>
  <si>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</si>
  <si>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</si>
  <si>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</si>
  <si>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</si>
  <si>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</si>
  <si>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</si>
  <si>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</si>
  <si>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</si>
  <si>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</si>
  <si>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</si>
  <si>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</si>
  <si>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</si>
  <si>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</si>
  <si>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</si>
  <si>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</si>
  <si>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</si>
  <si>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</si>
  <si>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</si>
  <si>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</si>
  <si>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</si>
  <si>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</si>
  <si>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</si>
  <si>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</si>
  <si>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</si>
  <si>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</si>
  <si>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</si>
  <si>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</si>
  <si>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</si>
  <si>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</si>
  <si>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</si>
  <si>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</si>
  <si>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</si>
  <si>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</si>
  <si>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</si>
  <si>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</si>
  <si>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</si>
  <si>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</si>
  <si>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</si>
  <si>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</si>
  <si>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</si>
  <si>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</si>
  <si>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</si>
  <si>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</si>
  <si>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</si>
  <si>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</si>
  <si>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</si>
  <si>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</si>
  <si>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</si>
  <si>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</si>
  <si>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</si>
  <si>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</si>
  <si>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</si>
  <si>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</si>
  <si>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</si>
  <si>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</si>
  <si>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pago a caja</t>
  </si>
  <si>
    <t>FRP A10s TEC</t>
  </si>
  <si>
    <t>S22</t>
  </si>
  <si>
    <t>Formatear Moto G9</t>
  </si>
  <si>
    <t>cono</t>
  </si>
  <si>
    <t>Format g9 y mlbolsa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</si>
</sst>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6.89392453703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6.893925694443" createdVersion="8" refreshedVersion="8" minRefreshableVersion="3" recordCount="12976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973"/>
    </cacheField>
    <cacheField name="Date" numFmtId="16">
      <sharedItems containsSemiMixedTypes="0" containsNonDate="0" containsDate="1" containsString="0" minDate="2022-03-16T00:00:00" maxDate="2023-08-09T00:00:00" count="439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03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6.893946296295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76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8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604">
        <item m="1" x="2600"/>
        <item m="1" x="2599"/>
        <item m="1" x="2602"/>
        <item m="1" x="2601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4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43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24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9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8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3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9"/>
        <item m="1" x="2600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1"/>
        <item m="1" x="2602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20">
    <i>
      <x v="30"/>
      <x v="1834"/>
    </i>
    <i>
      <x v="40"/>
      <x v="304"/>
    </i>
    <i r="1">
      <x v="1441"/>
    </i>
    <i>
      <x v="136"/>
      <x v="176"/>
    </i>
    <i>
      <x v="144"/>
      <x v="413"/>
    </i>
    <i r="1">
      <x v="2601"/>
    </i>
    <i>
      <x v="169"/>
      <x v="674"/>
    </i>
    <i>
      <x v="172"/>
      <x v="210"/>
    </i>
    <i>
      <x v="187"/>
      <x v="1661"/>
    </i>
    <i>
      <x v="207"/>
      <x v="512"/>
    </i>
    <i>
      <x v="214"/>
      <x v="304"/>
    </i>
    <i>
      <x v="230"/>
      <x v="312"/>
    </i>
    <i r="1">
      <x v="315"/>
    </i>
    <i r="1">
      <x v="345"/>
    </i>
    <i r="1">
      <x v="2426"/>
    </i>
    <i>
      <x v="238"/>
      <x v="2600"/>
    </i>
    <i r="1">
      <x v="2602"/>
    </i>
    <i>
      <x v="243"/>
      <x v="279"/>
    </i>
    <i>
      <x v="300"/>
      <x v="4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435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5" firstHeaderRow="0" firstDataRow="1" firstDataCol="1" rowPageCount="4" colPageCount="1"/>
  <pivotFields count="19">
    <pivotField showAll="0"/>
    <pivotField axis="axisRow" multipleItemSelectionAllowed="1" showAll="0" sortType="ascending">
      <items count="440">
        <item m="1" x="43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9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9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114"/>
    </i>
    <i>
      <x v="30"/>
    </i>
    <i>
      <x v="5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28"/>
    </i>
    <i>
      <x v="29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22"/>
    </i>
    <i>
      <x v="60"/>
    </i>
    <i>
      <x v="151"/>
    </i>
    <i>
      <x v="234"/>
    </i>
    <i>
      <x v="139"/>
    </i>
    <i>
      <x v="137"/>
    </i>
    <i>
      <x v="278"/>
    </i>
    <i>
      <x v="154"/>
    </i>
    <i>
      <x v="34"/>
    </i>
    <i>
      <x v="174"/>
    </i>
    <i>
      <x v="102"/>
    </i>
    <i>
      <x v="11"/>
    </i>
    <i>
      <x v="101"/>
    </i>
    <i>
      <x v="126"/>
    </i>
    <i>
      <x v="266"/>
    </i>
    <i>
      <x v="196"/>
    </i>
    <i>
      <x v="103"/>
    </i>
    <i>
      <x v="76"/>
    </i>
    <i>
      <x v="115"/>
    </i>
    <i>
      <x v="43"/>
    </i>
    <i>
      <x v="136"/>
    </i>
    <i>
      <x v="32"/>
    </i>
    <i>
      <x v="214"/>
    </i>
    <i>
      <x v="247"/>
    </i>
    <i>
      <x v="231"/>
    </i>
    <i>
      <x v="133"/>
    </i>
    <i>
      <x v="62"/>
    </i>
    <i>
      <x v="117"/>
    </i>
    <i>
      <x v="227"/>
    </i>
    <i>
      <x v="188"/>
    </i>
    <i>
      <x v="86"/>
    </i>
    <i>
      <x v="257"/>
    </i>
    <i>
      <x v="221"/>
    </i>
    <i>
      <x v="13"/>
    </i>
    <i>
      <x v="98"/>
    </i>
    <i>
      <x v="96"/>
    </i>
    <i>
      <x v="252"/>
    </i>
    <i>
      <x v="3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170"/>
    </i>
    <i>
      <x v="296"/>
    </i>
    <i>
      <x v="241"/>
    </i>
    <i>
      <x v="79"/>
    </i>
    <i>
      <x v="155"/>
    </i>
    <i>
      <x v="306"/>
    </i>
    <i>
      <x v="134"/>
    </i>
    <i>
      <x v="81"/>
    </i>
    <i>
      <x v="289"/>
    </i>
    <i>
      <x v="183"/>
    </i>
    <i>
      <x v="271"/>
    </i>
    <i>
      <x v="230"/>
    </i>
    <i>
      <x v="147"/>
    </i>
    <i>
      <x v="45"/>
    </i>
    <i>
      <x v="153"/>
    </i>
    <i>
      <x v="89"/>
    </i>
    <i>
      <x v="274"/>
    </i>
    <i>
      <x v="59"/>
    </i>
    <i>
      <x v="248"/>
    </i>
    <i>
      <x v="163"/>
    </i>
    <i>
      <x v="8"/>
    </i>
    <i>
      <x v="172"/>
    </i>
    <i>
      <x v="88"/>
    </i>
    <i>
      <x v="41"/>
    </i>
    <i>
      <x v="225"/>
    </i>
    <i>
      <x v="223"/>
    </i>
    <i>
      <x v="159"/>
    </i>
    <i>
      <x v="17"/>
    </i>
    <i>
      <x v="268"/>
    </i>
    <i>
      <x v="53"/>
    </i>
    <i>
      <x v="213"/>
    </i>
    <i>
      <x v="171"/>
    </i>
    <i>
      <x v="304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161"/>
    </i>
    <i>
      <x v="82"/>
    </i>
    <i>
      <x v="91"/>
    </i>
    <i>
      <x v="291"/>
    </i>
    <i>
      <x v="205"/>
    </i>
    <i>
      <x v="37"/>
    </i>
    <i>
      <x v="129"/>
    </i>
    <i>
      <x v="112"/>
    </i>
    <i>
      <x v="48"/>
    </i>
    <i>
      <x v="307"/>
    </i>
    <i>
      <x v="67"/>
    </i>
    <i>
      <x v="242"/>
    </i>
    <i>
      <x v="292"/>
    </i>
    <i>
      <x v="204"/>
    </i>
    <i>
      <x v="298"/>
    </i>
    <i>
      <x v="207"/>
    </i>
    <i>
      <x v="302"/>
    </i>
    <i>
      <x v="95"/>
    </i>
    <i>
      <x v="309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40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8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42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435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3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9">
        <item m="1" x="43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3">
        <item h="1" m="1" x="2600"/>
        <item h="1" m="1" x="2599"/>
        <item h="1" m="1" x="2602"/>
        <item h="1" m="1" x="2601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9">
    <i>
      <x v="312"/>
      <x v="1"/>
      <x v="1558"/>
    </i>
    <i r="1">
      <x v="3"/>
      <x v="1558"/>
    </i>
    <i>
      <x v="386"/>
      <x v="1"/>
      <x v="1558"/>
    </i>
    <i>
      <x v="387"/>
      <x v="3"/>
      <x v="1558"/>
    </i>
    <i>
      <x v="401"/>
      <x v="1"/>
      <x v="1558"/>
    </i>
    <i>
      <x v="402"/>
      <x v="3"/>
      <x v="1558"/>
    </i>
    <i>
      <x v="406"/>
      <x v="3"/>
      <x v="1558"/>
    </i>
    <i>
      <x v="409"/>
      <x v="1"/>
      <x v="155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9">
        <item m="1" x="43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3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9"/>
        <item m="1" x="2600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01"/>
        <item m="1" x="2602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4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9">
        <item m="1" x="438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3">
        <item m="1" x="2600"/>
        <item m="1" x="2599"/>
        <item m="1" x="2602"/>
        <item m="1" x="2601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598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596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2597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81"/>
        <i x="55"/>
        <i x="247"/>
        <i x="95"/>
        <i x="84" s="1"/>
        <i x="26"/>
        <i x="30"/>
        <i x="27"/>
        <i x="104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03">
        <i x="149"/>
        <i x="644" s="1"/>
        <i x="430"/>
        <i x="1310"/>
        <i x="1948"/>
        <i x="2435"/>
        <i x="1805"/>
        <i x="1963"/>
        <i x="150"/>
        <i x="589"/>
        <i x="218"/>
        <i x="1337"/>
        <i x="420"/>
        <i x="316"/>
        <i x="2478"/>
        <i x="1134"/>
        <i x="1340"/>
        <i x="1907"/>
        <i x="521"/>
        <i x="133"/>
        <i x="297"/>
        <i x="2600" nd="1"/>
        <i x="2599" nd="1"/>
        <i x="2602" nd="1"/>
        <i x="2601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70" nd="1"/>
        <i x="178" nd="1"/>
        <i x="1110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2463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298" nd="1"/>
        <i x="2319" nd="1"/>
        <i x="1850" nd="1"/>
        <i x="299" nd="1"/>
        <i x="2480" nd="1"/>
        <i x="1429" nd="1"/>
        <i x="1296" nd="1"/>
        <i x="295" nd="1"/>
        <i x="364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449" nd="1"/>
        <i x="1693" nd="1"/>
        <i x="1762" nd="1"/>
        <i x="1966" nd="1"/>
        <i x="1949" nd="1"/>
        <i x="2389" nd="1"/>
        <i x="806" nd="1"/>
        <i x="151" nd="1"/>
        <i x="1475" nd="1"/>
        <i x="237" nd="1"/>
        <i x="2276" nd="1"/>
        <i x="315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424" nd="1"/>
        <i x="1287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03">
        <i x="298" s="1"/>
        <i x="1850" s="1"/>
        <i x="237" s="1"/>
        <i x="2600" s="1" nd="1"/>
        <i x="2599" s="1" nd="1"/>
        <i x="2602" s="1" nd="1"/>
        <i x="2601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03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600" s="1" nd="1"/>
        <i x="2599" s="1" nd="1"/>
        <i x="2602" s="1" nd="1"/>
        <i x="2601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598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596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2597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977" totalsRowShown="0">
  <autoFilter ref="A1:S12977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977"/>
  <sheetViews>
    <sheetView topLeftCell="A12916" zoomScale="80" zoomScaleNormal="80" workbookViewId="0">
      <selection activeCell="N12977" sqref="N12977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3854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3851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3852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3854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3855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3875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3856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3857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3858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3859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3860</v>
      </c>
      <c r="G12842" t="s">
        <v>258</v>
      </c>
      <c r="H12842" t="s">
        <v>3861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3860</v>
      </c>
      <c r="G12843" t="s">
        <v>258</v>
      </c>
      <c r="H12843" t="s">
        <v>3862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3865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3866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3867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3857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3868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3869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3870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3871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3872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3873</v>
      </c>
      <c r="L12880" t="s">
        <v>3875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324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3876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3877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3878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3878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3879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3880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3881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3882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3884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3885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3886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topLeftCell="A32" zoomScaleNormal="100" workbookViewId="0">
      <selection activeCell="P56" sqref="P56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45146</v>
      </c>
      <c r="H1" s="4" t="s">
        <v>5</v>
      </c>
      <c r="I1" t="s">
        <v>540</v>
      </c>
      <c r="J1" s="7">
        <f>AA5</f>
        <v>83330.666666666628</v>
      </c>
      <c r="K1" s="7"/>
      <c r="M1" s="15" t="s">
        <v>684</v>
      </c>
      <c r="N1" s="13">
        <f>COUNTA(H6:H40)-2</f>
        <v>8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10416.333333333328</v>
      </c>
      <c r="K2" s="7"/>
      <c r="M2" s="15" t="s">
        <v>685</v>
      </c>
      <c r="N2" s="14">
        <f>GETPIVOTDATA("Utilidad",$H$4)/N1</f>
        <v>241182.125</v>
      </c>
      <c r="P2" t="s">
        <v>1598</v>
      </c>
      <c r="Q2" s="2">
        <f>-(Q1-J2)</f>
        <v>-39583.666666666672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312489.99999999988</v>
      </c>
      <c r="K3" s="7"/>
      <c r="M3" s="15" t="s">
        <v>686</v>
      </c>
      <c r="N3" s="14">
        <f>N2*30</f>
        <v>7235463.75</v>
      </c>
      <c r="P3" t="s">
        <v>1599</v>
      </c>
      <c r="Q3" s="2">
        <f>Q2*N1</f>
        <v>-316669.33333333337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533333.33333333337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266666.66666666669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400000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15</v>
      </c>
      <c r="B5" t="s">
        <v>2804</v>
      </c>
      <c r="C5" s="7">
        <v>7000</v>
      </c>
      <c r="D5" s="7">
        <v>1000</v>
      </c>
      <c r="E5" s="7">
        <v>6000</v>
      </c>
      <c r="F5" s="94">
        <f>IF(E5&gt;0,$B$1,"")</f>
        <v>45146</v>
      </c>
      <c r="M5" s="15" t="s">
        <v>1657</v>
      </c>
      <c r="N5" s="7">
        <f>N4-J1</f>
        <v>183336.00000000006</v>
      </c>
      <c r="Q5" s="2">
        <f>GETPIVOTDATA("Utilidad",$H$6)-AA1-AA2</f>
        <v>1016664</v>
      </c>
      <c r="U5" s="4" t="s">
        <v>692</v>
      </c>
      <c r="V5" t="s">
        <v>2864</v>
      </c>
      <c r="X5" s="17" t="s">
        <v>105</v>
      </c>
      <c r="Y5" s="22" t="str">
        <f>N1&amp;" Dias"</f>
        <v>8 Dias</v>
      </c>
      <c r="Z5" s="17" t="s">
        <v>963</v>
      </c>
      <c r="AA5" s="19">
        <f>GETPIVOTDATA("Utilidad",$H$4)-AA2-AA1-AA3-AA4</f>
        <v>83330.666666666628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26</v>
      </c>
      <c r="B6" t="s">
        <v>16</v>
      </c>
      <c r="C6" s="7">
        <v>24000</v>
      </c>
      <c r="D6" s="7">
        <v>8500</v>
      </c>
      <c r="E6" s="7">
        <v>15500</v>
      </c>
      <c r="F6" s="94">
        <f t="shared" ref="F6:F52" si="1">IF(E6&gt;0,$B$1,"")</f>
        <v>45146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2</v>
      </c>
      <c r="U6" s="6">
        <v>45143</v>
      </c>
      <c r="V6" s="2">
        <v>-654800</v>
      </c>
      <c r="X6" s="23" t="s">
        <v>1203</v>
      </c>
      <c r="Y6" s="24">
        <f>J2</f>
        <v>10416.333333333328</v>
      </c>
      <c r="AC6" s="59" t="s">
        <v>3378</v>
      </c>
      <c r="AD6" s="60">
        <f>SUM(AA1:AA4)</f>
        <v>1846126.3333333335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26</v>
      </c>
      <c r="B7" t="s">
        <v>2223</v>
      </c>
      <c r="C7" s="7">
        <v>40000</v>
      </c>
      <c r="D7" s="7">
        <v>17500</v>
      </c>
      <c r="E7" s="7">
        <v>22500</v>
      </c>
      <c r="F7" s="94">
        <f t="shared" si="1"/>
        <v>45146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70543</v>
      </c>
      <c r="U7" s="5" t="s">
        <v>237</v>
      </c>
      <c r="V7" s="2">
        <v>-654800</v>
      </c>
      <c r="X7" s="17" t="s">
        <v>966</v>
      </c>
      <c r="Y7" s="18">
        <f>AA5/50000</f>
        <v>1.6666133333333326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225</v>
      </c>
      <c r="B8" t="s">
        <v>226</v>
      </c>
      <c r="C8" s="7">
        <v>10000</v>
      </c>
      <c r="D8" s="7">
        <v>3000</v>
      </c>
      <c r="E8" s="7">
        <v>7000</v>
      </c>
      <c r="F8" s="94">
        <f t="shared" si="1"/>
        <v>45146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1016664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669</v>
      </c>
      <c r="B9" t="s">
        <v>664</v>
      </c>
      <c r="C9" s="7">
        <v>20000</v>
      </c>
      <c r="D9" s="7">
        <v>5000</v>
      </c>
      <c r="E9" s="7">
        <v>15000</v>
      </c>
      <c r="F9" s="94">
        <f t="shared" si="1"/>
        <v>45146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669</v>
      </c>
      <c r="B10" t="s">
        <v>3885</v>
      </c>
      <c r="C10" s="7">
        <v>20000</v>
      </c>
      <c r="D10" s="7">
        <v>5000</v>
      </c>
      <c r="E10" s="7">
        <v>15000</v>
      </c>
      <c r="F10" s="94">
        <f t="shared" si="1"/>
        <v>45146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21</v>
      </c>
      <c r="B11" t="s">
        <v>24</v>
      </c>
      <c r="C11" s="7">
        <v>12000</v>
      </c>
      <c r="D11" s="7">
        <v>3500</v>
      </c>
      <c r="E11" s="7">
        <v>8500</v>
      </c>
      <c r="F11" s="94">
        <f t="shared" si="1"/>
        <v>45146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357</v>
      </c>
      <c r="B12" t="s">
        <v>363</v>
      </c>
      <c r="C12" s="7">
        <v>20000</v>
      </c>
      <c r="D12" s="7">
        <v>10300</v>
      </c>
      <c r="E12" s="7">
        <v>9700</v>
      </c>
      <c r="F12" s="94">
        <f t="shared" si="1"/>
        <v>45146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378</v>
      </c>
      <c r="B13" t="s">
        <v>2548</v>
      </c>
      <c r="C13" s="7">
        <v>125000</v>
      </c>
      <c r="D13" s="7">
        <v>62000</v>
      </c>
      <c r="E13" s="7">
        <v>63000</v>
      </c>
      <c r="F13" s="94">
        <f t="shared" si="1"/>
        <v>45146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840</v>
      </c>
      <c r="B14" t="s">
        <v>845</v>
      </c>
      <c r="C14" s="7">
        <v>4000</v>
      </c>
      <c r="D14" s="7">
        <v>1000</v>
      </c>
      <c r="E14" s="7">
        <v>3000</v>
      </c>
      <c r="F14" s="94">
        <f t="shared" si="1"/>
        <v>45146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3822</v>
      </c>
      <c r="B15" t="s">
        <v>16</v>
      </c>
      <c r="C15" s="7">
        <v>4000</v>
      </c>
      <c r="D15" s="7">
        <v>1000</v>
      </c>
      <c r="E15" s="7">
        <v>3000</v>
      </c>
      <c r="F15" s="94">
        <f t="shared" si="1"/>
        <v>45146</v>
      </c>
      <c r="G15" s="71"/>
      <c r="H15" s="5" t="s">
        <v>237</v>
      </c>
      <c r="I15" s="7">
        <v>3143800</v>
      </c>
      <c r="J15" s="7">
        <v>1214343</v>
      </c>
      <c r="K15" s="7">
        <v>1929457</v>
      </c>
    </row>
    <row r="16" spans="1:43" x14ac:dyDescent="0.2">
      <c r="A16" t="s">
        <v>116</v>
      </c>
      <c r="B16" t="s">
        <v>506</v>
      </c>
      <c r="C16" s="7">
        <v>3500</v>
      </c>
      <c r="D16" s="7">
        <v>2770</v>
      </c>
      <c r="E16" s="7">
        <v>730</v>
      </c>
      <c r="F16" s="94">
        <f t="shared" si="1"/>
        <v>45146</v>
      </c>
      <c r="G16" s="71"/>
    </row>
    <row r="17" spans="1:7" x14ac:dyDescent="0.2">
      <c r="A17" t="s">
        <v>116</v>
      </c>
      <c r="B17" t="s">
        <v>510</v>
      </c>
      <c r="C17" s="7">
        <v>20000</v>
      </c>
      <c r="D17" s="7">
        <v>18688</v>
      </c>
      <c r="E17" s="7">
        <v>1312</v>
      </c>
      <c r="F17" s="94">
        <f t="shared" si="1"/>
        <v>45146</v>
      </c>
      <c r="G17" s="71"/>
    </row>
    <row r="18" spans="1:7" x14ac:dyDescent="0.2">
      <c r="A18" t="s">
        <v>116</v>
      </c>
      <c r="B18" t="s">
        <v>557</v>
      </c>
      <c r="C18" s="7">
        <v>3500</v>
      </c>
      <c r="D18" s="7">
        <v>3270</v>
      </c>
      <c r="E18" s="7">
        <v>230</v>
      </c>
      <c r="F18" s="94">
        <f t="shared" si="1"/>
        <v>45146</v>
      </c>
      <c r="G18" s="71"/>
    </row>
    <row r="19" spans="1:7" x14ac:dyDescent="0.2">
      <c r="A19" t="s">
        <v>116</v>
      </c>
      <c r="B19" t="s">
        <v>3643</v>
      </c>
      <c r="C19" s="7">
        <v>125000</v>
      </c>
      <c r="D19" s="7">
        <v>78000</v>
      </c>
      <c r="E19" s="7">
        <v>47000</v>
      </c>
      <c r="F19" s="94">
        <f t="shared" si="1"/>
        <v>45146</v>
      </c>
      <c r="G19" s="71"/>
    </row>
    <row r="20" spans="1:7" x14ac:dyDescent="0.2">
      <c r="A20" t="s">
        <v>450</v>
      </c>
      <c r="B20" t="s">
        <v>3884</v>
      </c>
      <c r="C20" s="7">
        <v>40000</v>
      </c>
      <c r="D20" s="7">
        <v>0</v>
      </c>
      <c r="E20" s="7">
        <v>40000</v>
      </c>
      <c r="F20" s="94">
        <f t="shared" si="1"/>
        <v>45146</v>
      </c>
      <c r="G20" s="71"/>
    </row>
    <row r="21" spans="1:7" x14ac:dyDescent="0.2">
      <c r="A21" t="s">
        <v>450</v>
      </c>
      <c r="B21" t="s">
        <v>3886</v>
      </c>
      <c r="C21" s="7">
        <v>10000</v>
      </c>
      <c r="D21" s="7">
        <v>0</v>
      </c>
      <c r="E21" s="7">
        <v>10000</v>
      </c>
      <c r="F21" s="94">
        <f t="shared" si="1"/>
        <v>45146</v>
      </c>
      <c r="G21" s="71"/>
    </row>
    <row r="22" spans="1:7" x14ac:dyDescent="0.2">
      <c r="A22" t="s">
        <v>447</v>
      </c>
      <c r="B22" t="s">
        <v>448</v>
      </c>
      <c r="C22" s="7">
        <v>5000</v>
      </c>
      <c r="D22" s="7">
        <v>1000</v>
      </c>
      <c r="E22" s="7">
        <v>4000</v>
      </c>
      <c r="F22" s="94">
        <f t="shared" si="1"/>
        <v>45146</v>
      </c>
      <c r="G22" s="71"/>
    </row>
    <row r="23" spans="1:7" x14ac:dyDescent="0.2">
      <c r="A23" t="s">
        <v>217</v>
      </c>
      <c r="B23" t="s">
        <v>1217</v>
      </c>
      <c r="C23" s="7">
        <v>10000</v>
      </c>
      <c r="D23" s="7">
        <v>1100</v>
      </c>
      <c r="E23" s="7">
        <v>8900</v>
      </c>
      <c r="F23" s="94">
        <f t="shared" si="1"/>
        <v>45146</v>
      </c>
      <c r="G23" s="71"/>
    </row>
    <row r="24" spans="1:7" x14ac:dyDescent="0.2">
      <c r="A24" t="s">
        <v>237</v>
      </c>
      <c r="C24" s="7">
        <v>503000</v>
      </c>
      <c r="D24" s="7">
        <v>222628</v>
      </c>
      <c r="E24" s="7">
        <v>280372</v>
      </c>
      <c r="F24" s="94">
        <f t="shared" si="1"/>
        <v>45146</v>
      </c>
      <c r="G24" s="71"/>
    </row>
    <row r="25" spans="1:7" x14ac:dyDescent="0.2">
      <c r="F25" s="94" t="str">
        <f t="shared" si="1"/>
        <v/>
      </c>
      <c r="G25" s="71"/>
    </row>
    <row r="26" spans="1:7" x14ac:dyDescent="0.2">
      <c r="F26" s="94" t="str">
        <f t="shared" si="1"/>
        <v/>
      </c>
      <c r="G26" s="71"/>
    </row>
    <row r="27" spans="1:7" x14ac:dyDescent="0.2">
      <c r="F27" s="94" t="str">
        <f t="shared" si="1"/>
        <v/>
      </c>
      <c r="G27" s="71"/>
    </row>
    <row r="28" spans="1:7" x14ac:dyDescent="0.2">
      <c r="F28" s="94" t="str">
        <f t="shared" si="1"/>
        <v/>
      </c>
      <c r="G28" s="71"/>
    </row>
    <row r="29" spans="1:7" x14ac:dyDescent="0.2">
      <c r="F29" s="94" t="str">
        <f t="shared" si="1"/>
        <v/>
      </c>
      <c r="G29" s="71"/>
    </row>
    <row r="30" spans="1:7" x14ac:dyDescent="0.2">
      <c r="F30" s="94" t="str">
        <f t="shared" si="1"/>
        <v/>
      </c>
      <c r="G30" s="71"/>
    </row>
    <row r="31" spans="1:7" x14ac:dyDescent="0.2">
      <c r="F31" s="94" t="str">
        <f t="shared" si="1"/>
        <v/>
      </c>
      <c r="G31" s="71"/>
    </row>
    <row r="32" spans="1:7" x14ac:dyDescent="0.2">
      <c r="F32" s="94" t="str">
        <f t="shared" si="1"/>
        <v/>
      </c>
      <c r="G32" s="71"/>
    </row>
    <row r="33" spans="6:11" x14ac:dyDescent="0.2">
      <c r="F33" s="94" t="str">
        <f t="shared" si="1"/>
        <v/>
      </c>
      <c r="G33" s="71"/>
    </row>
    <row r="34" spans="6:11" x14ac:dyDescent="0.2">
      <c r="F34" s="94" t="str">
        <f t="shared" si="1"/>
        <v/>
      </c>
      <c r="G34" s="71"/>
    </row>
    <row r="35" spans="6:11" x14ac:dyDescent="0.2">
      <c r="F35" s="94" t="str">
        <f t="shared" si="1"/>
        <v/>
      </c>
      <c r="G35" s="71"/>
    </row>
    <row r="36" spans="6:11" x14ac:dyDescent="0.2">
      <c r="F36" s="94" t="str">
        <f t="shared" si="1"/>
        <v/>
      </c>
      <c r="G36" s="71"/>
    </row>
    <row r="37" spans="6:11" x14ac:dyDescent="0.2">
      <c r="F37" s="94" t="str">
        <f t="shared" si="1"/>
        <v/>
      </c>
      <c r="G37" s="71"/>
    </row>
    <row r="38" spans="6:11" x14ac:dyDescent="0.2">
      <c r="F38" s="94" t="str">
        <f t="shared" si="1"/>
        <v/>
      </c>
      <c r="G38" s="71"/>
    </row>
    <row r="39" spans="6:11" x14ac:dyDescent="0.2">
      <c r="F39" s="94" t="str">
        <f t="shared" si="1"/>
        <v/>
      </c>
      <c r="G39" s="71"/>
    </row>
    <row r="40" spans="6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6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6:11" x14ac:dyDescent="0.2">
      <c r="F42" s="94" t="str">
        <f t="shared" si="1"/>
        <v/>
      </c>
      <c r="I42" s="75">
        <v>855000</v>
      </c>
      <c r="J42" t="s">
        <v>3688</v>
      </c>
      <c r="K42" s="39"/>
    </row>
    <row r="43" spans="6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6:11" x14ac:dyDescent="0.2">
      <c r="F44" s="94" t="str">
        <f t="shared" si="1"/>
        <v/>
      </c>
      <c r="H44" s="92" t="s">
        <v>3850</v>
      </c>
      <c r="I44" s="65">
        <v>-2000</v>
      </c>
      <c r="J44" t="s">
        <v>3883</v>
      </c>
      <c r="K44" s="69"/>
    </row>
    <row r="45" spans="6:11" x14ac:dyDescent="0.2">
      <c r="F45" s="94" t="str">
        <f t="shared" si="1"/>
        <v/>
      </c>
      <c r="H45" s="92" t="s">
        <v>3853</v>
      </c>
      <c r="I45" s="65">
        <v>-2000</v>
      </c>
      <c r="J45" t="s">
        <v>3887</v>
      </c>
      <c r="K45" s="69"/>
    </row>
    <row r="46" spans="6:11" x14ac:dyDescent="0.2">
      <c r="F46" s="94" t="str">
        <f t="shared" si="1"/>
        <v/>
      </c>
      <c r="H46" s="92"/>
      <c r="I46" s="65">
        <v>-22000</v>
      </c>
      <c r="J46" t="s">
        <v>3888</v>
      </c>
      <c r="K46" s="69"/>
    </row>
    <row r="47" spans="6:11" x14ac:dyDescent="0.2">
      <c r="F47" s="94" t="str">
        <f t="shared" si="1"/>
        <v/>
      </c>
      <c r="H47" s="93"/>
      <c r="I47" s="65">
        <v>-125000</v>
      </c>
      <c r="K47" s="69"/>
    </row>
    <row r="48" spans="6:11" x14ac:dyDescent="0.2">
      <c r="F48" s="94" t="str">
        <f t="shared" si="1"/>
        <v/>
      </c>
      <c r="H48" s="93"/>
      <c r="I48" s="65"/>
      <c r="K48" s="69"/>
    </row>
    <row r="49" spans="6:11" x14ac:dyDescent="0.2">
      <c r="F49" s="94" t="str">
        <f t="shared" si="1"/>
        <v/>
      </c>
      <c r="H49" s="93"/>
      <c r="I49" s="65"/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804000</v>
      </c>
      <c r="J52" s="67" t="s">
        <v>3666</v>
      </c>
      <c r="K52" s="66">
        <f>-SUMIF(I44:I51,"&lt;0")</f>
        <v>151000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4</v>
      </c>
      <c r="K56" s="65">
        <f t="shared" ref="K56:K66" si="2">I56*J56</f>
        <v>200000</v>
      </c>
    </row>
    <row r="57" spans="6:11" x14ac:dyDescent="0.2">
      <c r="I57">
        <v>20000</v>
      </c>
      <c r="J57" s="71">
        <v>10</v>
      </c>
      <c r="K57" s="65">
        <f t="shared" si="2"/>
        <v>200000</v>
      </c>
    </row>
    <row r="58" spans="6:11" x14ac:dyDescent="0.2">
      <c r="I58">
        <v>10000</v>
      </c>
      <c r="J58" s="71">
        <v>5</v>
      </c>
      <c r="K58" s="65">
        <f t="shared" si="2"/>
        <v>50000</v>
      </c>
    </row>
    <row r="59" spans="6:11" x14ac:dyDescent="0.2">
      <c r="I59">
        <v>5000</v>
      </c>
      <c r="J59" s="71">
        <v>8</v>
      </c>
      <c r="K59" s="65">
        <f t="shared" si="2"/>
        <v>40000</v>
      </c>
    </row>
    <row r="60" spans="6:11" x14ac:dyDescent="0.2">
      <c r="I60">
        <v>2000</v>
      </c>
      <c r="J60" s="71">
        <v>3</v>
      </c>
      <c r="K60" s="65">
        <f t="shared" si="2"/>
        <v>6000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6000</v>
      </c>
      <c r="K63" s="64">
        <f>J63</f>
        <v>6000</v>
      </c>
    </row>
    <row r="64" spans="6:11" ht="15" thickTop="1" x14ac:dyDescent="0.2">
      <c r="J64" t="s">
        <v>3671</v>
      </c>
      <c r="K64" s="82">
        <f>SUM(K55:K61)</f>
        <v>496000</v>
      </c>
    </row>
    <row r="65" spans="8:11" x14ac:dyDescent="0.2">
      <c r="J65" t="s">
        <v>3672</v>
      </c>
      <c r="K65" s="82">
        <f>K63</f>
        <v>6000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502000</v>
      </c>
    </row>
    <row r="68" spans="8:11" x14ac:dyDescent="0.2">
      <c r="I68" s="85"/>
      <c r="J68" t="s">
        <v>1869</v>
      </c>
      <c r="K68" s="2">
        <f>GETPIVOTDATA("Ventas",$A$4)</f>
        <v>503000</v>
      </c>
    </row>
    <row r="69" spans="8:11" x14ac:dyDescent="0.2">
      <c r="I69" s="85"/>
      <c r="J69" t="s">
        <v>3673</v>
      </c>
      <c r="K69" s="2">
        <f>K67-K68</f>
        <v>-1000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8648500</v>
      </c>
      <c r="C104" s="7">
        <v>572500</v>
      </c>
      <c r="D104" s="7">
        <v>8076000</v>
      </c>
    </row>
    <row r="105" spans="1:4" x14ac:dyDescent="0.2">
      <c r="A105" t="s">
        <v>378</v>
      </c>
      <c r="B105" s="7">
        <v>14927000</v>
      </c>
      <c r="C105" s="7">
        <v>8375000</v>
      </c>
      <c r="D105" s="7">
        <v>6552000</v>
      </c>
    </row>
    <row r="106" spans="1:4" x14ac:dyDescent="0.2">
      <c r="A106" t="s">
        <v>216</v>
      </c>
      <c r="B106" s="7">
        <v>7710000</v>
      </c>
      <c r="C106" s="7">
        <v>3347400</v>
      </c>
      <c r="D106" s="7">
        <v>4362600</v>
      </c>
    </row>
    <row r="107" spans="1:4" x14ac:dyDescent="0.2">
      <c r="A107" t="s">
        <v>26</v>
      </c>
      <c r="B107" s="7">
        <v>6750000</v>
      </c>
      <c r="C107" s="7">
        <v>2915700</v>
      </c>
      <c r="D107" s="7">
        <v>3834300</v>
      </c>
    </row>
    <row r="108" spans="1:4" x14ac:dyDescent="0.2">
      <c r="A108" t="s">
        <v>524</v>
      </c>
      <c r="B108" s="7">
        <v>8200500</v>
      </c>
      <c r="C108" s="7">
        <v>4649800</v>
      </c>
      <c r="D108" s="7">
        <v>3550700</v>
      </c>
    </row>
    <row r="109" spans="1:4" x14ac:dyDescent="0.2">
      <c r="A109" t="s">
        <v>217</v>
      </c>
      <c r="B109" s="7">
        <v>3608500</v>
      </c>
      <c r="C109" s="7">
        <v>438300</v>
      </c>
      <c r="D109" s="7">
        <v>3170200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4010500</v>
      </c>
      <c r="C111" s="7">
        <v>1318000</v>
      </c>
      <c r="D111" s="7">
        <v>2692500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3003500</v>
      </c>
      <c r="C113" s="7">
        <v>974400</v>
      </c>
      <c r="D113" s="7">
        <v>2029100</v>
      </c>
    </row>
    <row r="114" spans="1:4" x14ac:dyDescent="0.2">
      <c r="A114" t="s">
        <v>669</v>
      </c>
      <c r="B114" s="7">
        <v>2135000</v>
      </c>
      <c r="C114" s="7">
        <v>380000</v>
      </c>
      <c r="D114" s="7">
        <v>1755000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1457500</v>
      </c>
      <c r="C117" s="7">
        <v>513500</v>
      </c>
      <c r="D117" s="7">
        <v>944000</v>
      </c>
    </row>
    <row r="118" spans="1:4" x14ac:dyDescent="0.2">
      <c r="A118" t="s">
        <v>447</v>
      </c>
      <c r="B118" s="7">
        <v>858000</v>
      </c>
      <c r="C118" s="7">
        <v>139700</v>
      </c>
      <c r="D118" s="7">
        <v>718300</v>
      </c>
    </row>
    <row r="119" spans="1:4" x14ac:dyDescent="0.2">
      <c r="A119" t="s">
        <v>116</v>
      </c>
      <c r="B119" s="7">
        <v>9372700</v>
      </c>
      <c r="C119" s="7">
        <v>8720634</v>
      </c>
      <c r="D119" s="7">
        <v>652066</v>
      </c>
    </row>
    <row r="120" spans="1:4" x14ac:dyDescent="0.2">
      <c r="A120" t="s">
        <v>206</v>
      </c>
      <c r="B120" s="7">
        <v>1710000</v>
      </c>
      <c r="C120" s="7">
        <v>1062500</v>
      </c>
      <c r="D120" s="7">
        <v>647500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1110000</v>
      </c>
      <c r="C123" s="7">
        <v>561300</v>
      </c>
      <c r="D123" s="7">
        <v>548700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624000</v>
      </c>
      <c r="C130" s="7">
        <v>266200</v>
      </c>
      <c r="D130" s="7">
        <v>357800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1753</v>
      </c>
      <c r="B141" s="7">
        <v>310000</v>
      </c>
      <c r="C141" s="7">
        <v>175000</v>
      </c>
      <c r="D141" s="7">
        <v>135000</v>
      </c>
    </row>
    <row r="142" spans="1:4" x14ac:dyDescent="0.2">
      <c r="A142" t="s">
        <v>726</v>
      </c>
      <c r="B142" s="7">
        <v>312000</v>
      </c>
      <c r="C142" s="7">
        <v>178000</v>
      </c>
      <c r="D142" s="7">
        <v>134000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3175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225</v>
      </c>
      <c r="B153" s="7">
        <v>140000</v>
      </c>
      <c r="C153" s="7">
        <v>42000</v>
      </c>
      <c r="D153" s="7">
        <v>98000</v>
      </c>
    </row>
    <row r="154" spans="1:4" x14ac:dyDescent="0.2">
      <c r="A154" t="s">
        <v>467</v>
      </c>
      <c r="B154" s="7">
        <v>161000</v>
      </c>
      <c r="C154" s="7">
        <v>65000</v>
      </c>
      <c r="D154" s="7">
        <v>96000</v>
      </c>
    </row>
    <row r="155" spans="1:4" x14ac:dyDescent="0.2">
      <c r="A155" t="s">
        <v>2649</v>
      </c>
      <c r="B155" s="7">
        <v>176000</v>
      </c>
      <c r="C155" s="7">
        <v>85000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475</v>
      </c>
      <c r="B160" s="7">
        <v>149000</v>
      </c>
      <c r="C160" s="7">
        <v>67500</v>
      </c>
      <c r="D160" s="7">
        <v>81500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30</v>
      </c>
      <c r="B163" s="7">
        <v>135000</v>
      </c>
      <c r="C163" s="7">
        <v>56100</v>
      </c>
      <c r="D163" s="7">
        <v>78900</v>
      </c>
    </row>
    <row r="164" spans="1:4" x14ac:dyDescent="0.2">
      <c r="A164" t="s">
        <v>840</v>
      </c>
      <c r="B164" s="7">
        <v>106500</v>
      </c>
      <c r="C164" s="7">
        <v>29980</v>
      </c>
      <c r="D164" s="7">
        <v>76520</v>
      </c>
    </row>
    <row r="165" spans="1:4" x14ac:dyDescent="0.2">
      <c r="A165" t="s">
        <v>753</v>
      </c>
      <c r="B165" s="7">
        <v>109500</v>
      </c>
      <c r="C165" s="7">
        <v>40000</v>
      </c>
      <c r="D165" s="7">
        <v>69500</v>
      </c>
    </row>
    <row r="166" spans="1:4" x14ac:dyDescent="0.2">
      <c r="A166" t="s">
        <v>3106</v>
      </c>
      <c r="B166" s="7">
        <v>94000</v>
      </c>
      <c r="C166" s="7">
        <v>25400</v>
      </c>
      <c r="D166" s="7">
        <v>68600</v>
      </c>
    </row>
    <row r="167" spans="1:4" x14ac:dyDescent="0.2">
      <c r="A167" t="s">
        <v>2123</v>
      </c>
      <c r="B167" s="7">
        <v>136000</v>
      </c>
      <c r="C167" s="7">
        <v>67500</v>
      </c>
      <c r="D167" s="7">
        <v>68500</v>
      </c>
    </row>
    <row r="168" spans="1:4" x14ac:dyDescent="0.2">
      <c r="A168" t="s">
        <v>1205</v>
      </c>
      <c r="B168" s="7">
        <v>75500</v>
      </c>
      <c r="C168" s="7">
        <v>7500</v>
      </c>
      <c r="D168" s="7">
        <v>68000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2350</v>
      </c>
      <c r="B174" s="7">
        <v>101000</v>
      </c>
      <c r="C174" s="7">
        <v>42000</v>
      </c>
      <c r="D174" s="7">
        <v>59000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187</v>
      </c>
      <c r="B179" s="7">
        <v>140000</v>
      </c>
      <c r="C179" s="7">
        <v>90000</v>
      </c>
      <c r="D179" s="7">
        <v>50000</v>
      </c>
    </row>
    <row r="180" spans="1:4" x14ac:dyDescent="0.2">
      <c r="A180" t="s">
        <v>2501</v>
      </c>
      <c r="B180" s="7">
        <v>84000</v>
      </c>
      <c r="C180" s="7">
        <v>34000</v>
      </c>
      <c r="D180" s="7">
        <v>50000</v>
      </c>
    </row>
    <row r="181" spans="1:4" x14ac:dyDescent="0.2">
      <c r="A181" t="s">
        <v>2057</v>
      </c>
      <c r="B181" s="7">
        <v>100000</v>
      </c>
      <c r="C181" s="7">
        <v>50000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1959</v>
      </c>
      <c r="B183" s="7">
        <v>75000</v>
      </c>
      <c r="C183" s="7">
        <v>28000</v>
      </c>
      <c r="D183" s="7">
        <v>47000</v>
      </c>
    </row>
    <row r="184" spans="1:4" x14ac:dyDescent="0.2">
      <c r="A184" t="s">
        <v>2422</v>
      </c>
      <c r="B184" s="7">
        <v>71000</v>
      </c>
      <c r="C184" s="7">
        <v>24000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2875</v>
      </c>
      <c r="B188" s="7">
        <v>100000</v>
      </c>
      <c r="C188" s="7">
        <v>60000</v>
      </c>
      <c r="D188" s="7">
        <v>40000</v>
      </c>
    </row>
    <row r="189" spans="1:4" x14ac:dyDescent="0.2">
      <c r="A189" t="s">
        <v>1432</v>
      </c>
      <c r="B189" s="7">
        <v>76000</v>
      </c>
      <c r="C189" s="7">
        <v>36000</v>
      </c>
      <c r="D189" s="7">
        <v>40000</v>
      </c>
    </row>
    <row r="190" spans="1:4" x14ac:dyDescent="0.2">
      <c r="A190" t="s">
        <v>3584</v>
      </c>
      <c r="B190" s="7">
        <v>38700</v>
      </c>
      <c r="C190" s="7">
        <v>0</v>
      </c>
      <c r="D190" s="7">
        <v>38700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1913</v>
      </c>
      <c r="B199" s="7">
        <v>71000</v>
      </c>
      <c r="C199" s="7">
        <v>39000</v>
      </c>
      <c r="D199" s="7">
        <v>32000</v>
      </c>
    </row>
    <row r="200" spans="1:4" x14ac:dyDescent="0.2">
      <c r="A200" t="s">
        <v>3434</v>
      </c>
      <c r="B200" s="7">
        <v>56000</v>
      </c>
      <c r="C200" s="7">
        <v>24000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3354</v>
      </c>
      <c r="B207" s="7">
        <v>75000</v>
      </c>
      <c r="C207" s="7">
        <v>50000</v>
      </c>
      <c r="D207" s="7">
        <v>25000</v>
      </c>
    </row>
    <row r="208" spans="1:4" x14ac:dyDescent="0.2">
      <c r="A208" t="s">
        <v>2031</v>
      </c>
      <c r="B208" s="7">
        <v>47000</v>
      </c>
      <c r="C208" s="7">
        <v>22000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1033</v>
      </c>
      <c r="B211" s="7">
        <v>39000</v>
      </c>
      <c r="C211" s="7">
        <v>17000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1249</v>
      </c>
      <c r="B213" s="7">
        <v>40000</v>
      </c>
      <c r="C213" s="7">
        <v>18000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3197</v>
      </c>
      <c r="B215" s="7">
        <v>90000</v>
      </c>
      <c r="C215" s="7">
        <v>70000</v>
      </c>
      <c r="D215" s="7">
        <v>20000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2760</v>
      </c>
      <c r="B217" s="7">
        <v>52000</v>
      </c>
      <c r="C217" s="7">
        <v>32000</v>
      </c>
      <c r="D217" s="7">
        <v>20000</v>
      </c>
    </row>
    <row r="218" spans="1:4" x14ac:dyDescent="0.2">
      <c r="A218" t="s">
        <v>1594</v>
      </c>
      <c r="B218" s="7">
        <v>45000</v>
      </c>
      <c r="C218" s="7">
        <v>25000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3151</v>
      </c>
      <c r="B227" s="7">
        <v>20000</v>
      </c>
      <c r="C227" s="7">
        <v>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2338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1924</v>
      </c>
      <c r="B230" s="7">
        <v>30000</v>
      </c>
      <c r="C230" s="7">
        <v>15000</v>
      </c>
      <c r="D230" s="7">
        <v>15000</v>
      </c>
    </row>
    <row r="231" spans="1:4" x14ac:dyDescent="0.2">
      <c r="A231" t="s">
        <v>3600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1777</v>
      </c>
      <c r="B241" s="7">
        <v>10000</v>
      </c>
      <c r="C241" s="7">
        <v>0</v>
      </c>
      <c r="D241" s="7">
        <v>10000</v>
      </c>
    </row>
    <row r="242" spans="1:4" x14ac:dyDescent="0.2">
      <c r="A242" t="s">
        <v>126</v>
      </c>
      <c r="B242" s="7">
        <v>15000</v>
      </c>
      <c r="C242" s="7">
        <v>5000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2249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1286</v>
      </c>
      <c r="B249" s="7">
        <v>15000</v>
      </c>
      <c r="C249" s="7">
        <v>8500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674</v>
      </c>
      <c r="B251" s="7">
        <v>10000</v>
      </c>
      <c r="C251" s="7">
        <v>3500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3542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2264</v>
      </c>
      <c r="B256" s="7">
        <v>5000</v>
      </c>
      <c r="C256" s="7">
        <v>1000</v>
      </c>
      <c r="D256" s="7">
        <v>4000</v>
      </c>
    </row>
    <row r="257" spans="1:4" x14ac:dyDescent="0.2">
      <c r="A257" t="s">
        <v>3603</v>
      </c>
      <c r="B257" s="7">
        <v>6000</v>
      </c>
      <c r="C257" s="7">
        <v>2000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3822</v>
      </c>
      <c r="B259" s="7">
        <v>4000</v>
      </c>
      <c r="C259" s="7">
        <v>1000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115367800</v>
      </c>
      <c r="C266" s="7">
        <v>56916857</v>
      </c>
      <c r="D266" s="7">
        <v>58450943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E14" sqref="E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45020</v>
      </c>
      <c r="B5" s="8" t="s">
        <v>252</v>
      </c>
      <c r="C5" t="s">
        <v>1010</v>
      </c>
      <c r="D5" s="7">
        <v>1</v>
      </c>
      <c r="E5" s="7">
        <v>75000</v>
      </c>
      <c r="F5" s="7">
        <v>160000</v>
      </c>
    </row>
    <row r="6" spans="1:6" x14ac:dyDescent="0.2">
      <c r="A6" s="1">
        <v>45020</v>
      </c>
      <c r="B6" s="8" t="s">
        <v>253</v>
      </c>
      <c r="C6" t="s">
        <v>1010</v>
      </c>
      <c r="D6" s="7">
        <v>2</v>
      </c>
      <c r="E6" s="7">
        <v>75000</v>
      </c>
      <c r="F6" s="7">
        <v>140000</v>
      </c>
    </row>
    <row r="7" spans="1:6" x14ac:dyDescent="0.2">
      <c r="A7" s="1">
        <v>45093</v>
      </c>
      <c r="B7" s="8" t="s">
        <v>252</v>
      </c>
      <c r="C7" t="s">
        <v>1010</v>
      </c>
      <c r="D7" s="7">
        <v>1</v>
      </c>
      <c r="E7" s="7">
        <v>75000</v>
      </c>
      <c r="F7" s="7">
        <v>140000</v>
      </c>
    </row>
    <row r="8" spans="1:6" x14ac:dyDescent="0.2">
      <c r="A8" s="1">
        <v>45094</v>
      </c>
      <c r="B8" s="8" t="s">
        <v>253</v>
      </c>
      <c r="C8" t="s">
        <v>1010</v>
      </c>
      <c r="D8" s="7">
        <v>1</v>
      </c>
      <c r="E8" s="7">
        <v>70000</v>
      </c>
      <c r="F8" s="7">
        <v>135000</v>
      </c>
    </row>
    <row r="9" spans="1:6" x14ac:dyDescent="0.2">
      <c r="A9" s="1">
        <v>45109</v>
      </c>
      <c r="B9" s="8" t="s">
        <v>252</v>
      </c>
      <c r="C9" t="s">
        <v>1010</v>
      </c>
      <c r="D9" s="7">
        <v>1</v>
      </c>
      <c r="E9" s="7">
        <v>70000</v>
      </c>
      <c r="F9" s="7">
        <v>110000</v>
      </c>
    </row>
    <row r="10" spans="1:6" x14ac:dyDescent="0.2">
      <c r="A10" s="1">
        <v>45110</v>
      </c>
      <c r="B10" s="8" t="s">
        <v>253</v>
      </c>
      <c r="C10" t="s">
        <v>1010</v>
      </c>
      <c r="D10" s="7">
        <v>1</v>
      </c>
      <c r="E10" s="7">
        <v>70000</v>
      </c>
      <c r="F10" s="7">
        <v>140000</v>
      </c>
    </row>
    <row r="11" spans="1:6" x14ac:dyDescent="0.2">
      <c r="A11" s="1">
        <v>45114</v>
      </c>
      <c r="B11" s="8" t="s">
        <v>253</v>
      </c>
      <c r="C11" t="s">
        <v>1010</v>
      </c>
      <c r="D11" s="7">
        <v>1</v>
      </c>
      <c r="E11" s="7">
        <v>65000</v>
      </c>
      <c r="F11" s="7">
        <v>130000</v>
      </c>
    </row>
    <row r="12" spans="1:6" x14ac:dyDescent="0.2">
      <c r="A12" s="1">
        <v>45117</v>
      </c>
      <c r="B12" s="8" t="s">
        <v>252</v>
      </c>
      <c r="C12" t="s">
        <v>1010</v>
      </c>
      <c r="D12" s="7">
        <v>1</v>
      </c>
      <c r="E12" s="7">
        <v>70000</v>
      </c>
      <c r="F12" s="7">
        <v>130000</v>
      </c>
    </row>
    <row r="13" spans="1:6" x14ac:dyDescent="0.2">
      <c r="A13" s="1" t="s">
        <v>237</v>
      </c>
      <c r="D13" s="7">
        <v>9</v>
      </c>
      <c r="E13" s="7">
        <v>71250</v>
      </c>
      <c r="F13" s="7">
        <v>135625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2023-08-09T02:46:16Z</dcterms:modified>
</cp:coreProperties>
</file>