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ENETICS\AAMANUSCRITO\REVISION_GENETICS\GITHUB\INPUTS_SLIM4\"/>
    </mc:Choice>
  </mc:AlternateContent>
  <bookViews>
    <workbookView xWindow="0" yWindow="456" windowWidth="28800" windowHeight="15876" tabRatio="646"/>
  </bookViews>
  <sheets>
    <sheet name="MODELS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6" l="1"/>
  <c r="J27" i="6"/>
  <c r="J10" i="6"/>
  <c r="C10" i="6"/>
  <c r="B14" i="6"/>
  <c r="I14" i="6"/>
  <c r="I31" i="6"/>
  <c r="B31" i="6"/>
  <c r="E15" i="6"/>
  <c r="L15" i="6"/>
  <c r="L32" i="6"/>
  <c r="E32" i="6"/>
  <c r="C32" i="6"/>
  <c r="J32" i="6"/>
  <c r="J15" i="6"/>
  <c r="C15" i="6"/>
  <c r="D32" i="6" l="1"/>
  <c r="H49" i="6" l="1"/>
  <c r="E27" i="6" l="1"/>
  <c r="L27" i="6"/>
  <c r="L10" i="6"/>
  <c r="E10" i="6"/>
  <c r="E16" i="6" s="1"/>
  <c r="E33" i="6" l="1"/>
  <c r="L33" i="6"/>
  <c r="L16" i="6"/>
  <c r="M26" i="6" l="1"/>
  <c r="F26" i="6"/>
  <c r="M9" i="6"/>
  <c r="I23" i="6"/>
  <c r="B23" i="6"/>
  <c r="C31" i="6" s="1"/>
  <c r="I5" i="6"/>
  <c r="B5" i="6"/>
  <c r="J29" i="6" l="1"/>
  <c r="J31" i="6"/>
  <c r="D5" i="6"/>
  <c r="B10" i="6"/>
  <c r="B15" i="6" s="1"/>
  <c r="C14" i="6"/>
  <c r="B25" i="6"/>
  <c r="D25" i="6" s="1"/>
  <c r="D10" i="6"/>
  <c r="D14" i="6"/>
  <c r="F14" i="6" s="1"/>
  <c r="B42" i="6" s="1"/>
  <c r="B27" i="6"/>
  <c r="B32" i="6" s="1"/>
  <c r="D13" i="6"/>
  <c r="I25" i="6"/>
  <c r="K25" i="6" s="1"/>
  <c r="I27" i="6"/>
  <c r="I32" i="6" s="1"/>
  <c r="D11" i="6"/>
  <c r="K5" i="6"/>
  <c r="J14" i="6"/>
  <c r="I10" i="6"/>
  <c r="I15" i="6" s="1"/>
  <c r="J12" i="6"/>
  <c r="C12" i="6"/>
  <c r="I7" i="6"/>
  <c r="K7" i="6" s="1"/>
  <c r="B7" i="6"/>
  <c r="D7" i="6" s="1"/>
  <c r="F9" i="6"/>
  <c r="D23" i="6"/>
  <c r="K23" i="6"/>
  <c r="C11" i="6" l="1"/>
  <c r="J28" i="6"/>
  <c r="J11" i="6"/>
  <c r="D12" i="6"/>
  <c r="F12" i="6" s="1"/>
  <c r="B40" i="6" s="1"/>
  <c r="K15" i="6"/>
  <c r="M15" i="6" s="1"/>
  <c r="C43" i="6" s="1"/>
  <c r="K32" i="6"/>
  <c r="M32" i="6" s="1"/>
  <c r="E43" i="6" s="1"/>
  <c r="D15" i="6"/>
  <c r="F15" i="6" s="1"/>
  <c r="B43" i="6" s="1"/>
  <c r="F32" i="6"/>
  <c r="D43" i="6" s="1"/>
  <c r="D27" i="6"/>
  <c r="F27" i="6" s="1"/>
  <c r="D38" i="6" s="1"/>
  <c r="D30" i="6"/>
  <c r="K14" i="6"/>
  <c r="M14" i="6" s="1"/>
  <c r="C42" i="6" s="1"/>
  <c r="K13" i="6"/>
  <c r="K12" i="6"/>
  <c r="M12" i="6" s="1"/>
  <c r="C40" i="6" s="1"/>
  <c r="K11" i="6"/>
  <c r="K31" i="6"/>
  <c r="M31" i="6" s="1"/>
  <c r="E42" i="6" s="1"/>
  <c r="K30" i="6"/>
  <c r="K27" i="6"/>
  <c r="M27" i="6" s="1"/>
  <c r="E38" i="6" s="1"/>
  <c r="K28" i="6"/>
  <c r="K29" i="6"/>
  <c r="M29" i="6" s="1"/>
  <c r="E40" i="6" s="1"/>
  <c r="D29" i="6"/>
  <c r="D28" i="6"/>
  <c r="D31" i="6"/>
  <c r="F31" i="6" s="1"/>
  <c r="D42" i="6" s="1"/>
  <c r="K10" i="6"/>
  <c r="M10" i="6" s="1"/>
  <c r="C38" i="6" s="1"/>
  <c r="I28" i="6" l="1"/>
  <c r="M28" i="6" s="1"/>
  <c r="E39" i="6" s="1"/>
  <c r="F43" i="6"/>
  <c r="J30" i="6"/>
  <c r="I30" i="6" s="1"/>
  <c r="M30" i="6" s="1"/>
  <c r="E41" i="6" s="1"/>
  <c r="F42" i="6"/>
  <c r="C13" i="6"/>
  <c r="B11" i="6"/>
  <c r="F11" i="6" s="1"/>
  <c r="B39" i="6" s="1"/>
  <c r="B13" i="6" l="1"/>
  <c r="F13" i="6" s="1"/>
  <c r="B41" i="6" s="1"/>
  <c r="C16" i="6"/>
  <c r="J33" i="6"/>
  <c r="F10" i="6"/>
  <c r="B38" i="6" s="1"/>
  <c r="F38" i="6" s="1"/>
  <c r="F29" i="6"/>
  <c r="D40" i="6" s="1"/>
  <c r="F40" i="6" s="1"/>
  <c r="C29" i="6"/>
  <c r="C28" i="6" l="1"/>
  <c r="B28" i="6" s="1"/>
  <c r="F28" i="6" s="1"/>
  <c r="D39" i="6" s="1"/>
  <c r="C30" i="6" l="1"/>
  <c r="C33" i="6" l="1"/>
  <c r="B30" i="6"/>
  <c r="F30" i="6" s="1"/>
  <c r="D41" i="6" s="1"/>
  <c r="I11" i="6"/>
  <c r="M11" i="6" s="1"/>
  <c r="C39" i="6" s="1"/>
  <c r="F39" i="6" s="1"/>
  <c r="J13" i="6" l="1"/>
  <c r="J16" i="6" s="1"/>
  <c r="I13" i="6" l="1"/>
  <c r="M13" i="6" s="1"/>
  <c r="C41" i="6" s="1"/>
  <c r="F41" i="6" s="1"/>
  <c r="F45" i="6" s="1"/>
</calcChain>
</file>

<file path=xl/sharedStrings.xml><?xml version="1.0" encoding="utf-8"?>
<sst xmlns="http://schemas.openxmlformats.org/spreadsheetml/2006/main" count="89" uniqueCount="20">
  <si>
    <t>u global</t>
  </si>
  <si>
    <t>genes</t>
  </si>
  <si>
    <t>%genes</t>
  </si>
  <si>
    <t>% no genes</t>
  </si>
  <si>
    <t>3L</t>
  </si>
  <si>
    <t>2L</t>
  </si>
  <si>
    <t>2R</t>
  </si>
  <si>
    <t>3R</t>
  </si>
  <si>
    <t>m</t>
  </si>
  <si>
    <t>TOTAL</t>
  </si>
  <si>
    <t>U</t>
  </si>
  <si>
    <t>Uo</t>
  </si>
  <si>
    <t>m3 lethals</t>
  </si>
  <si>
    <t>m1 neutral</t>
  </si>
  <si>
    <t>m2 deleterious</t>
  </si>
  <si>
    <t>m5 sligtly_del</t>
  </si>
  <si>
    <t>m4 overdominant</t>
  </si>
  <si>
    <t>m6 adaptive</t>
  </si>
  <si>
    <t>genome</t>
  </si>
  <si>
    <t>Uadap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</si>
</sst>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00"/>
    <numFmt numFmtId="165" formatCode="0.000"/>
    <numFmt numFmtId="166" formatCode="0.000000000000"/>
    <numFmt numFmtId="167" formatCode="0.000E+00"/>
    <numFmt numFmtId="168" formatCode="0.00000"/>
    <numFmt numFmtId="169" formatCode="0.0000"/>
    <numFmt numFmtId="170" formatCode="0.00000000"/>
    <numFmt numFmtId="171" formatCode="0.0000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2" fillId="0" borderId="0" xfId="0" applyNumberFormat="1" applyFont="1"/>
    <xf numFmtId="0" fontId="0" fillId="0" borderId="0" xfId="0" applyFont="1"/>
    <xf numFmtId="2" fontId="2" fillId="0" borderId="0" xfId="0" applyNumberFormat="1" applyFont="1" applyAlignment="1">
      <alignment horizontal="right"/>
    </xf>
    <xf numFmtId="165" fontId="4" fillId="0" borderId="0" xfId="0" applyNumberFormat="1" applyFont="1"/>
    <xf numFmtId="167" fontId="2" fillId="0" borderId="0" xfId="0" applyNumberFormat="1" applyFont="1"/>
    <xf numFmtId="0" fontId="2" fillId="2" borderId="0" xfId="0" applyFont="1" applyFill="1"/>
    <xf numFmtId="1" fontId="2" fillId="2" borderId="0" xfId="0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2" borderId="0" xfId="0" applyNumberFormat="1" applyFill="1" applyAlignment="1">
      <alignment horizontal="right"/>
    </xf>
    <xf numFmtId="165" fontId="2" fillId="4" borderId="0" xfId="0" applyNumberFormat="1" applyFont="1" applyFill="1"/>
    <xf numFmtId="165" fontId="0" fillId="4" borderId="0" xfId="0" applyNumberFormat="1" applyFill="1"/>
    <xf numFmtId="165" fontId="0" fillId="4" borderId="0" xfId="0" applyNumberFormat="1" applyFill="1" applyAlignment="1"/>
    <xf numFmtId="0" fontId="0" fillId="4" borderId="0" xfId="0" applyFill="1"/>
    <xf numFmtId="165" fontId="0" fillId="4" borderId="0" xfId="0" applyNumberFormat="1" applyFill="1" applyAlignment="1">
      <alignment horizontal="right"/>
    </xf>
    <xf numFmtId="0" fontId="0" fillId="5" borderId="0" xfId="0" applyFill="1"/>
    <xf numFmtId="165" fontId="0" fillId="5" borderId="0" xfId="0" applyNumberFormat="1" applyFill="1"/>
    <xf numFmtId="166" fontId="0" fillId="5" borderId="0" xfId="0" applyNumberFormat="1" applyFill="1"/>
    <xf numFmtId="2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/>
    <xf numFmtId="165" fontId="4" fillId="5" borderId="0" xfId="0" applyNumberFormat="1" applyFont="1" applyFill="1"/>
    <xf numFmtId="167" fontId="2" fillId="5" borderId="0" xfId="0" applyNumberFormat="1" applyFont="1" applyFill="1"/>
    <xf numFmtId="165" fontId="3" fillId="4" borderId="0" xfId="0" applyNumberFormat="1" applyFont="1" applyFill="1"/>
    <xf numFmtId="165" fontId="5" fillId="2" borderId="0" xfId="0" applyNumberFormat="1" applyFont="1" applyFill="1"/>
    <xf numFmtId="164" fontId="5" fillId="2" borderId="0" xfId="0" applyNumberFormat="1" applyFont="1" applyFill="1"/>
    <xf numFmtId="165" fontId="6" fillId="4" borderId="0" xfId="0" applyNumberFormat="1" applyFont="1" applyFill="1"/>
    <xf numFmtId="0" fontId="7" fillId="0" borderId="0" xfId="0" applyFont="1" applyAlignment="1">
      <alignment horizontal="right"/>
    </xf>
    <xf numFmtId="0" fontId="7" fillId="0" borderId="0" xfId="0" applyFont="1"/>
    <xf numFmtId="165" fontId="8" fillId="0" borderId="0" xfId="0" applyNumberFormat="1" applyFont="1"/>
    <xf numFmtId="165" fontId="7" fillId="0" borderId="0" xfId="0" applyNumberFormat="1" applyFont="1"/>
    <xf numFmtId="1" fontId="7" fillId="0" borderId="0" xfId="0" applyNumberFormat="1" applyFont="1"/>
    <xf numFmtId="168" fontId="3" fillId="2" borderId="0" xfId="0" applyNumberFormat="1" applyFont="1" applyFill="1"/>
    <xf numFmtId="168" fontId="3" fillId="4" borderId="0" xfId="0" applyNumberFormat="1" applyFont="1" applyFill="1"/>
    <xf numFmtId="169" fontId="4" fillId="0" borderId="0" xfId="0" applyNumberFormat="1" applyFont="1"/>
    <xf numFmtId="169" fontId="8" fillId="0" borderId="0" xfId="0" applyNumberFormat="1" applyFont="1"/>
    <xf numFmtId="164" fontId="8" fillId="0" borderId="0" xfId="0" applyNumberFormat="1" applyFont="1"/>
    <xf numFmtId="164" fontId="0" fillId="2" borderId="0" xfId="0" applyNumberFormat="1" applyFill="1"/>
    <xf numFmtId="0" fontId="7" fillId="6" borderId="0" xfId="0" applyFont="1" applyFill="1"/>
    <xf numFmtId="171" fontId="3" fillId="2" borderId="0" xfId="0" applyNumberFormat="1" applyFont="1" applyFill="1"/>
    <xf numFmtId="171" fontId="4" fillId="0" borderId="0" xfId="0" applyNumberFormat="1" applyFont="1"/>
    <xf numFmtId="170" fontId="5" fillId="2" borderId="0" xfId="0" applyNumberFormat="1" applyFont="1" applyFill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426720</xdr:colOff>
      <xdr:row>35</xdr:row>
      <xdr:rowOff>68580</xdr:rowOff>
    </xdr:from>
    <xdr:to>
      <xdr:col>12</xdr:col>
      <xdr:colOff>580390</xdr:colOff>
      <xdr:row>42</xdr:row>
      <xdr:rowOff>194945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5660" y="6850380"/>
          <a:ext cx="5396230" cy="148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13" workbookViewId="0">
      <selection activeCell="L19" sqref="L19"/>
    </sheetView>
  </sheetViews>
  <sheetFormatPr baseColWidth="10" defaultRowHeight="14.4" x14ac:dyDescent="0.3"/>
  <cols>
    <col min="1" max="1" width="12.109375" customWidth="1"/>
    <col min="2" max="2" width="12.6640625" bestFit="1" customWidth="1"/>
    <col min="3" max="3" width="14" customWidth="1"/>
    <col min="4" max="4" width="15.77734375" customWidth="1"/>
    <col min="5" max="5" width="14.6640625" bestFit="1" customWidth="1"/>
    <col min="6" max="6" width="14.6640625" customWidth="1"/>
    <col min="7" max="7" width="14.6640625" style="22" customWidth="1"/>
    <col min="8" max="8" width="14.77734375" customWidth="1"/>
    <col min="9" max="9" width="15" customWidth="1"/>
    <col min="10" max="10" width="18.109375" customWidth="1"/>
    <col min="11" max="11" width="15.109375" customWidth="1"/>
    <col min="12" max="12" width="13.44140625" customWidth="1"/>
    <col min="13" max="14" width="14" customWidth="1"/>
    <col min="15" max="15" width="12.44140625" bestFit="1" customWidth="1"/>
    <col min="16" max="16" width="15.109375" bestFit="1" customWidth="1"/>
    <col min="19" max="19" width="11.6640625" bestFit="1" customWidth="1"/>
  </cols>
  <sheetData>
    <row r="1" spans="1:14" x14ac:dyDescent="0.3">
      <c r="A1" s="2" t="s">
        <v>5</v>
      </c>
      <c r="H1" s="2" t="s">
        <v>6</v>
      </c>
    </row>
    <row r="2" spans="1:14" x14ac:dyDescent="0.3">
      <c r="A2" t="s">
        <v>0</v>
      </c>
      <c r="B2" s="3">
        <v>1.6000000000000001E-8</v>
      </c>
      <c r="C2" s="4"/>
      <c r="D2" s="5"/>
      <c r="E2" s="5"/>
      <c r="F2" s="5"/>
      <c r="G2" s="23"/>
      <c r="H2" t="s">
        <v>0</v>
      </c>
      <c r="I2" s="3">
        <v>1.6000000000000001E-8</v>
      </c>
      <c r="J2" s="4"/>
      <c r="K2" s="5"/>
      <c r="L2" s="5"/>
    </row>
    <row r="3" spans="1:14" ht="15.6" x14ac:dyDescent="0.3">
      <c r="A3" t="s">
        <v>18</v>
      </c>
      <c r="B3" s="1">
        <v>23000000</v>
      </c>
      <c r="C3" s="3"/>
      <c r="D3" s="5"/>
      <c r="H3" t="s">
        <v>18</v>
      </c>
      <c r="I3" s="1">
        <v>21100000</v>
      </c>
      <c r="J3" s="3"/>
    </row>
    <row r="4" spans="1:14" ht="15.6" x14ac:dyDescent="0.3">
      <c r="A4" t="s">
        <v>1</v>
      </c>
      <c r="B4" s="1">
        <v>7893798</v>
      </c>
      <c r="E4" s="6"/>
      <c r="F4" s="6"/>
      <c r="G4" s="24"/>
      <c r="H4" t="s">
        <v>1</v>
      </c>
      <c r="I4" s="1">
        <v>8689782</v>
      </c>
      <c r="L4" s="5"/>
    </row>
    <row r="5" spans="1:14" x14ac:dyDescent="0.3">
      <c r="A5" t="s">
        <v>2</v>
      </c>
      <c r="B5">
        <f>B4/B3</f>
        <v>0.34320860869565217</v>
      </c>
      <c r="C5" t="s">
        <v>3</v>
      </c>
      <c r="D5">
        <f>1-B5</f>
        <v>0.65679139130434783</v>
      </c>
      <c r="H5" t="s">
        <v>2</v>
      </c>
      <c r="I5">
        <f>I4/I3</f>
        <v>0.411838009478673</v>
      </c>
      <c r="J5" t="s">
        <v>3</v>
      </c>
      <c r="K5">
        <f>1-I5</f>
        <v>0.588161990521327</v>
      </c>
    </row>
    <row r="6" spans="1:14" ht="15.6" x14ac:dyDescent="0.3">
      <c r="B6" s="12" t="s">
        <v>2</v>
      </c>
      <c r="C6" s="13"/>
      <c r="D6" s="17" t="s">
        <v>3</v>
      </c>
      <c r="E6" s="18"/>
      <c r="I6" s="12" t="s">
        <v>2</v>
      </c>
      <c r="J6" s="13"/>
      <c r="K6" s="17" t="s">
        <v>3</v>
      </c>
      <c r="L6" s="18"/>
    </row>
    <row r="7" spans="1:14" ht="15.6" x14ac:dyDescent="0.3">
      <c r="B7" s="14">
        <f>B5</f>
        <v>0.34320860869565217</v>
      </c>
      <c r="C7" s="12"/>
      <c r="D7" s="17">
        <f>1-B7</f>
        <v>0.65679139130434783</v>
      </c>
      <c r="E7" s="19"/>
      <c r="F7" s="9" t="s">
        <v>9</v>
      </c>
      <c r="G7" s="25"/>
      <c r="I7" s="14">
        <f>I5</f>
        <v>0.411838009478673</v>
      </c>
      <c r="J7" s="12"/>
      <c r="K7" s="17">
        <f>1-I7</f>
        <v>0.588161990521327</v>
      </c>
      <c r="L7" s="19"/>
      <c r="M7" s="9" t="s">
        <v>9</v>
      </c>
      <c r="N7" s="9"/>
    </row>
    <row r="8" spans="1:14" ht="15.6" x14ac:dyDescent="0.3">
      <c r="B8" s="14"/>
      <c r="C8" s="14"/>
      <c r="D8" s="20"/>
      <c r="E8" s="20"/>
      <c r="I8" s="14"/>
      <c r="J8" s="12"/>
      <c r="K8" s="17"/>
      <c r="L8" s="19"/>
      <c r="M8" s="9"/>
    </row>
    <row r="9" spans="1:14" ht="15.6" x14ac:dyDescent="0.3">
      <c r="B9" s="16" t="s">
        <v>10</v>
      </c>
      <c r="C9" s="16" t="s">
        <v>8</v>
      </c>
      <c r="D9" s="18" t="s">
        <v>10</v>
      </c>
      <c r="E9" s="21" t="s">
        <v>8</v>
      </c>
      <c r="F9" s="7">
        <f>SUM(B9,D9)</f>
        <v>0</v>
      </c>
      <c r="G9" s="26"/>
      <c r="I9" s="16" t="s">
        <v>10</v>
      </c>
      <c r="J9" s="16" t="s">
        <v>8</v>
      </c>
      <c r="K9" s="18" t="s">
        <v>10</v>
      </c>
      <c r="L9" s="21" t="s">
        <v>8</v>
      </c>
      <c r="M9" s="7">
        <f>SUM(I9,K9)</f>
        <v>0</v>
      </c>
      <c r="N9" s="7"/>
    </row>
    <row r="10" spans="1:14" ht="15.6" x14ac:dyDescent="0.3">
      <c r="A10" t="s">
        <v>13</v>
      </c>
      <c r="B10" s="30">
        <f>$B$2*$B$3*$B$5*C10</f>
        <v>4.1679253440000001E-2</v>
      </c>
      <c r="C10" s="47">
        <f>0.333-$B$46</f>
        <v>0.33</v>
      </c>
      <c r="D10" s="29">
        <f>E10*$B$2*$B$3*$D$5</f>
        <v>0.22888917270399997</v>
      </c>
      <c r="E10" s="29">
        <f>1-E11-E13-E12-E14-E15</f>
        <v>0.94699999999999995</v>
      </c>
      <c r="F10" s="10">
        <f>SUM(B10,D10)</f>
        <v>0.27056842614399995</v>
      </c>
      <c r="G10" s="27"/>
      <c r="H10" t="s">
        <v>13</v>
      </c>
      <c r="I10" s="30">
        <f>$I$2*$I$3*$I$5*J10</f>
        <v>4.5882048960000005E-2</v>
      </c>
      <c r="J10" s="47">
        <f>0.333-$B$46</f>
        <v>0.33</v>
      </c>
      <c r="K10" s="29">
        <f>L10*$I$2*$I$3*$K$5</f>
        <v>0.18803962313599998</v>
      </c>
      <c r="L10" s="29">
        <f>1-L11-L13-L12-L14-L15</f>
        <v>0.94699999999999995</v>
      </c>
      <c r="M10" s="10">
        <f>SUM(I10,K10)</f>
        <v>0.23392167209599998</v>
      </c>
      <c r="N10" s="10"/>
    </row>
    <row r="11" spans="1:14" ht="15.6" x14ac:dyDescent="0.3">
      <c r="A11" t="s">
        <v>14</v>
      </c>
      <c r="B11" s="30">
        <f>$B$2*$B$3*$B$5*C11</f>
        <v>4.0621206127999999E-2</v>
      </c>
      <c r="C11" s="47">
        <f>(1-C10-C12-C14-C15)/2</f>
        <v>0.32162279589622128</v>
      </c>
      <c r="D11" s="29">
        <f t="shared" ref="D11:D14" si="0">E11*$B$2*$B$3*$D$5</f>
        <v>0</v>
      </c>
      <c r="E11" s="29">
        <v>0</v>
      </c>
      <c r="F11" s="10">
        <f t="shared" ref="F11:F12" si="1">SUM(B11,D11)</f>
        <v>4.0621206127999999E-2</v>
      </c>
      <c r="G11" s="27"/>
      <c r="H11" t="s">
        <v>14</v>
      </c>
      <c r="I11" s="30">
        <f>$I$2*$I$3*$I$5*J11</f>
        <v>4.486857675199999E-2</v>
      </c>
      <c r="J11" s="47">
        <f>(1-J10-J12-J14-J15)/2</f>
        <v>0.32271074774948316</v>
      </c>
      <c r="K11" s="29">
        <f t="shared" ref="K11:K14" si="2">L11*$I$2*$I$3*$K$5</f>
        <v>0</v>
      </c>
      <c r="L11" s="29">
        <v>0</v>
      </c>
      <c r="M11" s="10">
        <f t="shared" ref="M11:M15" si="3">SUM(I11,K11)</f>
        <v>4.486857675199999E-2</v>
      </c>
      <c r="N11" s="10"/>
    </row>
    <row r="12" spans="1:14" ht="15.6" x14ac:dyDescent="0.3">
      <c r="A12" t="s">
        <v>12</v>
      </c>
      <c r="B12" s="30">
        <v>3.0000000000000001E-3</v>
      </c>
      <c r="C12" s="47">
        <f>B12/(B2*B3*B5)</f>
        <v>2.3752824685911649E-2</v>
      </c>
      <c r="D12" s="29">
        <f>E12*$B$2*$B$3*$D$5</f>
        <v>0</v>
      </c>
      <c r="E12" s="29">
        <v>0</v>
      </c>
      <c r="F12" s="10">
        <f t="shared" si="1"/>
        <v>3.0000000000000001E-3</v>
      </c>
      <c r="G12" s="27"/>
      <c r="H12" t="s">
        <v>12</v>
      </c>
      <c r="I12" s="30">
        <v>3.0000000000000001E-3</v>
      </c>
      <c r="J12" s="47">
        <f>I12/(I2*I3*I5)</f>
        <v>2.1577066029964849E-2</v>
      </c>
      <c r="K12" s="29">
        <f>L12*$I$2*$I$3*$K$5</f>
        <v>0</v>
      </c>
      <c r="L12" s="29">
        <v>0</v>
      </c>
      <c r="M12" s="10">
        <f t="shared" si="3"/>
        <v>3.0000000000000001E-3</v>
      </c>
      <c r="N12" s="10"/>
    </row>
    <row r="13" spans="1:14" ht="15.6" x14ac:dyDescent="0.3">
      <c r="A13" s="8" t="s">
        <v>15</v>
      </c>
      <c r="B13" s="30">
        <f>$B$2*$B$3*$B$5*C13</f>
        <v>4.0621206127999999E-2</v>
      </c>
      <c r="C13" s="47">
        <f>C11</f>
        <v>0.32162279589622128</v>
      </c>
      <c r="D13" s="32">
        <f t="shared" si="0"/>
        <v>1.2084961600000003E-2</v>
      </c>
      <c r="E13" s="32">
        <v>0.05</v>
      </c>
      <c r="F13" s="10">
        <f>SUM(B13,D13)</f>
        <v>5.2706167728000006E-2</v>
      </c>
      <c r="G13" s="27"/>
      <c r="H13" s="8" t="s">
        <v>15</v>
      </c>
      <c r="I13" s="30">
        <f>$I$2*$I$3*$I$5*J13</f>
        <v>4.486857675199999E-2</v>
      </c>
      <c r="J13" s="47">
        <f>J11</f>
        <v>0.32271074774948316</v>
      </c>
      <c r="K13" s="32">
        <f t="shared" si="2"/>
        <v>9.9281744000000016E-3</v>
      </c>
      <c r="L13" s="32">
        <v>0.05</v>
      </c>
      <c r="M13" s="10">
        <f t="shared" si="3"/>
        <v>5.4796751151999994E-2</v>
      </c>
      <c r="N13" s="10"/>
    </row>
    <row r="14" spans="1:14" ht="15.6" x14ac:dyDescent="0.3">
      <c r="A14" t="s">
        <v>16</v>
      </c>
      <c r="B14" s="45">
        <f>$B$45</f>
        <v>1.9999999999999999E-7</v>
      </c>
      <c r="C14" s="47">
        <f>B14/(B2*B3*B5)</f>
        <v>1.5835216457274431E-6</v>
      </c>
      <c r="D14" s="29">
        <f t="shared" si="0"/>
        <v>0</v>
      </c>
      <c r="E14" s="29">
        <v>0</v>
      </c>
      <c r="F14" s="10">
        <f>SUM(B14,D14)</f>
        <v>1.9999999999999999E-7</v>
      </c>
      <c r="G14" s="27"/>
      <c r="H14" t="s">
        <v>16</v>
      </c>
      <c r="I14" s="45">
        <f>$B$45</f>
        <v>1.9999999999999999E-7</v>
      </c>
      <c r="J14" s="47">
        <f>I14/(I2*I3*I5)</f>
        <v>1.4384710686643232E-6</v>
      </c>
      <c r="K14" s="29">
        <f t="shared" si="2"/>
        <v>0</v>
      </c>
      <c r="L14" s="29">
        <v>0</v>
      </c>
      <c r="M14" s="10">
        <f t="shared" si="3"/>
        <v>1.9999999999999999E-7</v>
      </c>
      <c r="N14" s="10"/>
    </row>
    <row r="15" spans="1:14" ht="15.6" x14ac:dyDescent="0.3">
      <c r="A15" t="s">
        <v>17</v>
      </c>
      <c r="B15" s="38">
        <f>B10*$B$46</f>
        <v>1.2503776032000001E-4</v>
      </c>
      <c r="C15" s="31">
        <f>$B$46</f>
        <v>3.0000000000000001E-3</v>
      </c>
      <c r="D15" s="39">
        <f>E15*$B$2*$B$3*$D$5</f>
        <v>7.25097696E-4</v>
      </c>
      <c r="E15" s="29">
        <f>$B$46</f>
        <v>3.0000000000000001E-3</v>
      </c>
      <c r="F15" s="10">
        <f>SUM(B15,D15)</f>
        <v>8.5013545632000003E-4</v>
      </c>
      <c r="G15" s="27"/>
      <c r="H15" t="s">
        <v>17</v>
      </c>
      <c r="I15" s="38">
        <f>I10*$B$46</f>
        <v>1.3764614688000003E-4</v>
      </c>
      <c r="J15" s="31">
        <f>$B$46</f>
        <v>3.0000000000000001E-3</v>
      </c>
      <c r="K15" s="39">
        <f>L15*$B$2*$B$3*$D$5</f>
        <v>7.25097696E-4</v>
      </c>
      <c r="L15" s="29">
        <f>$B$46</f>
        <v>3.0000000000000001E-3</v>
      </c>
      <c r="M15" s="10">
        <f t="shared" si="3"/>
        <v>8.6274384287999997E-4</v>
      </c>
      <c r="N15" s="10"/>
    </row>
    <row r="16" spans="1:14" ht="15.6" x14ac:dyDescent="0.3">
      <c r="B16" s="15"/>
      <c r="C16" s="43">
        <f>SUM(C10:C15)</f>
        <v>1</v>
      </c>
      <c r="D16" s="18"/>
      <c r="E16" s="18">
        <f>SUM(E10:E15)</f>
        <v>1</v>
      </c>
      <c r="F16" s="11"/>
      <c r="G16" s="28"/>
      <c r="I16" s="15"/>
      <c r="J16" s="43">
        <f>SUM(J10:J15)</f>
        <v>0.99999999999999989</v>
      </c>
      <c r="K16" s="18"/>
      <c r="L16" s="18">
        <f>SUM(L10:L15)</f>
        <v>1</v>
      </c>
      <c r="M16" s="11"/>
      <c r="N16" s="11"/>
    </row>
    <row r="18" spans="1:13" s="22" customFormat="1" x14ac:dyDescent="0.3"/>
    <row r="19" spans="1:13" x14ac:dyDescent="0.3">
      <c r="A19" s="2" t="s">
        <v>4</v>
      </c>
      <c r="H19" s="2" t="s">
        <v>7</v>
      </c>
    </row>
    <row r="20" spans="1:13" x14ac:dyDescent="0.3">
      <c r="A20" t="s">
        <v>0</v>
      </c>
      <c r="B20" s="3">
        <v>1.6000000000000001E-8</v>
      </c>
      <c r="C20" s="4"/>
      <c r="D20" s="5"/>
      <c r="E20" s="5"/>
      <c r="H20" t="s">
        <v>0</v>
      </c>
      <c r="I20" s="3">
        <v>1.6000000000000001E-8</v>
      </c>
      <c r="J20" s="4"/>
      <c r="K20" s="5"/>
      <c r="L20" s="5"/>
      <c r="M20" s="5"/>
    </row>
    <row r="21" spans="1:13" ht="15.6" x14ac:dyDescent="0.3">
      <c r="A21" t="s">
        <v>18</v>
      </c>
      <c r="B21" s="1">
        <v>24500000</v>
      </c>
      <c r="C21" s="3"/>
      <c r="D21" s="5"/>
      <c r="H21" t="s">
        <v>18</v>
      </c>
      <c r="I21" s="1">
        <v>27900000</v>
      </c>
      <c r="J21" s="3"/>
      <c r="K21" s="5"/>
    </row>
    <row r="22" spans="1:13" ht="15.6" x14ac:dyDescent="0.3">
      <c r="A22" t="s">
        <v>1</v>
      </c>
      <c r="B22" s="1">
        <v>9005975</v>
      </c>
      <c r="H22" t="s">
        <v>1</v>
      </c>
      <c r="I22" s="1">
        <v>11906426</v>
      </c>
    </row>
    <row r="23" spans="1:13" x14ac:dyDescent="0.3">
      <c r="A23" t="s">
        <v>2</v>
      </c>
      <c r="B23">
        <f>B22/B21</f>
        <v>0.36759081632653062</v>
      </c>
      <c r="C23" t="s">
        <v>3</v>
      </c>
      <c r="D23">
        <f>1-B23</f>
        <v>0.63240918367346932</v>
      </c>
      <c r="H23" t="s">
        <v>2</v>
      </c>
      <c r="I23">
        <f>I22/I21</f>
        <v>0.4267536200716846</v>
      </c>
      <c r="J23" t="s">
        <v>3</v>
      </c>
      <c r="K23">
        <f>1-I23</f>
        <v>0.5732463799283154</v>
      </c>
    </row>
    <row r="24" spans="1:13" ht="15.6" x14ac:dyDescent="0.3">
      <c r="B24" s="12" t="s">
        <v>2</v>
      </c>
      <c r="C24" s="13"/>
      <c r="D24" s="17" t="s">
        <v>3</v>
      </c>
      <c r="E24" s="18"/>
      <c r="I24" s="12" t="s">
        <v>2</v>
      </c>
      <c r="J24" s="13"/>
      <c r="K24" s="17" t="s">
        <v>3</v>
      </c>
      <c r="L24" s="18"/>
    </row>
    <row r="25" spans="1:13" ht="15.6" x14ac:dyDescent="0.3">
      <c r="B25" s="14">
        <f>B23</f>
        <v>0.36759081632653062</v>
      </c>
      <c r="C25" s="12"/>
      <c r="D25" s="17">
        <f>1-B25</f>
        <v>0.63240918367346932</v>
      </c>
      <c r="E25" s="19"/>
      <c r="F25" s="9" t="s">
        <v>9</v>
      </c>
      <c r="I25" s="14">
        <f>I23</f>
        <v>0.4267536200716846</v>
      </c>
      <c r="J25" s="12"/>
      <c r="K25" s="17">
        <f>1-I25</f>
        <v>0.5732463799283154</v>
      </c>
      <c r="L25" s="19"/>
      <c r="M25" s="9" t="s">
        <v>9</v>
      </c>
    </row>
    <row r="26" spans="1:13" ht="15.6" x14ac:dyDescent="0.3">
      <c r="B26" s="16" t="s">
        <v>10</v>
      </c>
      <c r="C26" s="16" t="s">
        <v>8</v>
      </c>
      <c r="D26" s="18" t="s">
        <v>10</v>
      </c>
      <c r="E26" s="21" t="s">
        <v>8</v>
      </c>
      <c r="F26" s="7">
        <f>SUM(B26,D26)</f>
        <v>0</v>
      </c>
      <c r="I26" s="16" t="s">
        <v>10</v>
      </c>
      <c r="J26" s="16" t="s">
        <v>8</v>
      </c>
      <c r="K26" s="18" t="s">
        <v>10</v>
      </c>
      <c r="L26" s="21" t="s">
        <v>8</v>
      </c>
      <c r="M26" s="7">
        <f>SUM(I26,K26)</f>
        <v>0</v>
      </c>
    </row>
    <row r="27" spans="1:13" ht="15.6" x14ac:dyDescent="0.3">
      <c r="A27" t="s">
        <v>13</v>
      </c>
      <c r="B27" s="30">
        <f>$B$20*$B$21*$B$23*C27</f>
        <v>4.7551548000000006E-2</v>
      </c>
      <c r="C27" s="47">
        <f>0.333-$B$46</f>
        <v>0.33</v>
      </c>
      <c r="D27" s="29">
        <f>E27*$B$20*$B$21*$D$23</f>
        <v>0.23476546679999996</v>
      </c>
      <c r="E27" s="29">
        <f>1-E28-E30-E29-E31-E32</f>
        <v>0.94699999999999995</v>
      </c>
      <c r="F27" s="10">
        <f>SUM(B27,D27)</f>
        <v>0.28231701479999999</v>
      </c>
      <c r="H27" t="s">
        <v>13</v>
      </c>
      <c r="I27" s="30">
        <f>$I$20*$I$21*$I$23*J27</f>
        <v>6.286592928000001E-2</v>
      </c>
      <c r="J27" s="47">
        <f>0.333-$B$46</f>
        <v>0.33</v>
      </c>
      <c r="K27" s="29">
        <f>$I$20*$I$21*$K$23*L27</f>
        <v>0.24233463324799998</v>
      </c>
      <c r="L27" s="29">
        <f>1-L28-L30-L29-L31-L32</f>
        <v>0.94699999999999995</v>
      </c>
      <c r="M27" s="10">
        <f>SUM(I27,K27)</f>
        <v>0.30520056252799999</v>
      </c>
    </row>
    <row r="28" spans="1:13" ht="15.6" x14ac:dyDescent="0.3">
      <c r="A28" t="s">
        <v>14</v>
      </c>
      <c r="B28" s="30">
        <f>$B$20*$B$21*$B$23*C28</f>
        <v>4.6555782599999998E-2</v>
      </c>
      <c r="C28" s="47">
        <f>(1-C27-C29-C31-C32)/2</f>
        <v>0.32308955027079239</v>
      </c>
      <c r="D28" s="29">
        <f t="shared" ref="D28:D31" si="4">E28*$B$20*$B$21*$D$23</f>
        <v>0</v>
      </c>
      <c r="E28" s="29">
        <v>0</v>
      </c>
      <c r="F28" s="10">
        <f t="shared" ref="F28:F29" si="5">SUM(B28,D28)</f>
        <v>4.6555782599999998E-2</v>
      </c>
      <c r="H28" t="s">
        <v>14</v>
      </c>
      <c r="I28" s="30">
        <f>$I$20*$I$21*$I$23*J28</f>
        <v>6.2032589135999995E-2</v>
      </c>
      <c r="J28" s="47">
        <f>(1-J27-J29-J31-J32)/2</f>
        <v>0.32562557571852369</v>
      </c>
      <c r="K28" s="29">
        <f t="shared" ref="K28:K31" si="6">$I$20*$I$21*$K$23*L28</f>
        <v>0</v>
      </c>
      <c r="L28" s="29">
        <v>0</v>
      </c>
      <c r="M28" s="10">
        <f t="shared" ref="M28:M32" si="7">SUM(I28,K28)</f>
        <v>6.2032589135999995E-2</v>
      </c>
    </row>
    <row r="29" spans="1:13" ht="15.6" x14ac:dyDescent="0.3">
      <c r="A29" t="s">
        <v>12</v>
      </c>
      <c r="B29" s="30">
        <v>3.0000000000000001E-3</v>
      </c>
      <c r="C29" s="47">
        <f>B29/(B20*B21*B23)</f>
        <v>2.0819511490982372E-2</v>
      </c>
      <c r="D29" s="29">
        <f>E29*$B$20*$B$21*$D$23</f>
        <v>0</v>
      </c>
      <c r="E29" s="29">
        <v>0</v>
      </c>
      <c r="F29" s="10">
        <f t="shared" si="5"/>
        <v>3.0000000000000001E-3</v>
      </c>
      <c r="H29" t="s">
        <v>12</v>
      </c>
      <c r="I29" s="30">
        <v>3.0000000000000001E-3</v>
      </c>
      <c r="J29" s="47">
        <f>I29/(I20*I21*I23)</f>
        <v>1.5747798709705163E-2</v>
      </c>
      <c r="K29" s="29">
        <f t="shared" si="6"/>
        <v>0</v>
      </c>
      <c r="L29" s="29">
        <v>0</v>
      </c>
      <c r="M29" s="10">
        <f t="shared" si="7"/>
        <v>3.0000000000000001E-3</v>
      </c>
    </row>
    <row r="30" spans="1:13" ht="15.6" x14ac:dyDescent="0.3">
      <c r="A30" s="8" t="s">
        <v>15</v>
      </c>
      <c r="B30" s="30">
        <f>$B$20*$B$21*$B$23*C30</f>
        <v>4.6555782599999998E-2</v>
      </c>
      <c r="C30" s="47">
        <f>C28</f>
        <v>0.32308955027079239</v>
      </c>
      <c r="D30" s="32">
        <f>E30*$B$20*$B$21*$D$23</f>
        <v>1.239522E-2</v>
      </c>
      <c r="E30" s="32">
        <v>0.05</v>
      </c>
      <c r="F30" s="10">
        <f>SUM(B30,D30)</f>
        <v>5.8951002599999996E-2</v>
      </c>
      <c r="H30" s="8" t="s">
        <v>15</v>
      </c>
      <c r="I30" s="30">
        <f>$I$20*$I$21*$I$23*J30</f>
        <v>6.2032589135999995E-2</v>
      </c>
      <c r="J30" s="47">
        <f>J28</f>
        <v>0.32562557571852369</v>
      </c>
      <c r="K30" s="32">
        <f t="shared" si="6"/>
        <v>1.2794859200000001E-2</v>
      </c>
      <c r="L30" s="32">
        <v>0.05</v>
      </c>
      <c r="M30" s="10">
        <f t="shared" si="7"/>
        <v>7.4827448335999996E-2</v>
      </c>
    </row>
    <row r="31" spans="1:13" ht="15.6" x14ac:dyDescent="0.3">
      <c r="A31" t="s">
        <v>16</v>
      </c>
      <c r="B31" s="45">
        <f>$B$45</f>
        <v>1.9999999999999999E-7</v>
      </c>
      <c r="C31" s="47">
        <f>B31/(B20*B21*B23)</f>
        <v>1.387967432732158E-6</v>
      </c>
      <c r="D31" s="29">
        <f t="shared" si="4"/>
        <v>0</v>
      </c>
      <c r="E31" s="29">
        <v>0</v>
      </c>
      <c r="F31" s="10">
        <f>SUM(B31,D31)</f>
        <v>1.9999999999999999E-7</v>
      </c>
      <c r="H31" t="s">
        <v>16</v>
      </c>
      <c r="I31" s="45">
        <f>$B$45</f>
        <v>1.9999999999999999E-7</v>
      </c>
      <c r="J31" s="47">
        <f>I31/(I20*I21*I23)</f>
        <v>1.0498532473136773E-6</v>
      </c>
      <c r="K31" s="29">
        <f t="shared" si="6"/>
        <v>0</v>
      </c>
      <c r="L31" s="29">
        <v>0</v>
      </c>
      <c r="M31" s="10">
        <f t="shared" si="7"/>
        <v>1.9999999999999999E-7</v>
      </c>
    </row>
    <row r="32" spans="1:13" ht="15.6" x14ac:dyDescent="0.3">
      <c r="A32" t="s">
        <v>17</v>
      </c>
      <c r="B32" s="38">
        <f>B27*$B$46</f>
        <v>1.4265464400000001E-4</v>
      </c>
      <c r="C32" s="31">
        <f>$B$46</f>
        <v>3.0000000000000001E-3</v>
      </c>
      <c r="D32" s="39">
        <f>E32*$B$2*$B$3*$D$5</f>
        <v>7.25097696E-4</v>
      </c>
      <c r="E32" s="29">
        <f>$B$46</f>
        <v>3.0000000000000001E-3</v>
      </c>
      <c r="F32" s="10">
        <f>SUM(B32,D32)</f>
        <v>8.6775234000000001E-4</v>
      </c>
      <c r="H32" t="s">
        <v>17</v>
      </c>
      <c r="I32" s="38">
        <f>I27*$B$46</f>
        <v>1.8859778784000004E-4</v>
      </c>
      <c r="J32" s="31">
        <f>$B$46</f>
        <v>3.0000000000000001E-3</v>
      </c>
      <c r="K32" s="39">
        <f>L32*$B$2*$B$3*$D$5</f>
        <v>7.25097696E-4</v>
      </c>
      <c r="L32" s="29">
        <f>$B$46</f>
        <v>3.0000000000000001E-3</v>
      </c>
      <c r="M32" s="10">
        <f t="shared" si="7"/>
        <v>9.1369548384000003E-4</v>
      </c>
    </row>
    <row r="33" spans="1:13" ht="15.6" x14ac:dyDescent="0.3">
      <c r="B33" s="15"/>
      <c r="C33" s="43">
        <f>SUM(C27:C32)</f>
        <v>0.99999999999999989</v>
      </c>
      <c r="D33" s="18"/>
      <c r="E33" s="18">
        <f>SUM(E27:E32)</f>
        <v>1</v>
      </c>
      <c r="F33" s="11"/>
      <c r="I33" s="15"/>
      <c r="J33" s="43">
        <f>SUM(J27:J32)</f>
        <v>0.99999999999999989</v>
      </c>
      <c r="K33" s="18"/>
      <c r="L33" s="18">
        <f>SUM(L27:L32)</f>
        <v>1</v>
      </c>
      <c r="M33" s="11"/>
    </row>
    <row r="37" spans="1:13" x14ac:dyDescent="0.3">
      <c r="B37" s="33" t="s">
        <v>5</v>
      </c>
      <c r="C37" s="33" t="s">
        <v>6</v>
      </c>
      <c r="D37" s="33" t="s">
        <v>4</v>
      </c>
      <c r="E37" s="33" t="s">
        <v>7</v>
      </c>
      <c r="F37" s="33" t="s">
        <v>9</v>
      </c>
    </row>
    <row r="38" spans="1:13" ht="15.6" x14ac:dyDescent="0.3">
      <c r="A38" s="34" t="s">
        <v>13</v>
      </c>
      <c r="B38" s="10">
        <f t="shared" ref="B38:B43" si="8">F10</f>
        <v>0.27056842614399995</v>
      </c>
      <c r="C38" s="10">
        <f t="shared" ref="C38:C43" si="9">M10</f>
        <v>0.23392167209599998</v>
      </c>
      <c r="D38" s="10">
        <f>F27</f>
        <v>0.28231701479999999</v>
      </c>
      <c r="E38" s="10">
        <f>M27</f>
        <v>0.30520056252799999</v>
      </c>
      <c r="F38" s="35">
        <f>AVERAGE(B38:E38)</f>
        <v>0.27300191889199998</v>
      </c>
      <c r="I38" s="34"/>
    </row>
    <row r="39" spans="1:13" ht="15.6" x14ac:dyDescent="0.3">
      <c r="A39" s="34" t="s">
        <v>14</v>
      </c>
      <c r="B39" s="10">
        <f t="shared" si="8"/>
        <v>4.0621206127999999E-2</v>
      </c>
      <c r="C39" s="10">
        <f t="shared" si="9"/>
        <v>4.486857675199999E-2</v>
      </c>
      <c r="D39" s="10">
        <f t="shared" ref="D39:D43" si="10">F28</f>
        <v>4.6555782599999998E-2</v>
      </c>
      <c r="E39" s="10">
        <f t="shared" ref="E39:E43" si="11">M28</f>
        <v>6.2032589135999995E-2</v>
      </c>
      <c r="F39" s="35">
        <f t="shared" ref="F39:F43" si="12">AVERAGE(B39:E39)</f>
        <v>4.8519538653999994E-2</v>
      </c>
      <c r="I39" s="34"/>
      <c r="J39" s="34"/>
    </row>
    <row r="40" spans="1:13" ht="15.6" x14ac:dyDescent="0.3">
      <c r="A40" s="34" t="s">
        <v>12</v>
      </c>
      <c r="B40" s="10">
        <f t="shared" si="8"/>
        <v>3.0000000000000001E-3</v>
      </c>
      <c r="C40" s="10">
        <f t="shared" si="9"/>
        <v>3.0000000000000001E-3</v>
      </c>
      <c r="D40" s="10">
        <f t="shared" si="10"/>
        <v>3.0000000000000001E-3</v>
      </c>
      <c r="E40" s="10">
        <f t="shared" si="11"/>
        <v>3.0000000000000001E-3</v>
      </c>
      <c r="F40" s="35">
        <f>AVERAGE(B40:E40)</f>
        <v>3.0000000000000001E-3</v>
      </c>
      <c r="I40" s="34"/>
      <c r="J40" s="34"/>
    </row>
    <row r="41" spans="1:13" ht="15.6" x14ac:dyDescent="0.3">
      <c r="A41" s="34" t="s">
        <v>15</v>
      </c>
      <c r="B41" s="10">
        <f t="shared" si="8"/>
        <v>5.2706167728000006E-2</v>
      </c>
      <c r="C41" s="10">
        <f t="shared" si="9"/>
        <v>5.4796751151999994E-2</v>
      </c>
      <c r="D41" s="10">
        <f>F30</f>
        <v>5.8951002599999996E-2</v>
      </c>
      <c r="E41" s="10">
        <f t="shared" si="11"/>
        <v>7.4827448335999996E-2</v>
      </c>
      <c r="F41" s="35">
        <f>AVERAGE(B41:E41)</f>
        <v>6.0320342453999996E-2</v>
      </c>
      <c r="I41" s="34"/>
      <c r="J41" s="36"/>
    </row>
    <row r="42" spans="1:13" ht="15.6" x14ac:dyDescent="0.3">
      <c r="A42" s="34" t="s">
        <v>16</v>
      </c>
      <c r="B42" s="46">
        <f t="shared" si="8"/>
        <v>1.9999999999999999E-7</v>
      </c>
      <c r="C42" s="46">
        <f t="shared" si="9"/>
        <v>1.9999999999999999E-7</v>
      </c>
      <c r="D42" s="46">
        <f t="shared" si="10"/>
        <v>1.9999999999999999E-7</v>
      </c>
      <c r="E42" s="46">
        <f t="shared" si="11"/>
        <v>1.9999999999999999E-7</v>
      </c>
      <c r="F42" s="42">
        <f t="shared" si="12"/>
        <v>1.9999999999999999E-7</v>
      </c>
      <c r="I42" s="34"/>
      <c r="J42" s="37"/>
    </row>
    <row r="43" spans="1:13" ht="15.6" x14ac:dyDescent="0.3">
      <c r="A43" s="34" t="s">
        <v>17</v>
      </c>
      <c r="B43" s="40">
        <f t="shared" si="8"/>
        <v>8.5013545632000003E-4</v>
      </c>
      <c r="C43" s="40">
        <f t="shared" si="9"/>
        <v>8.6274384287999997E-4</v>
      </c>
      <c r="D43" s="40">
        <f t="shared" si="10"/>
        <v>8.6775234000000001E-4</v>
      </c>
      <c r="E43" s="40">
        <f t="shared" si="11"/>
        <v>9.1369548384000003E-4</v>
      </c>
      <c r="F43" s="41">
        <f t="shared" si="12"/>
        <v>8.7358178076000007E-4</v>
      </c>
    </row>
    <row r="45" spans="1:13" x14ac:dyDescent="0.3">
      <c r="A45" s="44" t="s">
        <v>11</v>
      </c>
      <c r="B45" s="44">
        <v>1.9999999999999999E-7</v>
      </c>
      <c r="F45" s="36">
        <f>SUM(F38:F43)</f>
        <v>0.38571558178075999</v>
      </c>
    </row>
    <row r="46" spans="1:13" x14ac:dyDescent="0.3">
      <c r="A46" s="44" t="s">
        <v>19</v>
      </c>
      <c r="B46" s="44">
        <v>3.0000000000000001E-3</v>
      </c>
    </row>
    <row r="49" spans="1:8" x14ac:dyDescent="0.3">
      <c r="A49">
        <v>0.33</v>
      </c>
      <c r="B49">
        <v>0.32562400000000002</v>
      </c>
      <c r="C49">
        <v>1.5747799999999999E-2</v>
      </c>
      <c r="D49" s="48">
        <v>4.1999999999999996E-6</v>
      </c>
      <c r="E49">
        <v>0.32562400000000002</v>
      </c>
      <c r="F49">
        <v>3.0000000000000001E-3</v>
      </c>
      <c r="H49" s="48">
        <f>SUM(A49:F49)</f>
        <v>1</v>
      </c>
    </row>
  </sheetData>
  <pageMargins left="0.7" right="0.7" top="0.75" bottom="0.75" header="0.3" footer="0.3"/>
  <pageSetup paperSize="9" orientation="portrait" verticalDpi="0" r:id="rId1"/>
  <ignoredErrors>
    <ignoredError sqref="C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Caballero</dc:creator>
  <cp:lastModifiedBy>Armando Caballero</cp:lastModifiedBy>
  <dcterms:created xsi:type="dcterms:W3CDTF">2023-02-27T18:55:18Z</dcterms:created>
  <dcterms:modified xsi:type="dcterms:W3CDTF">2025-07-19T17:03:21Z</dcterms:modified>
</cp:coreProperties>
</file>