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20" sheetId="2" r:id="rId5"/>
    <sheet state="visible" name="2021" sheetId="3" r:id="rId6"/>
    <sheet state="visible" name="2022" sheetId="4" r:id="rId7"/>
    <sheet state="visible" name="2023" sheetId="5" r:id="rId8"/>
    <sheet state="visible" name="2024" sheetId="6" r:id="rId9"/>
    <sheet state="visible" name="2025" sheetId="7" r:id="rId10"/>
  </sheets>
  <definedNames>
    <definedName hidden="1" localSheetId="0" name="_xlnm._FilterDatabase">'2019'!$A$1:$AM$77</definedName>
  </definedNames>
  <calcPr/>
</workbook>
</file>

<file path=xl/sharedStrings.xml><?xml version="1.0" encoding="utf-8"?>
<sst xmlns="http://schemas.openxmlformats.org/spreadsheetml/2006/main" count="825" uniqueCount="130">
  <si>
    <t>FAPBM</t>
  </si>
  <si>
    <t>Budget nécessaire</t>
  </si>
  <si>
    <t>Site</t>
  </si>
  <si>
    <t>A1 - document de travail</t>
  </si>
  <si>
    <t>A2 - patrouille et surveillance (hors BM)</t>
  </si>
  <si>
    <t>A2 - Brigade Mixte</t>
  </si>
  <si>
    <t>A3 - suivi écologique</t>
  </si>
  <si>
    <t>A4 - gestion des pressions</t>
  </si>
  <si>
    <t>A5 - restauration et reboisement</t>
  </si>
  <si>
    <t>A6 - délimitation et infrastructure de conservation</t>
  </si>
  <si>
    <t>A7 - Parties prenantes</t>
  </si>
  <si>
    <t>A8 - IEC</t>
  </si>
  <si>
    <t>B1 - appui au développement</t>
  </si>
  <si>
    <t>B2 - appui à la cogestion</t>
  </si>
  <si>
    <t>C - mécanisme de financement durable</t>
  </si>
  <si>
    <t>D11 - salaires</t>
  </si>
  <si>
    <t>D12 - frais de fonctionnement</t>
  </si>
  <si>
    <t>D13 - investissement</t>
  </si>
  <si>
    <t>Total FAPBM</t>
  </si>
  <si>
    <t>Vérif</t>
  </si>
  <si>
    <t>FAPBM investissement</t>
  </si>
  <si>
    <t>Total budget nécessaire</t>
  </si>
  <si>
    <t>Autres bailleurs</t>
  </si>
  <si>
    <t>Gap</t>
  </si>
  <si>
    <t>Ambodivahibe</t>
  </si>
  <si>
    <t>Amoron'i Onilahy</t>
  </si>
  <si>
    <t>Ampasindava</t>
  </si>
  <si>
    <t>Analalava</t>
  </si>
  <si>
    <t>Andrafiamena Andavakoera</t>
  </si>
  <si>
    <t>Ankarea</t>
  </si>
  <si>
    <t>Ankivonjy</t>
  </si>
  <si>
    <t>CMI</t>
  </si>
  <si>
    <t>Antrema</t>
  </si>
  <si>
    <t>APMA CNFEREF</t>
  </si>
  <si>
    <t>APMA Durrell</t>
  </si>
  <si>
    <t xml:space="preserve"> </t>
  </si>
  <si>
    <t>APMA Fanamby</t>
  </si>
  <si>
    <t>Beanka</t>
  </si>
  <si>
    <t>Bemanevika</t>
  </si>
  <si>
    <t>Bombetoka</t>
  </si>
  <si>
    <t>CAZ</t>
  </si>
  <si>
    <t>CMK</t>
  </si>
  <si>
    <t>COFAV</t>
  </si>
  <si>
    <t>COMATSA</t>
  </si>
  <si>
    <t>Complexe Anjozorobe Angavo</t>
  </si>
  <si>
    <t>Corridor Forestier Bongolava</t>
  </si>
  <si>
    <t>Galoko Kalobinono</t>
  </si>
  <si>
    <t>Ibity</t>
  </si>
  <si>
    <t>Itremo</t>
  </si>
  <si>
    <t>Loky</t>
  </si>
  <si>
    <t>Mahimborondro</t>
  </si>
  <si>
    <t>Makira</t>
  </si>
  <si>
    <t>Mandrozo</t>
  </si>
  <si>
    <t>Mangabe-Ranomena- Sahasarotra</t>
  </si>
  <si>
    <t>Maromizaha</t>
  </si>
  <si>
    <t>Montagne des Français</t>
  </si>
  <si>
    <t>Oronjia</t>
  </si>
  <si>
    <t>Réserve de Tampolo</t>
  </si>
  <si>
    <t>Tsimembo</t>
  </si>
  <si>
    <t>Ambohitantely</t>
  </si>
  <si>
    <t>Manombo</t>
  </si>
  <si>
    <t>Kalambatritra</t>
  </si>
  <si>
    <t>Ranomafana</t>
  </si>
  <si>
    <t>Midongy du Sud</t>
  </si>
  <si>
    <t>Isalo</t>
  </si>
  <si>
    <t>Andringitra</t>
  </si>
  <si>
    <t>PIC IVOHIBE</t>
  </si>
  <si>
    <t>Marolambo</t>
  </si>
  <si>
    <t>Marotandrano</t>
  </si>
  <si>
    <t>Ankarafantsika</t>
  </si>
  <si>
    <t>Bemaraha</t>
  </si>
  <si>
    <t>Baie de Baly Namoroka</t>
  </si>
  <si>
    <t>Sahamalaza</t>
  </si>
  <si>
    <t>Beza Mahafaly</t>
  </si>
  <si>
    <t>Andohahela</t>
  </si>
  <si>
    <t>Cap Sainte Marie</t>
  </si>
  <si>
    <t>Zombitse Vohibasia</t>
  </si>
  <si>
    <t>Mikea</t>
  </si>
  <si>
    <t>Tsimapesotse</t>
  </si>
  <si>
    <t>NosyVe</t>
  </si>
  <si>
    <t>Kirindy Mitea</t>
  </si>
  <si>
    <t>Andranomena</t>
  </si>
  <si>
    <t>Lokobe</t>
  </si>
  <si>
    <t>Ankarana</t>
  </si>
  <si>
    <t>Montagne d'Ambre</t>
  </si>
  <si>
    <t>Analamerana</t>
  </si>
  <si>
    <t>Anjanaharibe</t>
  </si>
  <si>
    <t>Marojejy</t>
  </si>
  <si>
    <t>Nosy Hara</t>
  </si>
  <si>
    <t>Tsaratanana Manongarivo</t>
  </si>
  <si>
    <t>Betampona</t>
  </si>
  <si>
    <t>Masoala</t>
  </si>
  <si>
    <t>Nosy Mangabe</t>
  </si>
  <si>
    <t>Ambatovaky</t>
  </si>
  <si>
    <t>Mananara</t>
  </si>
  <si>
    <t>Mangerivola</t>
  </si>
  <si>
    <t>Zahamena</t>
  </si>
  <si>
    <t>Mantadia</t>
  </si>
  <si>
    <t>Analamazaotra</t>
  </si>
  <si>
    <t xml:space="preserve">total </t>
  </si>
  <si>
    <t>mnn</t>
  </si>
  <si>
    <t>45 446 999,99510000</t>
  </si>
  <si>
    <t>Tsimanampesotse</t>
  </si>
  <si>
    <t>A.9 Mécaiseme de financement durable</t>
  </si>
  <si>
    <t>APMA Fanamby (appui spécial 2 mois)</t>
  </si>
  <si>
    <t>Appui exceptionnel</t>
  </si>
  <si>
    <t>Baie de Baly - Namoroka</t>
  </si>
  <si>
    <t xml:space="preserve">Ankarana </t>
  </si>
  <si>
    <t>Avance SF</t>
  </si>
  <si>
    <t xml:space="preserve">Andringitra </t>
  </si>
  <si>
    <t>Andringitra (excédent SR)</t>
  </si>
  <si>
    <t>Marojejy (excédent SR)</t>
  </si>
  <si>
    <t>Tsimanampetsotse  (excédent SR)</t>
  </si>
  <si>
    <t>A.9- Mécanisme de financement durable</t>
  </si>
  <si>
    <t>Marolambo (exceptionnel)</t>
  </si>
  <si>
    <t>Andohahela (exceptionnel)</t>
  </si>
  <si>
    <t>Anjanaharibe (exceptionnel)</t>
  </si>
  <si>
    <t>Ambodivahibe (exceptionnel)</t>
  </si>
  <si>
    <t>Superficie</t>
  </si>
  <si>
    <t>A9 - Compensation et appui technique des agents pour la mise en oeuvre des activités de conservation</t>
  </si>
  <si>
    <t xml:space="preserve">A.9- Mécanisme de financement durable </t>
  </si>
  <si>
    <t>Andringitra- PIC IVOHIBE</t>
  </si>
  <si>
    <t>Baie de Baly- Namoroka</t>
  </si>
  <si>
    <t>Tsimapesotse- Nosy ve</t>
  </si>
  <si>
    <t>Kirindy Mitea- Andranomena</t>
  </si>
  <si>
    <t>Marojejy-Anjanaharibe</t>
  </si>
  <si>
    <t>Tsaratanana-Manongarivo</t>
  </si>
  <si>
    <t>Masoala- Nosy Mangabe</t>
  </si>
  <si>
    <t>Mantadia- Analamazaotra</t>
  </si>
  <si>
    <t>Baie de Baly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</si>
</sst>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\ _€_-;\-* #,##0\ _€_-;_-* &quot;-&quot;??\ _€_-;_-@"/>
    <numFmt numFmtId="165" formatCode="#,##0.00000000"/>
    <numFmt numFmtId="166" formatCode="0.0"/>
    <numFmt numFmtId="167" formatCode="#,##0.00\ [$€-1]"/>
    <numFmt numFmtId="168" formatCode="#,##0.000000"/>
    <numFmt numFmtId="169" formatCode="_-* #,##0.00\ _€_-;\-* #,##0.00\ _€_-;_-* &quot;-&quot;??\ _€_-;_-@"/>
  </numFmts>
  <fonts count="20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theme="1"/>
      <name val="Arial"/>
      <scheme val="minor"/>
    </font>
    <font>
      <b/>
      <sz val="11.0"/>
      <color rgb="FF000000"/>
      <name val="Calibri"/>
    </font>
    <font>
      <color rgb="FF000000"/>
      <name val="Calibri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&quot;Arial Narrow&quot;"/>
    </font>
    <font>
      <sz val="11.0"/>
      <color theme="1"/>
      <name val="Calibri"/>
    </font>
    <font>
      <color theme="1"/>
      <name val="Arial Narrow"/>
    </font>
    <font>
      <sz val="11.0"/>
      <color rgb="FF000000"/>
      <name val="Calibri"/>
    </font>
    <font>
      <sz val="11.0"/>
      <color theme="1"/>
      <name val="Arial Narrow"/>
    </font>
    <font>
      <b/>
      <i/>
      <sz val="12.0"/>
      <color theme="1"/>
      <name val="Arial Narrow"/>
    </font>
    <font>
      <sz val="11.0"/>
      <color theme="1"/>
      <name val="&quot;Arial Narrow&quot;"/>
    </font>
    <font>
      <b/>
      <i/>
      <color rgb="FF000000"/>
      <name val="&quot;Arial Narrow&quot;"/>
    </font>
    <font>
      <b/>
      <color rgb="FF000000"/>
      <name val="&quot;Arial Narrow&quot;"/>
    </font>
    <font>
      <sz val="10.0"/>
      <color theme="1"/>
      <name val="Arial"/>
      <scheme val="minor"/>
    </font>
    <font>
      <b/>
      <i/>
      <sz val="10.0"/>
      <color theme="1"/>
      <name val="Arial Narrow"/>
    </font>
    <font>
      <color rgb="FFFF0000"/>
      <name val="Arial"/>
      <scheme val="minor"/>
    </font>
    <font>
      <b/>
      <sz val="9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0202B2"/>
        <bgColor rgb="FF0202B2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0" fontId="2" numFmtId="0" xfId="0" applyAlignment="1" applyFont="1">
      <alignment horizontal="center" readingOrder="0" shrinkToFit="0" vertical="top" wrapText="1"/>
    </xf>
    <xf borderId="0" fillId="2" fontId="1" numFmtId="3" xfId="0" applyAlignment="1" applyFont="1" applyNumberForma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1" fillId="2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readingOrder="0" shrinkToFit="0" vertical="top" wrapText="1"/>
    </xf>
    <xf borderId="1" fillId="2" fontId="1" numFmtId="3" xfId="0" applyAlignment="1" applyBorder="1" applyFont="1" applyNumberFormat="1">
      <alignment horizontal="center" vertical="top"/>
    </xf>
    <xf borderId="1" fillId="0" fontId="3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3" fontId="4" numFmtId="0" xfId="0" applyAlignment="1" applyBorder="1" applyFill="1" applyFont="1">
      <alignment readingOrder="0" shrinkToFit="0" vertical="bottom" wrapText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5" numFmtId="3" xfId="0" applyAlignment="1" applyBorder="1" applyFont="1" applyNumberFormat="1">
      <alignment readingOrder="0"/>
    </xf>
    <xf borderId="1" fillId="0" fontId="5" numFmtId="3" xfId="0" applyBorder="1" applyFont="1" applyNumberFormat="1"/>
    <xf borderId="1" fillId="0" fontId="5" numFmtId="0" xfId="0" applyAlignment="1" applyBorder="1" applyFont="1">
      <alignment vertical="bottom"/>
    </xf>
    <xf borderId="1" fillId="4" fontId="5" numFmtId="0" xfId="0" applyAlignment="1" applyBorder="1" applyFill="1" applyFont="1">
      <alignment readingOrder="0"/>
    </xf>
    <xf borderId="0" fillId="5" fontId="0" numFmtId="0" xfId="0" applyAlignment="1" applyFill="1" applyFont="1">
      <alignment readingOrder="0" shrinkToFit="0" vertical="bottom" wrapText="0"/>
    </xf>
    <xf borderId="1" fillId="5" fontId="6" numFmtId="0" xfId="0" applyAlignment="1" applyBorder="1" applyFont="1">
      <alignment horizontal="center" readingOrder="0"/>
    </xf>
    <xf borderId="1" fillId="0" fontId="5" numFmtId="4" xfId="0" applyAlignment="1" applyBorder="1" applyFont="1" applyNumberFormat="1">
      <alignment readingOrder="0"/>
    </xf>
    <xf borderId="1" fillId="0" fontId="5" numFmtId="4" xfId="0" applyBorder="1" applyFont="1" applyNumberFormat="1"/>
    <xf borderId="1" fillId="0" fontId="7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vertical="bottom" wrapText="0"/>
    </xf>
    <xf borderId="1" fillId="0" fontId="5" numFmtId="164" xfId="0" applyAlignment="1" applyBorder="1" applyFont="1" applyNumberFormat="1">
      <alignment readingOrder="0"/>
    </xf>
    <xf borderId="1" fillId="0" fontId="5" numFmtId="164" xfId="0" applyBorder="1" applyFont="1" applyNumberFormat="1"/>
    <xf borderId="1" fillId="0" fontId="8" numFmtId="164" xfId="0" applyAlignment="1" applyBorder="1" applyFont="1" applyNumberFormat="1">
      <alignment readingOrder="0" shrinkToFit="0" wrapText="1"/>
    </xf>
    <xf borderId="1" fillId="0" fontId="7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0" xfId="0" applyFont="1"/>
    <xf borderId="0" fillId="0" fontId="5" numFmtId="0" xfId="0" applyFont="1"/>
    <xf borderId="0" fillId="0" fontId="5" numFmtId="3" xfId="0" applyFont="1" applyNumberFormat="1"/>
    <xf borderId="0" fillId="2" fontId="1" numFmtId="0" xfId="0" applyAlignment="1" applyFont="1">
      <alignment horizontal="center" vertical="top"/>
    </xf>
    <xf borderId="1" fillId="0" fontId="8" numFmtId="164" xfId="0" applyAlignment="1" applyBorder="1" applyFont="1" applyNumberFormat="1">
      <alignment horizontal="right" readingOrder="0" shrinkToFit="0" vertical="bottom" wrapText="1"/>
    </xf>
    <xf borderId="1" fillId="0" fontId="9" numFmtId="164" xfId="0" applyAlignment="1" applyBorder="1" applyFont="1" applyNumberFormat="1">
      <alignment horizontal="right" vertical="bottom"/>
    </xf>
    <xf borderId="1" fillId="0" fontId="8" numFmtId="164" xfId="0" applyAlignment="1" applyBorder="1" applyFont="1" applyNumberFormat="1">
      <alignment horizontal="right" shrinkToFit="0" vertical="bottom" wrapText="1"/>
    </xf>
    <xf borderId="1" fillId="0" fontId="5" numFmtId="165" xfId="0" applyBorder="1" applyFont="1" applyNumberFormat="1"/>
    <xf borderId="1" fillId="0" fontId="7" numFmtId="3" xfId="0" applyAlignment="1" applyBorder="1" applyFont="1" applyNumberFormat="1">
      <alignment horizontal="right" readingOrder="0"/>
    </xf>
    <xf borderId="0" fillId="0" fontId="10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10" numFmtId="3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readingOrder="0"/>
    </xf>
    <xf borderId="0" fillId="0" fontId="10" numFmtId="0" xfId="0" applyAlignment="1" applyFont="1">
      <alignment readingOrder="0" shrinkToFit="0" vertical="bottom" wrapText="0"/>
    </xf>
    <xf borderId="1" fillId="5" fontId="5" numFmtId="0" xfId="0" applyAlignment="1" applyBorder="1" applyFont="1">
      <alignment readingOrder="0"/>
    </xf>
    <xf borderId="1" fillId="5" fontId="8" numFmtId="0" xfId="0" applyAlignment="1" applyBorder="1" applyFont="1">
      <alignment horizontal="center" readingOrder="0"/>
    </xf>
    <xf borderId="0" fillId="5" fontId="5" numFmtId="0" xfId="0" applyAlignment="1" applyFont="1">
      <alignment readingOrder="0"/>
    </xf>
    <xf borderId="1" fillId="6" fontId="4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5" fontId="7" numFmtId="0" xfId="0" applyAlignment="1" applyBorder="1" applyFont="1">
      <alignment readingOrder="0"/>
    </xf>
    <xf borderId="1" fillId="0" fontId="2" numFmtId="0" xfId="0" applyBorder="1" applyFont="1"/>
    <xf borderId="1" fillId="7" fontId="5" numFmtId="0" xfId="0" applyAlignment="1" applyBorder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1" fillId="0" fontId="5" numFmtId="3" xfId="0" applyAlignment="1" applyBorder="1" applyFont="1" applyNumberFormat="1">
      <alignment vertical="bottom"/>
    </xf>
    <xf borderId="1" fillId="4" fontId="5" numFmtId="0" xfId="0" applyBorder="1" applyFont="1"/>
    <xf borderId="1" fillId="8" fontId="5" numFmtId="0" xfId="0" applyAlignment="1" applyBorder="1" applyFill="1" applyFont="1">
      <alignment readingOrder="0"/>
    </xf>
    <xf borderId="2" fillId="0" fontId="11" numFmtId="3" xfId="0" applyAlignment="1" applyBorder="1" applyFont="1" applyNumberFormat="1">
      <alignment horizontal="left" shrinkToFit="0" vertical="top" wrapText="1"/>
    </xf>
    <xf borderId="1" fillId="0" fontId="8" numFmtId="3" xfId="0" applyAlignment="1" applyBorder="1" applyFont="1" applyNumberFormat="1">
      <alignment shrinkToFit="0" wrapText="1"/>
    </xf>
    <xf borderId="1" fillId="0" fontId="9" numFmtId="3" xfId="0" applyAlignment="1" applyBorder="1" applyFont="1" applyNumberFormat="1">
      <alignment horizontal="right" vertical="bottom"/>
    </xf>
    <xf borderId="1" fillId="9" fontId="5" numFmtId="3" xfId="0" applyBorder="1" applyFill="1" applyFont="1" applyNumberFormat="1"/>
    <xf borderId="1" fillId="0" fontId="9" numFmtId="3" xfId="0" applyAlignment="1" applyBorder="1" applyFont="1" applyNumberFormat="1">
      <alignment horizontal="right" shrinkToFit="0" vertical="top" wrapText="1"/>
    </xf>
    <xf borderId="1" fillId="0" fontId="12" numFmtId="3" xfId="0" applyAlignment="1" applyBorder="1" applyFont="1" applyNumberFormat="1">
      <alignment horizontal="right" shrinkToFit="0" wrapText="1"/>
    </xf>
    <xf borderId="0" fillId="0" fontId="5" numFmtId="3" xfId="0" applyAlignment="1" applyFont="1" applyNumberFormat="1">
      <alignment readingOrder="0"/>
    </xf>
    <xf borderId="1" fillId="0" fontId="5" numFmtId="166" xfId="0" applyAlignment="1" applyBorder="1" applyFont="1" applyNumberFormat="1">
      <alignment readingOrder="0"/>
    </xf>
    <xf borderId="1" fillId="10" fontId="0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/>
    </xf>
    <xf borderId="0" fillId="0" fontId="13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vertical="bottom" wrapText="0"/>
    </xf>
    <xf borderId="1" fillId="0" fontId="10" numFmtId="0" xfId="0" applyAlignment="1" applyBorder="1" applyFont="1">
      <alignment horizontal="right" readingOrder="0" shrinkToFit="0" wrapText="0"/>
    </xf>
    <xf borderId="1" fillId="0" fontId="0" numFmtId="0" xfId="0" applyAlignment="1" applyBorder="1" applyFont="1">
      <alignment readingOrder="0" shrinkToFit="0" vertical="bottom" wrapText="0"/>
    </xf>
    <xf borderId="1" fillId="0" fontId="5" numFmtId="167" xfId="0" applyBorder="1" applyFont="1" applyNumberFormat="1"/>
    <xf borderId="1" fillId="0" fontId="14" numFmtId="3" xfId="0" applyAlignment="1" applyBorder="1" applyFont="1" applyNumberFormat="1">
      <alignment readingOrder="0"/>
    </xf>
    <xf borderId="1" fillId="0" fontId="8" numFmtId="3" xfId="0" applyAlignment="1" applyBorder="1" applyFont="1" applyNumberFormat="1">
      <alignment horizontal="center" vertical="center"/>
    </xf>
    <xf borderId="0" fillId="0" fontId="10" numFmtId="3" xfId="0" applyAlignment="1" applyFont="1" applyNumberFormat="1">
      <alignment readingOrder="0" shrinkToFit="0" vertical="bottom" wrapText="0"/>
    </xf>
    <xf borderId="1" fillId="0" fontId="7" numFmtId="3" xfId="0" applyAlignment="1" applyBorder="1" applyFont="1" applyNumberFormat="1">
      <alignment horizontal="right" readingOrder="0" vertical="top"/>
    </xf>
    <xf borderId="1" fillId="0" fontId="15" numFmtId="3" xfId="0" applyAlignment="1" applyBorder="1" applyFont="1" applyNumberFormat="1">
      <alignment horizontal="center" readingOrder="0" vertical="top"/>
    </xf>
    <xf borderId="1" fillId="0" fontId="7" numFmtId="3" xfId="0" applyAlignment="1" applyBorder="1" applyFont="1" applyNumberFormat="1">
      <alignment horizontal="center" readingOrder="0" vertical="top"/>
    </xf>
    <xf borderId="1" fillId="6" fontId="5" numFmtId="3" xfId="0" applyAlignment="1" applyBorder="1" applyFont="1" applyNumberFormat="1">
      <alignment readingOrder="0"/>
    </xf>
    <xf borderId="0" fillId="0" fontId="10" numFmtId="3" xfId="0" applyAlignment="1" applyFont="1" applyNumberFormat="1">
      <alignment horizontal="right" readingOrder="0" shrinkToFit="0" vertical="top" wrapText="0"/>
    </xf>
    <xf borderId="0" fillId="0" fontId="5" numFmtId="168" xfId="0" applyFont="1" applyNumberFormat="1"/>
    <xf borderId="0" fillId="0" fontId="5" numFmtId="164" xfId="0" applyFont="1" applyNumberFormat="1"/>
    <xf borderId="0" fillId="2" fontId="1" numFmtId="3" xfId="0" applyAlignment="1" applyFont="1" applyNumberFormat="1">
      <alignment horizontal="center" shrinkToFit="0" vertical="top" wrapText="1"/>
    </xf>
    <xf borderId="1" fillId="0" fontId="2" numFmtId="3" xfId="0" applyAlignment="1" applyBorder="1" applyFont="1" applyNumberFormat="1">
      <alignment readingOrder="0" shrinkToFit="0" vertical="top" wrapText="1"/>
    </xf>
    <xf borderId="1" fillId="2" fontId="1" numFmtId="3" xfId="0" applyAlignment="1" applyBorder="1" applyFont="1" applyNumberFormat="1">
      <alignment horizontal="center" shrinkToFit="0" vertical="top" wrapText="1"/>
    </xf>
    <xf borderId="1" fillId="3" fontId="4" numFmtId="3" xfId="0" applyAlignment="1" applyBorder="1" applyFont="1" applyNumberFormat="1">
      <alignment readingOrder="0" shrinkToFit="0" vertical="bottom" wrapText="0"/>
    </xf>
    <xf borderId="1" fillId="0" fontId="0" numFmtId="3" xfId="0" applyAlignment="1" applyBorder="1" applyFont="1" applyNumberFormat="1">
      <alignment horizontal="center" readingOrder="0"/>
    </xf>
    <xf borderId="1" fillId="0" fontId="0" numFmtId="3" xfId="0" applyAlignment="1" applyBorder="1" applyFont="1" applyNumberFormat="1">
      <alignment readingOrder="0"/>
    </xf>
    <xf borderId="1" fillId="0" fontId="16" numFmtId="3" xfId="0" applyBorder="1" applyFont="1" applyNumberFormat="1"/>
    <xf borderId="1" fillId="0" fontId="16" numFmtId="3" xfId="0" applyAlignment="1" applyBorder="1" applyFont="1" applyNumberFormat="1">
      <alignment readingOrder="0"/>
    </xf>
    <xf borderId="1" fillId="0" fontId="0" numFmtId="3" xfId="0" applyAlignment="1" applyBorder="1" applyFont="1" applyNumberFormat="1">
      <alignment readingOrder="0" shrinkToFit="0" wrapText="0"/>
    </xf>
    <xf borderId="1" fillId="0" fontId="0" numFmtId="3" xfId="0" applyAlignment="1" applyBorder="1" applyFont="1" applyNumberFormat="1">
      <alignment readingOrder="0" shrinkToFit="0" vertical="bottom" wrapText="0"/>
    </xf>
    <xf borderId="1" fillId="0" fontId="16" numFmtId="164" xfId="0" applyAlignment="1" applyBorder="1" applyFont="1" applyNumberFormat="1">
      <alignment horizontal="right"/>
    </xf>
    <xf borderId="1" fillId="0" fontId="5" numFmtId="49" xfId="0" applyBorder="1" applyFont="1" applyNumberFormat="1"/>
    <xf borderId="1" fillId="0" fontId="0" numFmtId="3" xfId="0" applyAlignment="1" applyBorder="1" applyFont="1" applyNumberFormat="1">
      <alignment readingOrder="0" vertical="top"/>
    </xf>
    <xf borderId="1" fillId="0" fontId="17" numFmtId="164" xfId="0" applyAlignment="1" applyBorder="1" applyFont="1" applyNumberFormat="1">
      <alignment shrinkToFit="0" vertical="center" wrapText="1"/>
    </xf>
    <xf borderId="1" fillId="0" fontId="0" numFmtId="3" xfId="0" applyAlignment="1" applyBorder="1" applyFont="1" applyNumberFormat="1">
      <alignment horizontal="right" readingOrder="0"/>
    </xf>
    <xf borderId="1" fillId="0" fontId="16" numFmtId="3" xfId="0" applyAlignment="1" applyBorder="1" applyFont="1" applyNumberFormat="1">
      <alignment horizontal="right" readingOrder="0"/>
    </xf>
    <xf borderId="1" fillId="0" fontId="0" numFmtId="3" xfId="0" applyAlignment="1" applyBorder="1" applyFont="1" applyNumberFormat="1">
      <alignment horizontal="right" readingOrder="0" shrinkToFit="0" wrapText="0"/>
    </xf>
    <xf borderId="1" fillId="0" fontId="16" numFmtId="164" xfId="0" applyBorder="1" applyFont="1" applyNumberFormat="1"/>
    <xf borderId="1" fillId="11" fontId="5" numFmtId="164" xfId="0" applyBorder="1" applyFill="1" applyFont="1" applyNumberFormat="1"/>
    <xf borderId="1" fillId="11" fontId="5" numFmtId="0" xfId="0" applyBorder="1" applyFont="1"/>
    <xf borderId="1" fillId="0" fontId="16" numFmtId="0" xfId="0" applyBorder="1" applyFont="1"/>
    <xf borderId="0" fillId="0" fontId="5" numFmtId="0" xfId="0" applyFont="1"/>
    <xf borderId="1" fillId="0" fontId="15" numFmtId="3" xfId="0" applyAlignment="1" applyBorder="1" applyFont="1" applyNumberFormat="1">
      <alignment readingOrder="0" shrinkToFit="0" vertical="bottom" wrapText="0"/>
    </xf>
    <xf borderId="1" fillId="0" fontId="5" numFmtId="169" xfId="0" applyBorder="1" applyFont="1" applyNumberFormat="1"/>
    <xf borderId="1" fillId="11" fontId="16" numFmtId="3" xfId="0" applyAlignment="1" applyBorder="1" applyFont="1" applyNumberFormat="1">
      <alignment readingOrder="0"/>
    </xf>
    <xf borderId="1" fillId="5" fontId="16" numFmtId="3" xfId="0" applyAlignment="1" applyBorder="1" applyFont="1" applyNumberFormat="1">
      <alignment readingOrder="0"/>
    </xf>
    <xf borderId="1" fillId="5" fontId="16" numFmtId="3" xfId="0" applyBorder="1" applyFont="1" applyNumberFormat="1"/>
    <xf borderId="1" fillId="5" fontId="5" numFmtId="0" xfId="0" applyBorder="1" applyFont="1"/>
    <xf borderId="1" fillId="5" fontId="5" numFmtId="3" xfId="0" applyAlignment="1" applyBorder="1" applyFont="1" applyNumberFormat="1">
      <alignment readingOrder="0"/>
    </xf>
    <xf borderId="1" fillId="5" fontId="5" numFmtId="164" xfId="0" applyBorder="1" applyFont="1" applyNumberFormat="1"/>
    <xf borderId="1" fillId="0" fontId="5" numFmtId="169" xfId="0" applyAlignment="1" applyBorder="1" applyFont="1" applyNumberFormat="1">
      <alignment readingOrder="0"/>
    </xf>
    <xf borderId="3" fillId="0" fontId="16" numFmtId="3" xfId="0" applyAlignment="1" applyBorder="1" applyFont="1" applyNumberFormat="1">
      <alignment readingOrder="0"/>
    </xf>
    <xf borderId="1" fillId="5" fontId="4" numFmtId="0" xfId="0" applyAlignment="1" applyBorder="1" applyFont="1">
      <alignment readingOrder="0" shrinkToFit="0" vertical="top" wrapText="0"/>
    </xf>
    <xf borderId="1" fillId="0" fontId="5" numFmtId="3" xfId="0" applyAlignment="1" applyBorder="1" applyFont="1" applyNumberFormat="1">
      <alignment vertical="top"/>
    </xf>
    <xf borderId="1" fillId="0" fontId="5" numFmtId="3" xfId="0" applyAlignment="1" applyBorder="1" applyFont="1" applyNumberFormat="1">
      <alignment readingOrder="0" vertical="top"/>
    </xf>
    <xf borderId="1" fillId="0" fontId="5" numFmtId="164" xfId="0" applyAlignment="1" applyBorder="1" applyFont="1" applyNumberFormat="1">
      <alignment vertical="top"/>
    </xf>
    <xf borderId="1" fillId="5" fontId="5" numFmtId="164" xfId="0" applyAlignment="1" applyBorder="1" applyFont="1" applyNumberFormat="1">
      <alignment horizontal="right" readingOrder="0" vertical="top"/>
    </xf>
    <xf borderId="1" fillId="5" fontId="5" numFmtId="164" xfId="0" applyAlignment="1" applyBorder="1" applyFont="1" applyNumberFormat="1">
      <alignment vertical="top"/>
    </xf>
    <xf borderId="1" fillId="5" fontId="5" numFmtId="3" xfId="0" applyAlignment="1" applyBorder="1" applyFont="1" applyNumberFormat="1">
      <alignment readingOrder="0" vertical="top"/>
    </xf>
    <xf borderId="1" fillId="0" fontId="5" numFmtId="0" xfId="0" applyAlignment="1" applyBorder="1" applyFont="1">
      <alignment vertical="top"/>
    </xf>
    <xf borderId="1" fillId="0" fontId="5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0"/>
    </xf>
    <xf borderId="1" fillId="0" fontId="7" numFmtId="164" xfId="0" applyAlignment="1" applyBorder="1" applyFont="1" applyNumberFormat="1">
      <alignment horizontal="center" readingOrder="0" vertical="top"/>
    </xf>
    <xf borderId="1" fillId="12" fontId="15" numFmtId="164" xfId="0" applyAlignment="1" applyBorder="1" applyFill="1" applyFont="1" applyNumberFormat="1">
      <alignment horizontal="center" readingOrder="0" vertical="top"/>
    </xf>
    <xf borderId="1" fillId="0" fontId="5" numFmtId="164" xfId="0" applyAlignment="1" applyBorder="1" applyFont="1" applyNumberFormat="1">
      <alignment readingOrder="0" vertical="top"/>
    </xf>
    <xf borderId="1" fillId="0" fontId="5" numFmtId="164" xfId="0" applyAlignment="1" applyBorder="1" applyFont="1" applyNumberFormat="1">
      <alignment horizontal="center" vertical="top"/>
    </xf>
    <xf borderId="1" fillId="0" fontId="5" numFmtId="3" xfId="0" applyAlignment="1" applyBorder="1" applyFont="1" applyNumberFormat="1">
      <alignment horizontal="center" vertical="top"/>
    </xf>
    <xf borderId="1" fillId="0" fontId="5" numFmtId="3" xfId="0" applyAlignment="1" applyBorder="1" applyFont="1" applyNumberFormat="1">
      <alignment horizontal="center" readingOrder="0" vertical="top"/>
    </xf>
    <xf borderId="1" fillId="0" fontId="5" numFmtId="4" xfId="0" applyAlignment="1" applyBorder="1" applyFont="1" applyNumberFormat="1">
      <alignment vertical="top"/>
    </xf>
    <xf borderId="1" fillId="0" fontId="10" numFmtId="3" xfId="0" applyAlignment="1" applyBorder="1" applyFont="1" applyNumberFormat="1">
      <alignment readingOrder="0" shrinkToFit="0" vertical="bottom" wrapText="0"/>
    </xf>
    <xf borderId="1" fillId="0" fontId="10" numFmtId="3" xfId="0" applyAlignment="1" applyBorder="1" applyFont="1" applyNumberFormat="1">
      <alignment horizontal="right" readingOrder="0" shrinkToFit="0" vertical="top" wrapText="0"/>
    </xf>
    <xf borderId="1" fillId="13" fontId="18" numFmtId="0" xfId="0" applyAlignment="1" applyBorder="1" applyFill="1" applyFont="1">
      <alignment readingOrder="0"/>
    </xf>
    <xf borderId="1" fillId="0" fontId="18" numFmtId="0" xfId="0" applyBorder="1" applyFont="1"/>
    <xf borderId="1" fillId="0" fontId="18" numFmtId="4" xfId="0" applyAlignment="1" applyBorder="1" applyFont="1" applyNumberFormat="1">
      <alignment readingOrder="0" vertical="top"/>
    </xf>
    <xf borderId="1" fillId="0" fontId="18" numFmtId="4" xfId="0" applyAlignment="1" applyBorder="1" applyFont="1" applyNumberFormat="1">
      <alignment horizontal="center" readingOrder="0"/>
    </xf>
    <xf borderId="1" fillId="0" fontId="18" numFmtId="4" xfId="0" applyBorder="1" applyFont="1" applyNumberFormat="1"/>
    <xf borderId="1" fillId="0" fontId="18" numFmtId="4" xfId="0" applyAlignment="1" applyBorder="1" applyFont="1" applyNumberFormat="1">
      <alignment readingOrder="0"/>
    </xf>
    <xf borderId="0" fillId="0" fontId="18" numFmtId="0" xfId="0" applyFont="1"/>
    <xf borderId="1" fillId="0" fontId="18" numFmtId="3" xfId="0" applyAlignment="1" applyBorder="1" applyFont="1" applyNumberFormat="1">
      <alignment readingOrder="0"/>
    </xf>
    <xf borderId="1" fillId="0" fontId="18" numFmtId="0" xfId="0" applyAlignment="1" applyBorder="1" applyFont="1">
      <alignment vertical="top"/>
    </xf>
    <xf borderId="1" fillId="0" fontId="18" numFmtId="0" xfId="0" applyAlignment="1" applyBorder="1" applyFont="1">
      <alignment readingOrder="0"/>
    </xf>
    <xf borderId="1" fillId="0" fontId="18" numFmtId="49" xfId="0" applyBorder="1" applyFont="1" applyNumberFormat="1"/>
    <xf borderId="1" fillId="0" fontId="18" numFmtId="3" xfId="0" applyBorder="1" applyFont="1" applyNumberFormat="1"/>
    <xf borderId="0" fillId="0" fontId="2" numFmtId="164" xfId="0" applyFont="1" applyNumberFormat="1"/>
    <xf borderId="0" fillId="0" fontId="1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38"/>
    <col customWidth="1" min="3" max="3" width="14.0"/>
    <col customWidth="1" min="8" max="8" width="16.63"/>
    <col customWidth="1" min="11" max="11" width="14.38"/>
    <col customWidth="1" min="13" max="13" width="14.63"/>
    <col customWidth="1" min="15" max="15" width="14.25"/>
    <col customWidth="1" min="16" max="16" width="14.88"/>
    <col customWidth="1" min="18" max="18" width="7.13"/>
    <col customWidth="1" min="26" max="26" width="14.88"/>
    <col customWidth="1" min="29" max="29" width="16.13"/>
    <col customWidth="1" min="31" max="31" width="16.63"/>
    <col customWidth="1" min="33" max="33" width="15.75"/>
    <col customWidth="1" min="34" max="35" width="15.13"/>
    <col customWidth="1" min="36" max="36" width="8.38"/>
    <col customWidth="1" min="37" max="37" width="12.63"/>
    <col customWidth="1" min="38" max="38" width="15.88"/>
    <col customWidth="1" min="39" max="39" width="8.38"/>
  </cols>
  <sheetData>
    <row r="1">
      <c r="A1" s="1"/>
      <c r="B1" s="2" t="s">
        <v>0</v>
      </c>
      <c r="Q1" s="3"/>
      <c r="R1" s="4"/>
      <c r="S1" s="5"/>
      <c r="T1" s="2" t="s">
        <v>1</v>
      </c>
      <c r="AI1" s="2"/>
      <c r="AJ1" s="4"/>
      <c r="AK1" s="2"/>
      <c r="AL1" s="2"/>
      <c r="AM1" s="4"/>
    </row>
    <row r="2" ht="41.25" customHeight="1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8" t="s">
        <v>18</v>
      </c>
      <c r="R2" s="9" t="s">
        <v>19</v>
      </c>
      <c r="S2" s="10" t="s">
        <v>20</v>
      </c>
      <c r="T2" s="7" t="s">
        <v>3</v>
      </c>
      <c r="U2" s="7" t="s">
        <v>4</v>
      </c>
      <c r="V2" s="7" t="s">
        <v>5</v>
      </c>
      <c r="W2" s="7" t="s">
        <v>6</v>
      </c>
      <c r="X2" s="7" t="s">
        <v>7</v>
      </c>
      <c r="Y2" s="7" t="s">
        <v>8</v>
      </c>
      <c r="Z2" s="7" t="s">
        <v>9</v>
      </c>
      <c r="AA2" s="7" t="s">
        <v>10</v>
      </c>
      <c r="AB2" s="7" t="s">
        <v>11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16</v>
      </c>
      <c r="AH2" s="7" t="s">
        <v>17</v>
      </c>
      <c r="AI2" s="10" t="s">
        <v>21</v>
      </c>
      <c r="AJ2" s="9" t="s">
        <v>19</v>
      </c>
      <c r="AK2" s="10" t="s">
        <v>22</v>
      </c>
      <c r="AL2" s="10" t="s">
        <v>23</v>
      </c>
      <c r="AM2" s="9" t="s">
        <v>19</v>
      </c>
    </row>
    <row r="3">
      <c r="A3" s="11" t="s">
        <v>24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 t="b">
        <f>SUM('2025'!V3:AK3)='2025'!AL3</f>
        <v>1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 t="b">
        <f t="shared" ref="AJ3:AJ31" si="1">SUM(T3:AH3)=AI3</f>
        <v>1</v>
      </c>
      <c r="AK3" s="12">
        <f t="shared" ref="AK3:AK76" si="2">AI3-AL3-S3-Q3</f>
        <v>0</v>
      </c>
      <c r="AL3" s="12"/>
      <c r="AM3" s="12" t="b">
        <f t="shared" ref="AM3:AM77" si="3">SUM(AK3:AL3,Q3,S3)=AI3</f>
        <v>1</v>
      </c>
    </row>
    <row r="4">
      <c r="A4" s="11" t="s">
        <v>25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b">
        <f>SUM('2025'!V4:AK4)='2025'!AL4</f>
        <v>1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 t="b">
        <f t="shared" si="1"/>
        <v>1</v>
      </c>
      <c r="AK4" s="12">
        <f t="shared" si="2"/>
        <v>0</v>
      </c>
      <c r="AL4" s="12"/>
      <c r="AM4" s="12" t="b">
        <f t="shared" si="3"/>
        <v>1</v>
      </c>
    </row>
    <row r="5">
      <c r="A5" s="11" t="s">
        <v>26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 t="b">
        <f>SUM('2025'!V5:AK5)='2025'!AL5</f>
        <v>1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 t="b">
        <f t="shared" si="1"/>
        <v>1</v>
      </c>
      <c r="AK5" s="12">
        <f t="shared" si="2"/>
        <v>0</v>
      </c>
      <c r="AL5" s="12"/>
      <c r="AM5" s="12" t="b">
        <f t="shared" si="3"/>
        <v>1</v>
      </c>
    </row>
    <row r="6">
      <c r="A6" s="11" t="s">
        <v>27</v>
      </c>
      <c r="B6" s="13">
        <v>4964649.0</v>
      </c>
      <c r="C6" s="13">
        <v>9389600.0</v>
      </c>
      <c r="D6" s="12"/>
      <c r="E6" s="13">
        <v>2994800.0</v>
      </c>
      <c r="F6" s="13">
        <v>5103200.0</v>
      </c>
      <c r="G6" s="13">
        <v>6407200.0</v>
      </c>
      <c r="H6" s="12"/>
      <c r="I6" s="13">
        <v>1068800.0</v>
      </c>
      <c r="J6" s="13">
        <v>1.2658E7</v>
      </c>
      <c r="K6" s="13">
        <v>8680300.0</v>
      </c>
      <c r="L6" s="13">
        <v>1.4082E7</v>
      </c>
      <c r="M6" s="13">
        <v>1.4723449E7</v>
      </c>
      <c r="N6" s="13">
        <v>4.8458463E7</v>
      </c>
      <c r="O6" s="13">
        <v>9000000.0</v>
      </c>
      <c r="P6" s="13">
        <v>1500000.0</v>
      </c>
      <c r="Q6" s="14">
        <f t="shared" ref="Q6:Q28" si="4">SUM(B6:P6)</f>
        <v>139030461</v>
      </c>
      <c r="R6" s="12" t="b">
        <f t="shared" ref="R6:R76" si="5">SUM(B6:P6)=Q6</f>
        <v>1</v>
      </c>
      <c r="S6" s="12"/>
      <c r="T6" s="13">
        <v>4964649.0</v>
      </c>
      <c r="U6" s="13">
        <v>9389600.0</v>
      </c>
      <c r="W6" s="13">
        <v>2994800.0</v>
      </c>
      <c r="X6" s="13">
        <v>5103200.0</v>
      </c>
      <c r="Y6" s="13">
        <v>1.86238E7</v>
      </c>
      <c r="Z6" s="12"/>
      <c r="AA6" s="13">
        <v>1068800.0</v>
      </c>
      <c r="AB6" s="13">
        <v>1.4216E7</v>
      </c>
      <c r="AC6" s="13">
        <v>8680300.0</v>
      </c>
      <c r="AD6" s="13">
        <v>1.4082E7</v>
      </c>
      <c r="AE6" s="13">
        <v>1.4723449E7</v>
      </c>
      <c r="AF6" s="13">
        <v>5.2333255E7</v>
      </c>
      <c r="AG6" s="13">
        <v>9000000.0</v>
      </c>
      <c r="AH6" s="13">
        <v>1500000.0</v>
      </c>
      <c r="AI6" s="13">
        <v>1.56679853E8</v>
      </c>
      <c r="AJ6" s="12" t="b">
        <f t="shared" si="1"/>
        <v>1</v>
      </c>
      <c r="AK6" s="15">
        <f t="shared" si="2"/>
        <v>17649392</v>
      </c>
      <c r="AL6" s="13">
        <v>0.0</v>
      </c>
      <c r="AM6" s="12" t="b">
        <f t="shared" si="3"/>
        <v>1</v>
      </c>
    </row>
    <row r="7">
      <c r="A7" s="11" t="s">
        <v>28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4">
        <f t="shared" si="4"/>
        <v>0</v>
      </c>
      <c r="R7" s="12" t="b">
        <f t="shared" si="5"/>
        <v>1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 t="b">
        <f t="shared" si="1"/>
        <v>1</v>
      </c>
      <c r="AK7" s="15">
        <f t="shared" si="2"/>
        <v>0</v>
      </c>
      <c r="AL7" s="12"/>
      <c r="AM7" s="12" t="b">
        <f t="shared" si="3"/>
        <v>1</v>
      </c>
    </row>
    <row r="8">
      <c r="A8" s="11" t="s">
        <v>29</v>
      </c>
      <c r="B8" s="12"/>
      <c r="C8" s="12"/>
      <c r="D8" s="12"/>
      <c r="E8" s="12"/>
      <c r="F8" s="12"/>
      <c r="G8" s="12"/>
      <c r="H8" s="16"/>
      <c r="I8" s="12"/>
      <c r="J8" s="12"/>
      <c r="K8" s="12"/>
      <c r="L8" s="12"/>
      <c r="M8" s="12"/>
      <c r="N8" s="12"/>
      <c r="O8" s="12"/>
      <c r="P8" s="12"/>
      <c r="Q8" s="14">
        <f t="shared" si="4"/>
        <v>0</v>
      </c>
      <c r="R8" s="12" t="b">
        <f t="shared" si="5"/>
        <v>1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 t="b">
        <f t="shared" si="1"/>
        <v>1</v>
      </c>
      <c r="AK8" s="15">
        <f t="shared" si="2"/>
        <v>0</v>
      </c>
      <c r="AL8" s="12"/>
      <c r="AM8" s="12" t="b">
        <f t="shared" si="3"/>
        <v>1</v>
      </c>
    </row>
    <row r="9">
      <c r="A9" s="11" t="s">
        <v>30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4">
        <f t="shared" si="4"/>
        <v>0</v>
      </c>
      <c r="R9" s="12" t="b">
        <f t="shared" si="5"/>
        <v>1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 t="b">
        <f t="shared" si="1"/>
        <v>1</v>
      </c>
      <c r="AK9" s="15">
        <f t="shared" si="2"/>
        <v>0</v>
      </c>
      <c r="AL9" s="12"/>
      <c r="AM9" s="12" t="b">
        <f t="shared" si="3"/>
        <v>1</v>
      </c>
    </row>
    <row r="10">
      <c r="A10" s="11" t="s">
        <v>31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4">
        <f t="shared" si="4"/>
        <v>0</v>
      </c>
      <c r="R10" s="12" t="b">
        <f t="shared" si="5"/>
        <v>1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 t="b">
        <f t="shared" si="1"/>
        <v>1</v>
      </c>
      <c r="AK10" s="15">
        <f t="shared" si="2"/>
        <v>0</v>
      </c>
      <c r="AL10" s="12"/>
      <c r="AM10" s="12" t="b">
        <f t="shared" si="3"/>
        <v>1</v>
      </c>
    </row>
    <row r="11">
      <c r="A11" s="11" t="s">
        <v>32</v>
      </c>
      <c r="B11" s="13">
        <v>6500000.0</v>
      </c>
      <c r="C11" s="13">
        <v>3.422E7</v>
      </c>
      <c r="D11" s="12"/>
      <c r="E11" s="13">
        <v>7940000.0</v>
      </c>
      <c r="F11" s="13">
        <v>2500000.0</v>
      </c>
      <c r="G11" s="13">
        <v>2040000.0</v>
      </c>
      <c r="H11" s="13">
        <v>2475000.0</v>
      </c>
      <c r="I11" s="12"/>
      <c r="J11" s="13">
        <v>2960000.0</v>
      </c>
      <c r="K11" s="13">
        <v>9000000.0</v>
      </c>
      <c r="L11" s="13">
        <v>4000000.0</v>
      </c>
      <c r="M11" s="12"/>
      <c r="N11" s="13">
        <v>5.434E7</v>
      </c>
      <c r="O11" s="13">
        <v>1.1125E7</v>
      </c>
      <c r="P11" s="12"/>
      <c r="Q11" s="14">
        <f t="shared" si="4"/>
        <v>137100000</v>
      </c>
      <c r="R11" s="12" t="b">
        <f t="shared" si="5"/>
        <v>1</v>
      </c>
      <c r="S11" s="12"/>
      <c r="T11" s="13">
        <v>1.6E7</v>
      </c>
      <c r="U11" s="13">
        <v>4.078E7</v>
      </c>
      <c r="V11" s="12"/>
      <c r="W11" s="13">
        <v>7940000.0</v>
      </c>
      <c r="X11" s="13">
        <v>2500000.0</v>
      </c>
      <c r="Y11" s="13">
        <v>4040000.0</v>
      </c>
      <c r="Z11" s="13">
        <v>2475000.0</v>
      </c>
      <c r="AA11" s="12"/>
      <c r="AB11" s="13">
        <v>2960000.0</v>
      </c>
      <c r="AC11" s="13">
        <v>9000000.0</v>
      </c>
      <c r="AD11" s="13">
        <v>6000000.0</v>
      </c>
      <c r="AE11" s="12"/>
      <c r="AF11" s="13">
        <v>7.187E7</v>
      </c>
      <c r="AG11" s="13">
        <v>6.3655E7</v>
      </c>
      <c r="AH11" s="13">
        <v>2000000.0</v>
      </c>
      <c r="AI11" s="17">
        <v>2.2922E8</v>
      </c>
      <c r="AJ11" s="12" t="b">
        <f t="shared" si="1"/>
        <v>1</v>
      </c>
      <c r="AK11" s="15">
        <f t="shared" si="2"/>
        <v>92120000</v>
      </c>
      <c r="AL11" s="12"/>
      <c r="AM11" s="12" t="b">
        <f t="shared" si="3"/>
        <v>1</v>
      </c>
    </row>
    <row r="12">
      <c r="A12" s="11" t="s">
        <v>33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4">
        <f t="shared" si="4"/>
        <v>0</v>
      </c>
      <c r="R12" s="12" t="b">
        <f t="shared" si="5"/>
        <v>1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 t="b">
        <f t="shared" si="1"/>
        <v>1</v>
      </c>
      <c r="AK12" s="15">
        <f t="shared" si="2"/>
        <v>0</v>
      </c>
      <c r="AL12" s="12"/>
      <c r="AM12" s="12" t="b">
        <f t="shared" si="3"/>
        <v>1</v>
      </c>
    </row>
    <row r="13">
      <c r="A13" s="11" t="s">
        <v>34</v>
      </c>
      <c r="B13" s="12"/>
      <c r="C13" s="12"/>
      <c r="D13" s="12"/>
      <c r="E13" s="12"/>
      <c r="F13" s="12"/>
      <c r="G13" s="13" t="s">
        <v>35</v>
      </c>
      <c r="H13" s="12"/>
      <c r="I13" s="12"/>
      <c r="J13" s="12"/>
      <c r="K13" s="12"/>
      <c r="L13" s="12"/>
      <c r="M13" s="12"/>
      <c r="N13" s="12"/>
      <c r="O13" s="12"/>
      <c r="P13" s="12"/>
      <c r="Q13" s="14">
        <f t="shared" si="4"/>
        <v>0</v>
      </c>
      <c r="R13" s="12" t="b">
        <f t="shared" si="5"/>
        <v>1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 t="b">
        <f t="shared" si="1"/>
        <v>1</v>
      </c>
      <c r="AK13" s="15">
        <f t="shared" si="2"/>
        <v>0</v>
      </c>
      <c r="AL13" s="12"/>
      <c r="AM13" s="12" t="b">
        <f t="shared" si="3"/>
        <v>1</v>
      </c>
    </row>
    <row r="14">
      <c r="A14" s="11" t="s">
        <v>36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4">
        <f t="shared" si="4"/>
        <v>0</v>
      </c>
      <c r="R14" s="12" t="b">
        <f t="shared" si="5"/>
        <v>1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 t="b">
        <f t="shared" si="1"/>
        <v>1</v>
      </c>
      <c r="AK14" s="15">
        <f t="shared" si="2"/>
        <v>0</v>
      </c>
      <c r="AL14" s="12"/>
      <c r="AM14" s="12" t="b">
        <f t="shared" si="3"/>
        <v>1</v>
      </c>
    </row>
    <row r="15">
      <c r="A15" s="11" t="s">
        <v>37</v>
      </c>
      <c r="B15" s="13">
        <v>5630000.0</v>
      </c>
      <c r="C15" s="13">
        <v>4955015.0</v>
      </c>
      <c r="D15" s="12"/>
      <c r="E15" s="13">
        <v>1.03206E7</v>
      </c>
      <c r="F15" s="13">
        <v>1755000.0</v>
      </c>
      <c r="G15" s="13">
        <v>5137500.0</v>
      </c>
      <c r="H15" s="13">
        <v>1565000.0</v>
      </c>
      <c r="I15" s="13">
        <v>4398000.0</v>
      </c>
      <c r="J15" s="12"/>
      <c r="K15" s="13">
        <v>1.404958E7</v>
      </c>
      <c r="L15" s="13">
        <v>1.258166E7</v>
      </c>
      <c r="M15" s="12"/>
      <c r="N15" s="13">
        <v>2.1171276E7</v>
      </c>
      <c r="O15" s="12"/>
      <c r="P15" s="12"/>
      <c r="Q15" s="14">
        <f t="shared" si="4"/>
        <v>81563631</v>
      </c>
      <c r="R15" s="12" t="b">
        <f t="shared" si="5"/>
        <v>1</v>
      </c>
      <c r="S15" s="12"/>
      <c r="T15" s="13">
        <v>5630000.0</v>
      </c>
      <c r="U15" s="13">
        <v>5990030.0</v>
      </c>
      <c r="V15" s="12"/>
      <c r="W15" s="13">
        <v>1.49446E7</v>
      </c>
      <c r="X15" s="13">
        <v>6964000.0</v>
      </c>
      <c r="Y15" s="13">
        <v>5838300.0</v>
      </c>
      <c r="Z15" s="13">
        <v>1565000.0</v>
      </c>
      <c r="AA15" s="13">
        <v>4398000.0</v>
      </c>
      <c r="AB15" s="12"/>
      <c r="AC15" s="13">
        <v>2.079958E7</v>
      </c>
      <c r="AD15" s="13">
        <v>1.960166E7</v>
      </c>
      <c r="AE15" s="12"/>
      <c r="AF15" s="13">
        <v>7.4966772E7</v>
      </c>
      <c r="AG15" s="12"/>
      <c r="AH15" s="12"/>
      <c r="AI15" s="13">
        <v>1.60697942E8</v>
      </c>
      <c r="AJ15" s="12" t="b">
        <f t="shared" si="1"/>
        <v>1</v>
      </c>
      <c r="AK15" s="15">
        <f t="shared" si="2"/>
        <v>79134311</v>
      </c>
      <c r="AL15" s="12"/>
      <c r="AM15" s="12" t="b">
        <f t="shared" si="3"/>
        <v>1</v>
      </c>
    </row>
    <row r="16">
      <c r="A16" s="11" t="s">
        <v>38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4">
        <f t="shared" si="4"/>
        <v>0</v>
      </c>
      <c r="R16" s="12" t="b">
        <f t="shared" si="5"/>
        <v>1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 t="b">
        <f t="shared" si="1"/>
        <v>1</v>
      </c>
      <c r="AK16" s="15">
        <f t="shared" si="2"/>
        <v>0</v>
      </c>
      <c r="AL16" s="12"/>
      <c r="AM16" s="12" t="b">
        <f t="shared" si="3"/>
        <v>1</v>
      </c>
    </row>
    <row r="17">
      <c r="A17" s="11" t="s">
        <v>39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4">
        <f t="shared" si="4"/>
        <v>0</v>
      </c>
      <c r="R17" s="12" t="b">
        <f t="shared" si="5"/>
        <v>1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b">
        <f t="shared" si="1"/>
        <v>1</v>
      </c>
      <c r="AK17" s="15">
        <f t="shared" si="2"/>
        <v>0</v>
      </c>
      <c r="AL17" s="12"/>
      <c r="AM17" s="12" t="b">
        <f t="shared" si="3"/>
        <v>1</v>
      </c>
    </row>
    <row r="18">
      <c r="A18" s="11" t="s">
        <v>40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4">
        <f t="shared" si="4"/>
        <v>0</v>
      </c>
      <c r="R18" s="12" t="b">
        <f t="shared" si="5"/>
        <v>1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 t="b">
        <f t="shared" si="1"/>
        <v>1</v>
      </c>
      <c r="AK18" s="15">
        <f t="shared" si="2"/>
        <v>0</v>
      </c>
      <c r="AL18" s="12"/>
      <c r="AM18" s="12" t="b">
        <f t="shared" si="3"/>
        <v>1</v>
      </c>
    </row>
    <row r="19">
      <c r="A19" s="11" t="s">
        <v>41</v>
      </c>
      <c r="B19" s="12"/>
      <c r="C19" s="13">
        <v>9.3588E7</v>
      </c>
      <c r="D19" s="13">
        <v>1.1016E7</v>
      </c>
      <c r="E19" s="13">
        <v>1.204E7</v>
      </c>
      <c r="F19" s="13">
        <v>1.226E7</v>
      </c>
      <c r="G19" s="12"/>
      <c r="H19" s="12"/>
      <c r="I19" s="12"/>
      <c r="J19" s="12"/>
      <c r="K19" s="13">
        <v>4.055E7</v>
      </c>
      <c r="L19" s="13">
        <v>1.7607E7</v>
      </c>
      <c r="M19" s="12"/>
      <c r="N19" s="13">
        <v>1.16290869E8</v>
      </c>
      <c r="O19" s="12"/>
      <c r="P19" s="12"/>
      <c r="Q19" s="14">
        <f t="shared" si="4"/>
        <v>303351869</v>
      </c>
      <c r="R19" s="12" t="b">
        <f t="shared" si="5"/>
        <v>1</v>
      </c>
      <c r="S19" s="12"/>
      <c r="T19" s="13">
        <v>1.078E7</v>
      </c>
      <c r="U19" s="13">
        <v>1.56548E8</v>
      </c>
      <c r="V19" s="13">
        <v>2.3998E7</v>
      </c>
      <c r="W19" s="13">
        <v>1.3356E8</v>
      </c>
      <c r="X19" s="13">
        <v>4.527E7</v>
      </c>
      <c r="Y19" s="13">
        <v>3.3196E7</v>
      </c>
      <c r="Z19" s="13">
        <v>2.625E7</v>
      </c>
      <c r="AA19" s="12"/>
      <c r="AB19" s="13">
        <v>6.032E7</v>
      </c>
      <c r="AC19" s="13">
        <v>4.26963E8</v>
      </c>
      <c r="AD19" s="13">
        <v>9.8113E7</v>
      </c>
      <c r="AE19" s="13">
        <v>2.87262E8</v>
      </c>
      <c r="AF19" s="13">
        <v>5.74806466E8</v>
      </c>
      <c r="AG19" s="12"/>
      <c r="AH19" s="12"/>
      <c r="AI19" s="13">
        <v>1.877066466E9</v>
      </c>
      <c r="AJ19" s="12" t="b">
        <f t="shared" si="1"/>
        <v>1</v>
      </c>
      <c r="AK19" s="15">
        <f t="shared" si="2"/>
        <v>353228208</v>
      </c>
      <c r="AL19" s="13">
        <v>1.220486389E9</v>
      </c>
      <c r="AM19" s="12" t="b">
        <f t="shared" si="3"/>
        <v>1</v>
      </c>
    </row>
    <row r="20">
      <c r="A20" s="11" t="s">
        <v>42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4">
        <f t="shared" si="4"/>
        <v>0</v>
      </c>
      <c r="R20" s="12" t="b">
        <f t="shared" si="5"/>
        <v>1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 t="b">
        <f t="shared" si="1"/>
        <v>1</v>
      </c>
      <c r="AK20" s="15">
        <f t="shared" si="2"/>
        <v>0</v>
      </c>
      <c r="AL20" s="12"/>
      <c r="AM20" s="12" t="b">
        <f t="shared" si="3"/>
        <v>1</v>
      </c>
    </row>
    <row r="21">
      <c r="A21" s="11" t="s">
        <v>43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4">
        <f t="shared" si="4"/>
        <v>0</v>
      </c>
      <c r="R21" s="12" t="b">
        <f t="shared" si="5"/>
        <v>1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 t="b">
        <f t="shared" si="1"/>
        <v>1</v>
      </c>
      <c r="AK21" s="15">
        <f t="shared" si="2"/>
        <v>0</v>
      </c>
      <c r="AL21" s="12"/>
      <c r="AM21" s="12" t="b">
        <f t="shared" si="3"/>
        <v>1</v>
      </c>
    </row>
    <row r="22">
      <c r="A22" s="11" t="s">
        <v>44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4">
        <f t="shared" si="4"/>
        <v>0</v>
      </c>
      <c r="R22" s="12" t="b">
        <f t="shared" si="5"/>
        <v>1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 t="b">
        <f t="shared" si="1"/>
        <v>1</v>
      </c>
      <c r="AK22" s="15">
        <f t="shared" si="2"/>
        <v>0</v>
      </c>
      <c r="AL22" s="12"/>
      <c r="AM22" s="12" t="b">
        <f t="shared" si="3"/>
        <v>1</v>
      </c>
    </row>
    <row r="23">
      <c r="A23" s="11" t="s">
        <v>45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4">
        <f t="shared" si="4"/>
        <v>0</v>
      </c>
      <c r="R23" s="12" t="b">
        <f t="shared" si="5"/>
        <v>1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 t="b">
        <f t="shared" si="1"/>
        <v>1</v>
      </c>
      <c r="AK23" s="15">
        <f t="shared" si="2"/>
        <v>0</v>
      </c>
      <c r="AL23" s="12"/>
      <c r="AM23" s="12" t="b">
        <f t="shared" si="3"/>
        <v>1</v>
      </c>
    </row>
    <row r="24">
      <c r="A24" s="11" t="s">
        <v>46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4">
        <f t="shared" si="4"/>
        <v>0</v>
      </c>
      <c r="R24" s="12" t="b">
        <f t="shared" si="5"/>
        <v>1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 t="b">
        <f t="shared" si="1"/>
        <v>1</v>
      </c>
      <c r="AK24" s="15">
        <f t="shared" si="2"/>
        <v>0</v>
      </c>
      <c r="AL24" s="12"/>
      <c r="AM24" s="12" t="b">
        <f t="shared" si="3"/>
        <v>1</v>
      </c>
    </row>
    <row r="25">
      <c r="A25" s="11" t="s">
        <v>47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4">
        <f t="shared" si="4"/>
        <v>0</v>
      </c>
      <c r="R25" s="12" t="b">
        <f t="shared" si="5"/>
        <v>1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 t="b">
        <f t="shared" si="1"/>
        <v>1</v>
      </c>
      <c r="AK25" s="15">
        <f t="shared" si="2"/>
        <v>0</v>
      </c>
      <c r="AL25" s="12"/>
      <c r="AM25" s="12" t="b">
        <f t="shared" si="3"/>
        <v>1</v>
      </c>
    </row>
    <row r="26">
      <c r="A26" s="11" t="s">
        <v>48</v>
      </c>
      <c r="B26" s="13">
        <v>1.0115E7</v>
      </c>
      <c r="C26" s="18">
        <v>3.2375E7</v>
      </c>
      <c r="D26" s="12"/>
      <c r="E26" s="13">
        <v>7435000.0</v>
      </c>
      <c r="F26" s="19">
        <v>7800000.0</v>
      </c>
      <c r="G26" s="12"/>
      <c r="H26" s="13">
        <v>7362500.0</v>
      </c>
      <c r="I26" s="12"/>
      <c r="J26" s="13">
        <v>1.2945E7</v>
      </c>
      <c r="K26" s="13">
        <v>1.241E7</v>
      </c>
      <c r="L26" s="12"/>
      <c r="M26" s="12"/>
      <c r="N26" s="13">
        <v>6.1248E7</v>
      </c>
      <c r="O26" s="13">
        <v>9240000.0</v>
      </c>
      <c r="P26" s="13">
        <v>2400000.0</v>
      </c>
      <c r="Q26" s="14">
        <f t="shared" si="4"/>
        <v>163330500</v>
      </c>
      <c r="R26" s="12" t="b">
        <f t="shared" si="5"/>
        <v>1</v>
      </c>
      <c r="S26" s="12"/>
      <c r="T26" s="13">
        <v>2.2615E7</v>
      </c>
      <c r="U26" s="13">
        <v>3.4775E7</v>
      </c>
      <c r="V26" s="12"/>
      <c r="W26" s="13">
        <v>7435000.0</v>
      </c>
      <c r="X26" s="13">
        <v>7800000.0</v>
      </c>
      <c r="Y26" s="12"/>
      <c r="Z26" s="13">
        <v>7362500.0</v>
      </c>
      <c r="AA26" s="12"/>
      <c r="AB26" s="13">
        <v>1.2945E7</v>
      </c>
      <c r="AC26" s="13">
        <v>1.241E7</v>
      </c>
      <c r="AD26" s="12"/>
      <c r="AE26" s="12"/>
      <c r="AF26" s="13">
        <v>1.12208E8</v>
      </c>
      <c r="AG26" s="13">
        <v>1.83E7</v>
      </c>
      <c r="AH26" s="13">
        <v>2400000.0</v>
      </c>
      <c r="AI26" s="13">
        <v>2.382505E8</v>
      </c>
      <c r="AJ26" s="12" t="b">
        <f t="shared" si="1"/>
        <v>1</v>
      </c>
      <c r="AK26" s="15">
        <f t="shared" si="2"/>
        <v>74920000</v>
      </c>
      <c r="AL26" s="12"/>
      <c r="AM26" s="12" t="b">
        <f t="shared" si="3"/>
        <v>1</v>
      </c>
    </row>
    <row r="27">
      <c r="A27" s="11" t="s">
        <v>49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>
        <v>1.40760021802769E8</v>
      </c>
      <c r="O27" s="13">
        <v>1.14783666E8</v>
      </c>
      <c r="P27" s="12"/>
      <c r="Q27" s="14">
        <f t="shared" si="4"/>
        <v>255543687.8</v>
      </c>
      <c r="R27" s="12" t="b">
        <f t="shared" si="5"/>
        <v>1</v>
      </c>
      <c r="S27" s="12"/>
      <c r="T27" s="13">
        <v>2.241E7</v>
      </c>
      <c r="U27" s="13">
        <v>4.4984E7</v>
      </c>
      <c r="V27" s="12"/>
      <c r="W27" s="13">
        <v>2.4138864E7</v>
      </c>
      <c r="X27" s="13">
        <v>3340000.0</v>
      </c>
      <c r="Y27" s="13">
        <v>8.7446E7</v>
      </c>
      <c r="Z27" s="13">
        <v>2.015E7</v>
      </c>
      <c r="AA27" s="13">
        <v>3.557E7</v>
      </c>
      <c r="AB27" s="13">
        <v>1.145E7</v>
      </c>
      <c r="AC27" s="13">
        <v>3.0408E7</v>
      </c>
      <c r="AD27" s="13">
        <v>1.24832E7</v>
      </c>
      <c r="AE27" s="13">
        <v>8386000.0</v>
      </c>
      <c r="AF27" s="13">
        <v>2.11620276586769E8</v>
      </c>
      <c r="AG27" s="13">
        <v>1.5194232524E8</v>
      </c>
      <c r="AH27" s="12"/>
      <c r="AI27" s="13">
        <v>6.64328665826769E8</v>
      </c>
      <c r="AJ27" s="12" t="b">
        <f t="shared" si="1"/>
        <v>1</v>
      </c>
      <c r="AK27" s="15">
        <f t="shared" si="2"/>
        <v>408784978</v>
      </c>
      <c r="AL27" s="13">
        <v>0.0</v>
      </c>
      <c r="AM27" s="12" t="b">
        <f t="shared" si="3"/>
        <v>1</v>
      </c>
    </row>
    <row r="28">
      <c r="A28" s="11" t="s">
        <v>50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4">
        <f t="shared" si="4"/>
        <v>0</v>
      </c>
      <c r="R28" s="12" t="b">
        <f t="shared" si="5"/>
        <v>1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 t="b">
        <f t="shared" si="1"/>
        <v>1</v>
      </c>
      <c r="AK28" s="15">
        <f t="shared" si="2"/>
        <v>0</v>
      </c>
      <c r="AL28" s="12"/>
      <c r="AM28" s="12" t="b">
        <f t="shared" si="3"/>
        <v>1</v>
      </c>
    </row>
    <row r="29">
      <c r="A29" s="11" t="s">
        <v>51</v>
      </c>
      <c r="B29" s="12"/>
      <c r="C29" s="13"/>
      <c r="D29" s="13">
        <v>3.1751470525009E7</v>
      </c>
      <c r="E29" s="12"/>
      <c r="F29" s="12"/>
      <c r="G29" s="12"/>
      <c r="H29" s="13">
        <v>6.3084E7</v>
      </c>
      <c r="I29" s="13"/>
      <c r="J29" s="13">
        <v>2550000.0</v>
      </c>
      <c r="K29" s="12"/>
      <c r="L29" s="13">
        <v>3.886375E7</v>
      </c>
      <c r="M29" s="13">
        <v>4800000.0</v>
      </c>
      <c r="N29" s="13">
        <v>7.40904419937868E7</v>
      </c>
      <c r="O29" s="13">
        <v>1.3803395796E7</v>
      </c>
      <c r="P29" s="12"/>
      <c r="Q29" s="20">
        <v>2.28943058314796E8</v>
      </c>
      <c r="R29" s="12" t="b">
        <f t="shared" si="5"/>
        <v>1</v>
      </c>
      <c r="S29" s="12"/>
      <c r="T29" s="13"/>
      <c r="U29" s="13">
        <v>2.91182E8</v>
      </c>
      <c r="V29" s="13">
        <v>7.7124275677E7</v>
      </c>
      <c r="W29" s="13">
        <v>9376000.0</v>
      </c>
      <c r="X29" s="12"/>
      <c r="Y29" s="13">
        <v>1.395488E8</v>
      </c>
      <c r="Z29" s="13">
        <v>8.7684E7</v>
      </c>
      <c r="AA29" s="13"/>
      <c r="AB29" s="13">
        <v>7.6674E7</v>
      </c>
      <c r="AC29" s="13">
        <v>1.56634E8</v>
      </c>
      <c r="AD29" s="13">
        <v>1.5035375E8</v>
      </c>
      <c r="AE29" s="13">
        <v>2.83E7</v>
      </c>
      <c r="AF29" s="13">
        <v>1.02664796040399E9</v>
      </c>
      <c r="AG29" s="13">
        <v>9.202263864E7</v>
      </c>
      <c r="AH29" s="12"/>
      <c r="AI29" s="13">
        <v>2.13554742472099E9</v>
      </c>
      <c r="AJ29" s="12" t="b">
        <f t="shared" si="1"/>
        <v>1</v>
      </c>
      <c r="AK29" s="21">
        <f t="shared" si="2"/>
        <v>490239800.4</v>
      </c>
      <c r="AL29" s="13">
        <v>1.416364566E9</v>
      </c>
      <c r="AM29" s="12" t="b">
        <f t="shared" si="3"/>
        <v>1</v>
      </c>
    </row>
    <row r="30">
      <c r="A30" s="11" t="s">
        <v>52</v>
      </c>
      <c r="B30" s="13">
        <v>9680000.0</v>
      </c>
      <c r="C30" s="12"/>
      <c r="D30" s="13">
        <v>8172000.0</v>
      </c>
      <c r="E30" s="13">
        <v>5353000.0</v>
      </c>
      <c r="F30" s="12"/>
      <c r="G30" s="13">
        <v>4036475.0</v>
      </c>
      <c r="H30" s="13">
        <v>6800000.0</v>
      </c>
      <c r="I30" s="12"/>
      <c r="J30" s="13">
        <v>5050000.0</v>
      </c>
      <c r="K30" s="13">
        <v>2.4098E7</v>
      </c>
      <c r="L30" s="13">
        <v>1.088E7</v>
      </c>
      <c r="M30" s="13">
        <v>3.0E7</v>
      </c>
      <c r="N30" s="13">
        <v>5.743666688E7</v>
      </c>
      <c r="O30" s="13">
        <v>6800000.0</v>
      </c>
      <c r="P30" s="13">
        <v>7500000.0</v>
      </c>
      <c r="Q30" s="14">
        <f t="shared" ref="Q30:Q51" si="6">SUM(B30:P30)</f>
        <v>175806141.9</v>
      </c>
      <c r="R30" s="12" t="b">
        <f t="shared" si="5"/>
        <v>1</v>
      </c>
      <c r="S30" s="12"/>
      <c r="T30" s="13">
        <v>9680000.0</v>
      </c>
      <c r="U30" s="13">
        <v>2.1241E7</v>
      </c>
      <c r="V30" s="13">
        <v>8172000.0</v>
      </c>
      <c r="W30" s="13">
        <v>5773000.0</v>
      </c>
      <c r="X30" s="12"/>
      <c r="Y30" s="13">
        <v>1.858E7</v>
      </c>
      <c r="Z30" s="13">
        <v>6800000.0</v>
      </c>
      <c r="AA30" s="12"/>
      <c r="AB30" s="13">
        <v>5920000.0</v>
      </c>
      <c r="AC30" s="13">
        <v>3.0098E7</v>
      </c>
      <c r="AD30" s="13">
        <v>2.67052E7</v>
      </c>
      <c r="AE30" s="13">
        <v>3.16948E7</v>
      </c>
      <c r="AF30" s="13">
        <v>2.502999998E8</v>
      </c>
      <c r="AG30" s="13">
        <v>6800000.0</v>
      </c>
      <c r="AH30" s="13">
        <v>7500000.0</v>
      </c>
      <c r="AI30" s="13">
        <v>4.292639998E8</v>
      </c>
      <c r="AJ30" s="12" t="b">
        <f t="shared" si="1"/>
        <v>1</v>
      </c>
      <c r="AK30" s="15">
        <f t="shared" si="2"/>
        <v>253457857.9</v>
      </c>
      <c r="AL30" s="12"/>
      <c r="AM30" s="12" t="b">
        <f t="shared" si="3"/>
        <v>1</v>
      </c>
    </row>
    <row r="31">
      <c r="A31" s="11" t="s">
        <v>53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4">
        <f t="shared" si="6"/>
        <v>0</v>
      </c>
      <c r="R31" s="12" t="b">
        <f t="shared" si="5"/>
        <v>1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 t="b">
        <f t="shared" si="1"/>
        <v>1</v>
      </c>
      <c r="AK31" s="15">
        <f t="shared" si="2"/>
        <v>0</v>
      </c>
      <c r="AL31" s="12"/>
      <c r="AM31" s="12" t="b">
        <f t="shared" si="3"/>
        <v>1</v>
      </c>
    </row>
    <row r="32">
      <c r="A32" s="11" t="s">
        <v>54</v>
      </c>
      <c r="B32" s="12"/>
      <c r="C32" s="13">
        <v>3.0875E7</v>
      </c>
      <c r="D32" s="13">
        <v>9740000.0</v>
      </c>
      <c r="E32" s="13">
        <v>9960000.0</v>
      </c>
      <c r="F32" s="12"/>
      <c r="G32" s="13">
        <v>2600000.0</v>
      </c>
      <c r="H32" s="12"/>
      <c r="I32" s="12"/>
      <c r="J32" s="12"/>
      <c r="K32" s="13">
        <v>5100000.0</v>
      </c>
      <c r="L32" s="13">
        <v>4.563986E7</v>
      </c>
      <c r="M32" s="12"/>
      <c r="N32" s="13">
        <v>6.84E7</v>
      </c>
      <c r="O32" s="13">
        <v>4243880.0</v>
      </c>
      <c r="P32" s="12"/>
      <c r="Q32" s="14">
        <f t="shared" si="6"/>
        <v>176558740</v>
      </c>
      <c r="R32" s="12" t="b">
        <f t="shared" si="5"/>
        <v>1</v>
      </c>
      <c r="S32" s="12"/>
      <c r="U32" s="13">
        <v>3.5865E7</v>
      </c>
      <c r="V32" s="13">
        <v>9740000.0</v>
      </c>
      <c r="W32" s="13">
        <v>1.727E7</v>
      </c>
      <c r="X32" s="12"/>
      <c r="Y32" s="13">
        <v>3.5908E7</v>
      </c>
      <c r="Z32" s="12"/>
      <c r="AA32" s="12"/>
      <c r="AB32" s="13">
        <v>1.27925E7</v>
      </c>
      <c r="AC32" s="13">
        <v>5.9286E7</v>
      </c>
      <c r="AD32" s="13">
        <v>6.117922E7</v>
      </c>
      <c r="AE32" s="13">
        <v>9.5323E7</v>
      </c>
      <c r="AF32" s="13">
        <v>6.84E7</v>
      </c>
      <c r="AG32" s="13">
        <v>5.344388E7</v>
      </c>
      <c r="AH32" s="12"/>
      <c r="AI32" s="13">
        <v>4.492076E8</v>
      </c>
      <c r="AJ32" s="12" t="b">
        <f>SUM(U32:AH32)=AI32</f>
        <v>1</v>
      </c>
      <c r="AK32" s="15">
        <f t="shared" si="2"/>
        <v>272648860</v>
      </c>
      <c r="AL32" s="12"/>
      <c r="AM32" s="12" t="b">
        <f t="shared" si="3"/>
        <v>1</v>
      </c>
    </row>
    <row r="33">
      <c r="A33" s="11" t="s">
        <v>55</v>
      </c>
      <c r="B33" s="12"/>
      <c r="C33" s="13">
        <v>2.756258E7</v>
      </c>
      <c r="D33" s="13">
        <v>2.87E7</v>
      </c>
      <c r="E33" s="13">
        <v>3.244E7</v>
      </c>
      <c r="F33" s="12"/>
      <c r="G33" s="12"/>
      <c r="H33" s="13">
        <v>1.158E7</v>
      </c>
      <c r="I33" s="12"/>
      <c r="J33" s="13">
        <v>210000.0</v>
      </c>
      <c r="K33" s="13">
        <v>300000.0</v>
      </c>
      <c r="L33" s="13">
        <v>1500000.0</v>
      </c>
      <c r="M33" s="13">
        <v>6010000.0</v>
      </c>
      <c r="N33" s="13">
        <v>8.4E7</v>
      </c>
      <c r="O33" s="13">
        <v>1.02E7</v>
      </c>
      <c r="P33" s="12"/>
      <c r="Q33" s="14">
        <f t="shared" si="6"/>
        <v>202502580</v>
      </c>
      <c r="R33" s="12" t="b">
        <f t="shared" si="5"/>
        <v>1</v>
      </c>
      <c r="S33" s="12"/>
      <c r="T33" s="13">
        <v>3.988E7</v>
      </c>
      <c r="U33" s="13">
        <v>2.756258E7</v>
      </c>
      <c r="V33" s="13">
        <v>2.87E7</v>
      </c>
      <c r="W33" s="13">
        <v>3.244E7</v>
      </c>
      <c r="X33" s="12"/>
      <c r="Y33" s="12"/>
      <c r="Z33" s="13">
        <v>1.158E7</v>
      </c>
      <c r="AA33" s="13">
        <v>3555000.0</v>
      </c>
      <c r="AB33" s="13">
        <v>3450000.0</v>
      </c>
      <c r="AC33" s="13">
        <v>1.788E7</v>
      </c>
      <c r="AD33" s="13">
        <v>1500000.0</v>
      </c>
      <c r="AE33" s="13">
        <v>6010000.0</v>
      </c>
      <c r="AF33" s="13">
        <v>8.4E7</v>
      </c>
      <c r="AG33" s="22">
        <v>1.02E7</v>
      </c>
      <c r="AH33" s="12"/>
      <c r="AI33" s="13">
        <v>2.6675758E8</v>
      </c>
      <c r="AJ33" s="12" t="b">
        <f t="shared" ref="AJ33:AJ77" si="7">SUM(T33:AH33)=AI33</f>
        <v>1</v>
      </c>
      <c r="AK33" s="15">
        <f t="shared" si="2"/>
        <v>64255000</v>
      </c>
      <c r="AL33" s="12"/>
      <c r="AM33" s="12" t="b">
        <f t="shared" si="3"/>
        <v>1</v>
      </c>
    </row>
    <row r="34">
      <c r="A34" s="11" t="s">
        <v>56</v>
      </c>
      <c r="B34" s="13">
        <v>2700000.0</v>
      </c>
      <c r="C34" s="13">
        <v>1.5744E7</v>
      </c>
      <c r="D34" s="13">
        <v>3168000.0</v>
      </c>
      <c r="E34" s="13">
        <v>2744000.0</v>
      </c>
      <c r="F34" s="12"/>
      <c r="G34" s="12"/>
      <c r="H34" s="12"/>
      <c r="I34" s="13">
        <v>1786000.0</v>
      </c>
      <c r="J34" s="13">
        <v>6136000.0</v>
      </c>
      <c r="K34" s="13">
        <v>3.7305E7</v>
      </c>
      <c r="L34" s="13">
        <v>5092000.0</v>
      </c>
      <c r="M34" s="12"/>
      <c r="N34" s="13">
        <v>4.428831112E7</v>
      </c>
      <c r="O34" s="13">
        <v>1.395E7</v>
      </c>
      <c r="P34" s="12"/>
      <c r="Q34" s="14">
        <f t="shared" si="6"/>
        <v>132913311.1</v>
      </c>
      <c r="R34" s="12" t="b">
        <f t="shared" si="5"/>
        <v>1</v>
      </c>
      <c r="S34" s="12"/>
      <c r="T34" s="13">
        <v>1.779E7</v>
      </c>
      <c r="U34" s="13">
        <v>3.7888E7</v>
      </c>
      <c r="V34" s="13">
        <v>3168000.0</v>
      </c>
      <c r="W34" s="13">
        <v>2744000.0</v>
      </c>
      <c r="X34" s="12"/>
      <c r="Y34" s="13">
        <v>2.3805E7</v>
      </c>
      <c r="Z34" s="13">
        <v>2444000.0</v>
      </c>
      <c r="AA34" s="13">
        <v>1786000.0</v>
      </c>
      <c r="AB34" s="13">
        <v>1.988E7</v>
      </c>
      <c r="AC34" s="13">
        <v>6.3523E7</v>
      </c>
      <c r="AD34" s="13">
        <v>4.3395E7</v>
      </c>
      <c r="AE34" s="13">
        <v>3.4622E7</v>
      </c>
      <c r="AF34" s="13">
        <v>9.126062224E7</v>
      </c>
      <c r="AG34" s="22">
        <v>3.1606033935E7</v>
      </c>
      <c r="AH34" s="12"/>
      <c r="AI34" s="13">
        <v>3.73911656175E8</v>
      </c>
      <c r="AJ34" s="12" t="b">
        <f t="shared" si="7"/>
        <v>1</v>
      </c>
      <c r="AK34" s="15">
        <f t="shared" si="2"/>
        <v>240998345.1</v>
      </c>
      <c r="AL34" s="12"/>
      <c r="AM34" s="12" t="b">
        <f t="shared" si="3"/>
        <v>1</v>
      </c>
    </row>
    <row r="35">
      <c r="A35" s="11" t="s">
        <v>57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4">
        <f t="shared" si="6"/>
        <v>0</v>
      </c>
      <c r="R35" s="12" t="b">
        <f t="shared" si="5"/>
        <v>1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 t="b">
        <f t="shared" si="7"/>
        <v>1</v>
      </c>
      <c r="AK35" s="15">
        <f t="shared" si="2"/>
        <v>0</v>
      </c>
      <c r="AL35" s="12"/>
      <c r="AM35" s="12" t="b">
        <f t="shared" si="3"/>
        <v>1</v>
      </c>
    </row>
    <row r="36">
      <c r="A36" s="11" t="s">
        <v>58</v>
      </c>
      <c r="B36" s="12"/>
      <c r="C36" s="13">
        <v>2.1948E7</v>
      </c>
      <c r="D36" s="13">
        <v>1.1114856E7</v>
      </c>
      <c r="E36" s="12"/>
      <c r="F36" s="12"/>
      <c r="G36" s="13">
        <v>4054000.0</v>
      </c>
      <c r="H36" s="12"/>
      <c r="I36" s="13">
        <v>1.047E7</v>
      </c>
      <c r="J36" s="13">
        <v>9600000.0</v>
      </c>
      <c r="K36" s="13">
        <v>2.7300735E7</v>
      </c>
      <c r="L36" s="12"/>
      <c r="M36" s="13">
        <v>3736000.0</v>
      </c>
      <c r="N36" s="13">
        <v>9.06796E7</v>
      </c>
      <c r="O36" s="13">
        <v>300000.0</v>
      </c>
      <c r="P36" s="12"/>
      <c r="Q36" s="14">
        <f t="shared" si="6"/>
        <v>179203191</v>
      </c>
      <c r="R36" s="12" t="b">
        <f t="shared" si="5"/>
        <v>1</v>
      </c>
      <c r="S36" s="12"/>
      <c r="T36" s="12"/>
      <c r="U36" s="13">
        <v>2.51412E7</v>
      </c>
      <c r="V36" s="12"/>
      <c r="W36" s="13">
        <v>1.7597856E7</v>
      </c>
      <c r="X36" s="12"/>
      <c r="Y36" s="13">
        <v>9480000.0</v>
      </c>
      <c r="Z36" s="13">
        <v>8678000.0</v>
      </c>
      <c r="AA36" s="13">
        <v>1.047E7</v>
      </c>
      <c r="AB36" s="13">
        <v>5.5665E7</v>
      </c>
      <c r="AC36" s="13">
        <v>3.6502E7</v>
      </c>
      <c r="AD36" s="12"/>
      <c r="AE36" s="13">
        <v>3736000.0</v>
      </c>
      <c r="AF36" s="13">
        <v>1.5563657689E8</v>
      </c>
      <c r="AG36" s="13">
        <v>8800000.0</v>
      </c>
      <c r="AH36" s="12"/>
      <c r="AI36" s="13">
        <v>3.3170663289E8</v>
      </c>
      <c r="AJ36" s="12" t="b">
        <f t="shared" si="7"/>
        <v>1</v>
      </c>
      <c r="AK36" s="15">
        <f t="shared" si="2"/>
        <v>152503441.9</v>
      </c>
      <c r="AL36" s="12"/>
      <c r="AM36" s="12" t="b">
        <f t="shared" si="3"/>
        <v>1</v>
      </c>
    </row>
    <row r="37">
      <c r="A37" s="23" t="s">
        <v>59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4">
        <f t="shared" si="6"/>
        <v>0</v>
      </c>
      <c r="R37" s="12" t="b">
        <f t="shared" si="5"/>
        <v>1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 t="b">
        <f t="shared" si="7"/>
        <v>1</v>
      </c>
      <c r="AK37" s="15">
        <f t="shared" si="2"/>
        <v>0</v>
      </c>
      <c r="AL37" s="12"/>
      <c r="AM37" s="12" t="b">
        <f t="shared" si="3"/>
        <v>1</v>
      </c>
    </row>
    <row r="38">
      <c r="A38" s="23" t="s">
        <v>60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>
        <v>7.7879609E7</v>
      </c>
      <c r="O38" s="12"/>
      <c r="P38" s="12"/>
      <c r="Q38" s="14">
        <f t="shared" si="6"/>
        <v>77879609</v>
      </c>
      <c r="R38" s="12" t="b">
        <f t="shared" si="5"/>
        <v>1</v>
      </c>
      <c r="S38" s="12"/>
      <c r="T38" s="13">
        <v>6015000.0</v>
      </c>
      <c r="U38" s="13">
        <v>2.51558E7</v>
      </c>
      <c r="V38" s="13">
        <v>2155600.0</v>
      </c>
      <c r="W38" s="13">
        <v>1407000.0</v>
      </c>
      <c r="X38" s="13">
        <v>1.13192E7</v>
      </c>
      <c r="Y38" s="13">
        <v>5004400.0</v>
      </c>
      <c r="Z38" s="13">
        <v>2563200.0</v>
      </c>
      <c r="AA38" s="12"/>
      <c r="AB38" s="13">
        <v>5499000.0</v>
      </c>
      <c r="AC38" s="13">
        <v>4000000.0</v>
      </c>
      <c r="AD38" s="13">
        <v>6438800.0</v>
      </c>
      <c r="AE38" s="13">
        <v>1015000.0</v>
      </c>
      <c r="AF38" s="13">
        <v>8.7803482E7</v>
      </c>
      <c r="AG38" s="13">
        <v>5.036484E7</v>
      </c>
      <c r="AH38" s="13">
        <v>3.8332E7</v>
      </c>
      <c r="AI38" s="13">
        <v>2.47073322E8</v>
      </c>
      <c r="AJ38" s="12" t="b">
        <f t="shared" si="7"/>
        <v>1</v>
      </c>
      <c r="AK38" s="15">
        <f t="shared" si="2"/>
        <v>169193713</v>
      </c>
      <c r="AL38" s="12"/>
      <c r="AM38" s="12" t="b">
        <f t="shared" si="3"/>
        <v>1</v>
      </c>
    </row>
    <row r="39">
      <c r="A39" s="23" t="s">
        <v>61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4">
        <f t="shared" si="6"/>
        <v>0</v>
      </c>
      <c r="R39" s="12" t="b">
        <f t="shared" si="5"/>
        <v>1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 t="b">
        <f t="shared" si="7"/>
        <v>1</v>
      </c>
      <c r="AK39" s="15">
        <f t="shared" si="2"/>
        <v>0</v>
      </c>
      <c r="AL39" s="12"/>
      <c r="AM39" s="12" t="b">
        <f t="shared" si="3"/>
        <v>1</v>
      </c>
    </row>
    <row r="40">
      <c r="A40" s="23" t="s">
        <v>62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>
        <v>2.63631432E8</v>
      </c>
      <c r="O40" s="12"/>
      <c r="P40" s="12"/>
      <c r="Q40" s="14">
        <f t="shared" si="6"/>
        <v>263631432</v>
      </c>
      <c r="R40" s="12" t="b">
        <f t="shared" si="5"/>
        <v>1</v>
      </c>
      <c r="S40" s="12"/>
      <c r="T40" s="13">
        <v>2353500.0</v>
      </c>
      <c r="U40" s="13">
        <v>5.892E7</v>
      </c>
      <c r="V40" s="13">
        <v>5.2458E7</v>
      </c>
      <c r="W40" s="13">
        <v>1.232E7</v>
      </c>
      <c r="X40" s="13">
        <v>5725000.0</v>
      </c>
      <c r="Y40" s="13">
        <v>5910000.0</v>
      </c>
      <c r="Z40" s="13">
        <v>1.3725E7</v>
      </c>
      <c r="AA40" s="12"/>
      <c r="AB40" s="13">
        <v>5.15667E7</v>
      </c>
      <c r="AC40" s="13">
        <v>2.14039E8</v>
      </c>
      <c r="AD40" s="13">
        <v>2.8471E7</v>
      </c>
      <c r="AE40" s="13">
        <v>7.872E7</v>
      </c>
      <c r="AF40" s="13">
        <v>3.60569166E8</v>
      </c>
      <c r="AG40" s="13">
        <v>8.50343E7</v>
      </c>
      <c r="AH40" s="13">
        <v>1.1391E8</v>
      </c>
      <c r="AI40" s="13">
        <v>1.083721666E9</v>
      </c>
      <c r="AJ40" s="12" t="b">
        <f t="shared" si="7"/>
        <v>1</v>
      </c>
      <c r="AK40" s="15">
        <f t="shared" si="2"/>
        <v>820090234</v>
      </c>
      <c r="AL40" s="12"/>
      <c r="AM40" s="12" t="b">
        <f t="shared" si="3"/>
        <v>1</v>
      </c>
    </row>
    <row r="41">
      <c r="A41" s="23" t="s">
        <v>63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">
        <v>2.33857389E8</v>
      </c>
      <c r="O41" s="12"/>
      <c r="P41" s="12"/>
      <c r="Q41" s="14">
        <f t="shared" si="6"/>
        <v>233857389</v>
      </c>
      <c r="R41" s="12" t="b">
        <f t="shared" si="5"/>
        <v>1</v>
      </c>
      <c r="S41" s="12"/>
      <c r="T41" s="13">
        <v>3500000.0</v>
      </c>
      <c r="U41" s="13">
        <v>9.015E7</v>
      </c>
      <c r="V41" s="13">
        <v>3.258E7</v>
      </c>
      <c r="W41" s="13">
        <v>2830000.0</v>
      </c>
      <c r="X41" s="12"/>
      <c r="Y41" s="12"/>
      <c r="Z41" s="13">
        <v>1.714E7</v>
      </c>
      <c r="AA41" s="12"/>
      <c r="AB41" s="13">
        <v>1.626E7</v>
      </c>
      <c r="AC41" s="12"/>
      <c r="AD41" s="13">
        <v>6050000.0</v>
      </c>
      <c r="AE41" s="12"/>
      <c r="AF41" s="13">
        <v>2.48357389E8</v>
      </c>
      <c r="AG41" s="13">
        <v>1.99882389E8</v>
      </c>
      <c r="AH41" s="13">
        <v>3.2014E8</v>
      </c>
      <c r="AI41" s="13">
        <v>9.36889778E8</v>
      </c>
      <c r="AJ41" s="12" t="b">
        <f t="shared" si="7"/>
        <v>1</v>
      </c>
      <c r="AK41" s="15">
        <f t="shared" si="2"/>
        <v>703032389</v>
      </c>
      <c r="AL41" s="12"/>
      <c r="AM41" s="12" t="b">
        <f t="shared" si="3"/>
        <v>1</v>
      </c>
    </row>
    <row r="42">
      <c r="A42" s="23" t="s">
        <v>64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>
        <v>1.47316265E8</v>
      </c>
      <c r="O42" s="12"/>
      <c r="P42" s="12"/>
      <c r="Q42" s="14">
        <f t="shared" si="6"/>
        <v>147316265</v>
      </c>
      <c r="R42" s="12" t="b">
        <f t="shared" si="5"/>
        <v>1</v>
      </c>
      <c r="S42" s="12"/>
      <c r="T42" s="12"/>
      <c r="U42" s="13">
        <v>3.3733E7</v>
      </c>
      <c r="V42" s="12"/>
      <c r="W42" s="13">
        <v>1.011E7</v>
      </c>
      <c r="X42" s="13">
        <v>4.1213E7</v>
      </c>
      <c r="Y42" s="12"/>
      <c r="Z42" s="13">
        <v>3700000.0</v>
      </c>
      <c r="AA42" s="12"/>
      <c r="AB42" s="13">
        <v>7378750.0</v>
      </c>
      <c r="AC42" s="13">
        <v>3.25E8</v>
      </c>
      <c r="AD42" s="13">
        <v>7062000.0</v>
      </c>
      <c r="AE42" s="13">
        <v>3.99494E7</v>
      </c>
      <c r="AF42" s="13">
        <v>3.63880397E8</v>
      </c>
      <c r="AG42" s="13">
        <v>7.6444E7</v>
      </c>
      <c r="AH42" s="13">
        <v>2.4464E7</v>
      </c>
      <c r="AI42" s="13">
        <v>9.32934547E8</v>
      </c>
      <c r="AJ42" s="12" t="b">
        <f t="shared" si="7"/>
        <v>1</v>
      </c>
      <c r="AK42" s="15">
        <f t="shared" si="2"/>
        <v>785618282</v>
      </c>
      <c r="AL42" s="12"/>
      <c r="AM42" s="12" t="b">
        <f t="shared" si="3"/>
        <v>1</v>
      </c>
    </row>
    <row r="43">
      <c r="A43" s="23" t="s">
        <v>65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4">
        <f t="shared" si="6"/>
        <v>0</v>
      </c>
      <c r="R43" s="12" t="b">
        <f t="shared" si="5"/>
        <v>1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 t="b">
        <f t="shared" si="7"/>
        <v>1</v>
      </c>
      <c r="AK43" s="15">
        <f t="shared" si="2"/>
        <v>0</v>
      </c>
      <c r="AL43" s="12"/>
      <c r="AM43" s="12" t="b">
        <f t="shared" si="3"/>
        <v>1</v>
      </c>
    </row>
    <row r="44">
      <c r="A44" s="23" t="s">
        <v>66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4">
        <f t="shared" si="6"/>
        <v>0</v>
      </c>
      <c r="R44" s="12" t="b">
        <f t="shared" si="5"/>
        <v>1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 t="b">
        <f t="shared" si="7"/>
        <v>1</v>
      </c>
      <c r="AK44" s="15">
        <f t="shared" si="2"/>
        <v>0</v>
      </c>
      <c r="AL44" s="12"/>
      <c r="AM44" s="12" t="b">
        <f t="shared" si="3"/>
        <v>1</v>
      </c>
    </row>
    <row r="45">
      <c r="A45" s="23" t="s">
        <v>67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4">
        <f t="shared" si="6"/>
        <v>0</v>
      </c>
      <c r="R45" s="12" t="b">
        <f t="shared" si="5"/>
        <v>1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 t="b">
        <f t="shared" si="7"/>
        <v>1</v>
      </c>
      <c r="AK45" s="15">
        <f t="shared" si="2"/>
        <v>0</v>
      </c>
      <c r="AL45" s="12"/>
      <c r="AM45" s="12" t="b">
        <f t="shared" si="3"/>
        <v>1</v>
      </c>
    </row>
    <row r="46">
      <c r="A46" s="23" t="s">
        <v>68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>
        <v>1.7785297E8</v>
      </c>
      <c r="O46" s="12"/>
      <c r="P46" s="12"/>
      <c r="Q46" s="14">
        <f t="shared" si="6"/>
        <v>177852970</v>
      </c>
      <c r="R46" s="12" t="b">
        <f t="shared" si="5"/>
        <v>1</v>
      </c>
      <c r="S46" s="12"/>
      <c r="T46" s="12"/>
      <c r="U46" s="13">
        <v>3.4823E7</v>
      </c>
      <c r="V46" s="13">
        <v>6412000.0</v>
      </c>
      <c r="W46" s="13">
        <v>2938400.0</v>
      </c>
      <c r="X46" s="13">
        <v>3.02515E7</v>
      </c>
      <c r="Y46" s="12"/>
      <c r="Z46" s="13">
        <v>2.7641E7</v>
      </c>
      <c r="AA46" s="12"/>
      <c r="AB46" s="13">
        <v>1.25067E7</v>
      </c>
      <c r="AC46" s="13">
        <v>5680000.0</v>
      </c>
      <c r="AD46" s="13">
        <v>1.67014E7</v>
      </c>
      <c r="AE46" s="12"/>
      <c r="AF46" s="13">
        <v>2.33574213E8</v>
      </c>
      <c r="AG46" s="13">
        <v>7.352E7</v>
      </c>
      <c r="AH46" s="13">
        <v>6.912E7</v>
      </c>
      <c r="AI46" s="13">
        <v>5.13168213E8</v>
      </c>
      <c r="AJ46" s="12" t="b">
        <f t="shared" si="7"/>
        <v>1</v>
      </c>
      <c r="AK46" s="15">
        <f t="shared" si="2"/>
        <v>335315243</v>
      </c>
      <c r="AL46" s="12"/>
      <c r="AM46" s="12" t="b">
        <f t="shared" si="3"/>
        <v>1</v>
      </c>
    </row>
    <row r="47">
      <c r="A47" s="23" t="s">
        <v>69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>
        <v>2.36147003E8</v>
      </c>
      <c r="O47" s="12"/>
      <c r="P47" s="12"/>
      <c r="Q47" s="14">
        <f t="shared" si="6"/>
        <v>236147003</v>
      </c>
      <c r="R47" s="12" t="b">
        <f t="shared" si="5"/>
        <v>1</v>
      </c>
      <c r="S47" s="12"/>
      <c r="T47" s="13">
        <v>9755200.0</v>
      </c>
      <c r="U47" s="13">
        <v>2.776389E7</v>
      </c>
      <c r="V47" s="13">
        <v>5.760008E7</v>
      </c>
      <c r="W47" s="13">
        <v>1414000.0</v>
      </c>
      <c r="X47" s="13">
        <v>1.287664E7</v>
      </c>
      <c r="Y47" s="12"/>
      <c r="Z47" s="13">
        <v>1.24224E7</v>
      </c>
      <c r="AA47" s="12"/>
      <c r="AB47" s="13">
        <v>1.96936E7</v>
      </c>
      <c r="AC47" s="13">
        <v>2.0E7</v>
      </c>
      <c r="AD47" s="13">
        <v>5719500.0</v>
      </c>
      <c r="AE47" s="13">
        <v>9.06457E7</v>
      </c>
      <c r="AF47" s="13">
        <v>3.45724997E8</v>
      </c>
      <c r="AG47" s="13">
        <v>9.8209711E7</v>
      </c>
      <c r="AH47" s="13">
        <v>8.2198E7</v>
      </c>
      <c r="AI47" s="13">
        <v>7.84023718E8</v>
      </c>
      <c r="AJ47" s="12" t="b">
        <f t="shared" si="7"/>
        <v>1</v>
      </c>
      <c r="AK47" s="15">
        <f t="shared" si="2"/>
        <v>547876715</v>
      </c>
      <c r="AL47" s="12"/>
      <c r="AM47" s="12" t="b">
        <f t="shared" si="3"/>
        <v>1</v>
      </c>
    </row>
    <row r="48">
      <c r="A48" s="23" t="s">
        <v>70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>
        <v>2.70147606E8</v>
      </c>
      <c r="O48" s="13">
        <v>14080.0</v>
      </c>
      <c r="P48" s="12"/>
      <c r="Q48" s="14">
        <f t="shared" si="6"/>
        <v>270161686</v>
      </c>
      <c r="R48" s="12" t="b">
        <f t="shared" si="5"/>
        <v>1</v>
      </c>
      <c r="S48" s="12"/>
      <c r="T48" s="13">
        <v>2373000.0</v>
      </c>
      <c r="U48" s="13">
        <v>3.76262E7</v>
      </c>
      <c r="V48" s="13">
        <v>2952000.0</v>
      </c>
      <c r="W48" s="13">
        <v>3817680.0</v>
      </c>
      <c r="X48" s="13">
        <v>2.47112E7</v>
      </c>
      <c r="Y48" s="12"/>
      <c r="Z48" s="13">
        <v>4887216.0</v>
      </c>
      <c r="AA48" s="12"/>
      <c r="AB48" s="13">
        <v>1.9605E7</v>
      </c>
      <c r="AC48" s="13">
        <v>5.6388E8</v>
      </c>
      <c r="AD48" s="13">
        <v>2.01895E7</v>
      </c>
      <c r="AE48" s="13">
        <v>2.157E7</v>
      </c>
      <c r="AF48" s="13">
        <v>3.05405086E8</v>
      </c>
      <c r="AG48" s="13">
        <v>9.008216E7</v>
      </c>
      <c r="AH48" s="13">
        <v>1.55E7</v>
      </c>
      <c r="AI48" s="13">
        <v>1.112599042E9</v>
      </c>
      <c r="AJ48" s="12" t="b">
        <f t="shared" si="7"/>
        <v>1</v>
      </c>
      <c r="AK48" s="15">
        <f t="shared" si="2"/>
        <v>842437356</v>
      </c>
      <c r="AL48" s="12"/>
      <c r="AM48" s="12" t="b">
        <f t="shared" si="3"/>
        <v>1</v>
      </c>
    </row>
    <row r="49">
      <c r="A49" s="23" t="s">
        <v>71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>
        <v>2.0508012E8</v>
      </c>
      <c r="O49" s="12"/>
      <c r="P49" s="12"/>
      <c r="Q49" s="14">
        <f t="shared" si="6"/>
        <v>205080120</v>
      </c>
      <c r="R49" s="12" t="b">
        <f t="shared" si="5"/>
        <v>1</v>
      </c>
      <c r="S49" s="12"/>
      <c r="T49" s="12"/>
      <c r="U49" s="13">
        <v>1.7346E7</v>
      </c>
      <c r="V49" s="13">
        <v>7.7694E7</v>
      </c>
      <c r="W49" s="13">
        <v>700000.0</v>
      </c>
      <c r="X49" s="13">
        <v>1.74096E7</v>
      </c>
      <c r="Y49" s="12"/>
      <c r="Z49" s="13">
        <v>2.6705E7</v>
      </c>
      <c r="AA49" s="12"/>
      <c r="AB49" s="13">
        <v>1.11E7</v>
      </c>
      <c r="AC49" s="13">
        <v>6.5425E7</v>
      </c>
      <c r="AD49" s="13">
        <v>7397997.0</v>
      </c>
      <c r="AE49" s="13">
        <v>7910884.0</v>
      </c>
      <c r="AF49" s="13">
        <v>2.0508012E8</v>
      </c>
      <c r="AG49" s="13">
        <v>7.8317E7</v>
      </c>
      <c r="AH49" s="13">
        <v>1.90889111E8</v>
      </c>
      <c r="AI49" s="13">
        <v>7.05974712E8</v>
      </c>
      <c r="AJ49" s="12" t="b">
        <f t="shared" si="7"/>
        <v>1</v>
      </c>
      <c r="AK49" s="15">
        <f t="shared" si="2"/>
        <v>500894592</v>
      </c>
      <c r="AL49" s="12"/>
      <c r="AM49" s="12" t="b">
        <f t="shared" si="3"/>
        <v>1</v>
      </c>
    </row>
    <row r="50">
      <c r="A50" s="23" t="s">
        <v>72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>
        <v>6.462984E7</v>
      </c>
      <c r="O50" s="12"/>
      <c r="P50" s="12"/>
      <c r="Q50" s="14">
        <f t="shared" si="6"/>
        <v>64629840</v>
      </c>
      <c r="R50" s="12" t="b">
        <f t="shared" si="5"/>
        <v>1</v>
      </c>
      <c r="S50" s="12"/>
      <c r="T50" s="13">
        <v>1775000.0</v>
      </c>
      <c r="U50" s="13">
        <v>1.8622E7</v>
      </c>
      <c r="V50" s="13">
        <v>1.029E7</v>
      </c>
      <c r="W50" s="13">
        <v>2.2741E7</v>
      </c>
      <c r="X50" s="13">
        <v>1.4371E7</v>
      </c>
      <c r="Y50" s="12"/>
      <c r="Z50" s="13">
        <v>5.225E7</v>
      </c>
      <c r="AA50" s="12"/>
      <c r="AB50" s="13">
        <v>1.4342E7</v>
      </c>
      <c r="AC50" s="13">
        <v>8.0362512E7</v>
      </c>
      <c r="AD50" s="13">
        <v>3.9765E7</v>
      </c>
      <c r="AE50" s="13">
        <v>3.6385E7</v>
      </c>
      <c r="AF50" s="13">
        <v>2.80992252E8</v>
      </c>
      <c r="AG50" s="13">
        <v>1.12275E8</v>
      </c>
      <c r="AH50" s="13">
        <v>1.51666E8</v>
      </c>
      <c r="AI50" s="13">
        <v>8.35836764E8</v>
      </c>
      <c r="AJ50" s="12" t="b">
        <f t="shared" si="7"/>
        <v>1</v>
      </c>
      <c r="AK50" s="15">
        <f t="shared" si="2"/>
        <v>771206924</v>
      </c>
      <c r="AL50" s="12"/>
      <c r="AM50" s="12" t="b">
        <f t="shared" si="3"/>
        <v>1</v>
      </c>
    </row>
    <row r="51">
      <c r="A51" s="23" t="s">
        <v>73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4">
        <f t="shared" si="6"/>
        <v>0</v>
      </c>
      <c r="R51" s="12" t="b">
        <f t="shared" si="5"/>
        <v>1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 t="b">
        <f t="shared" si="7"/>
        <v>1</v>
      </c>
      <c r="AK51" s="15">
        <f t="shared" si="2"/>
        <v>0</v>
      </c>
      <c r="AL51" s="12"/>
      <c r="AM51" s="12" t="b">
        <f t="shared" si="3"/>
        <v>1</v>
      </c>
    </row>
    <row r="52">
      <c r="A52" s="23" t="s">
        <v>74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4">
        <v>2.85210874E8</v>
      </c>
      <c r="O52" s="12"/>
      <c r="P52" s="12"/>
      <c r="Q52" s="14">
        <v>2.85210874E8</v>
      </c>
      <c r="R52" s="12" t="b">
        <f t="shared" si="5"/>
        <v>1</v>
      </c>
      <c r="S52" s="12"/>
      <c r="T52" s="24">
        <v>6200000.0</v>
      </c>
      <c r="U52" s="24">
        <v>6.1715E7</v>
      </c>
      <c r="V52" s="24">
        <v>1.218E7</v>
      </c>
      <c r="W52" s="24">
        <v>1.2026E7</v>
      </c>
      <c r="X52" s="24">
        <v>1.7176E7</v>
      </c>
      <c r="Y52" s="25"/>
      <c r="Z52" s="24">
        <v>1.728E7</v>
      </c>
      <c r="AA52" s="25"/>
      <c r="AB52" s="24">
        <v>1.27985E7</v>
      </c>
      <c r="AC52" s="25"/>
      <c r="AD52" s="24">
        <v>1.9256E7</v>
      </c>
      <c r="AE52" s="24">
        <v>1.10415E7</v>
      </c>
      <c r="AF52" s="24">
        <v>2.87210874E8</v>
      </c>
      <c r="AG52" s="13">
        <v>1.51285965E8</v>
      </c>
      <c r="AH52" s="13">
        <v>2.50391E8</v>
      </c>
      <c r="AI52" s="24">
        <v>8.58560839E8</v>
      </c>
      <c r="AJ52" s="12" t="b">
        <f t="shared" si="7"/>
        <v>1</v>
      </c>
      <c r="AK52" s="25">
        <f t="shared" si="2"/>
        <v>573349965</v>
      </c>
      <c r="AL52" s="12"/>
      <c r="AM52" s="12" t="b">
        <f t="shared" si="3"/>
        <v>1</v>
      </c>
    </row>
    <row r="53">
      <c r="A53" s="23" t="s">
        <v>75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4">
        <f t="shared" ref="Q53:Q76" si="8">SUM(B53:P53)</f>
        <v>0</v>
      </c>
      <c r="R53" s="12" t="b">
        <f t="shared" si="5"/>
        <v>1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 t="b">
        <f t="shared" si="7"/>
        <v>1</v>
      </c>
      <c r="AK53" s="15">
        <f t="shared" si="2"/>
        <v>0</v>
      </c>
      <c r="AL53" s="12"/>
      <c r="AM53" s="12" t="b">
        <f t="shared" si="3"/>
        <v>1</v>
      </c>
    </row>
    <row r="54">
      <c r="A54" s="23" t="s">
        <v>76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4">
        <f t="shared" si="8"/>
        <v>0</v>
      </c>
      <c r="R54" s="12" t="b">
        <f t="shared" si="5"/>
        <v>1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 t="b">
        <f t="shared" si="7"/>
        <v>1</v>
      </c>
      <c r="AK54" s="15">
        <f t="shared" si="2"/>
        <v>0</v>
      </c>
      <c r="AL54" s="12"/>
      <c r="AM54" s="12" t="b">
        <f t="shared" si="3"/>
        <v>1</v>
      </c>
    </row>
    <row r="55">
      <c r="A55" s="23" t="s">
        <v>77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>
        <v>1.67484007E8</v>
      </c>
      <c r="O55" s="12"/>
      <c r="P55" s="12"/>
      <c r="Q55" s="14">
        <f t="shared" si="8"/>
        <v>167484007</v>
      </c>
      <c r="R55" s="12" t="b">
        <f t="shared" si="5"/>
        <v>1</v>
      </c>
      <c r="S55" s="12"/>
      <c r="T55" s="13">
        <v>6705000.0</v>
      </c>
      <c r="U55" s="13">
        <v>1.03301175E8</v>
      </c>
      <c r="V55" s="13">
        <v>1.29864E7</v>
      </c>
      <c r="W55" s="13">
        <v>1.96688E7</v>
      </c>
      <c r="X55" s="13">
        <v>3.0395975E7</v>
      </c>
      <c r="Y55" s="13">
        <v>434350.0</v>
      </c>
      <c r="Z55" s="13">
        <v>4571970.0</v>
      </c>
      <c r="AA55" s="12"/>
      <c r="AB55" s="13">
        <v>9661750.0</v>
      </c>
      <c r="AC55" s="12"/>
      <c r="AD55" s="13">
        <v>1.773585E7</v>
      </c>
      <c r="AE55" s="12"/>
      <c r="AF55" s="13">
        <v>2.58764778E8</v>
      </c>
      <c r="AG55" s="13">
        <v>5.9513594E7</v>
      </c>
      <c r="AH55" s="12"/>
      <c r="AI55" s="13">
        <v>5.23739642E8</v>
      </c>
      <c r="AJ55" s="12" t="b">
        <f t="shared" si="7"/>
        <v>1</v>
      </c>
      <c r="AK55" s="15">
        <f t="shared" si="2"/>
        <v>356255635</v>
      </c>
      <c r="AL55" s="12"/>
      <c r="AM55" s="12" t="b">
        <f t="shared" si="3"/>
        <v>1</v>
      </c>
    </row>
    <row r="56">
      <c r="A56" s="23" t="s">
        <v>78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4">
        <f t="shared" si="8"/>
        <v>0</v>
      </c>
      <c r="R56" s="12" t="b">
        <f t="shared" si="5"/>
        <v>1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 t="b">
        <f t="shared" si="7"/>
        <v>1</v>
      </c>
      <c r="AK56" s="15">
        <f t="shared" si="2"/>
        <v>0</v>
      </c>
      <c r="AL56" s="12"/>
      <c r="AM56" s="12" t="b">
        <f t="shared" si="3"/>
        <v>1</v>
      </c>
    </row>
    <row r="57">
      <c r="A57" s="23" t="s">
        <v>79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4">
        <f t="shared" si="8"/>
        <v>0</v>
      </c>
      <c r="R57" s="12" t="b">
        <f t="shared" si="5"/>
        <v>1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 t="b">
        <f t="shared" si="7"/>
        <v>1</v>
      </c>
      <c r="AK57" s="15">
        <f t="shared" si="2"/>
        <v>0</v>
      </c>
      <c r="AL57" s="12"/>
      <c r="AM57" s="12" t="b">
        <f t="shared" si="3"/>
        <v>1</v>
      </c>
    </row>
    <row r="58">
      <c r="A58" s="23" t="s">
        <v>80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4">
        <f t="shared" si="8"/>
        <v>0</v>
      </c>
      <c r="R58" s="12" t="b">
        <f t="shared" si="5"/>
        <v>1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 t="b">
        <f t="shared" si="7"/>
        <v>1</v>
      </c>
      <c r="AK58" s="15">
        <f t="shared" si="2"/>
        <v>0</v>
      </c>
      <c r="AL58" s="12"/>
      <c r="AM58" s="12" t="b">
        <f t="shared" si="3"/>
        <v>1</v>
      </c>
    </row>
    <row r="59">
      <c r="A59" s="23" t="s">
        <v>81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4">
        <f t="shared" si="8"/>
        <v>0</v>
      </c>
      <c r="R59" s="12" t="b">
        <f t="shared" si="5"/>
        <v>1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 t="b">
        <f t="shared" si="7"/>
        <v>1</v>
      </c>
      <c r="AK59" s="15">
        <f t="shared" si="2"/>
        <v>0</v>
      </c>
      <c r="AL59" s="12"/>
      <c r="AM59" s="12" t="b">
        <f t="shared" si="3"/>
        <v>1</v>
      </c>
    </row>
    <row r="60">
      <c r="A60" s="23" t="s">
        <v>82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4">
        <f t="shared" si="8"/>
        <v>0</v>
      </c>
      <c r="R60" s="12" t="b">
        <f t="shared" si="5"/>
        <v>1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 t="b">
        <f t="shared" si="7"/>
        <v>1</v>
      </c>
      <c r="AK60" s="15">
        <f t="shared" si="2"/>
        <v>0</v>
      </c>
      <c r="AL60" s="12"/>
      <c r="AM60" s="12" t="b">
        <f t="shared" si="3"/>
        <v>1</v>
      </c>
    </row>
    <row r="61">
      <c r="A61" s="23" t="s">
        <v>83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4">
        <f t="shared" si="8"/>
        <v>0</v>
      </c>
      <c r="R61" s="12" t="b">
        <f t="shared" si="5"/>
        <v>1</v>
      </c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 t="b">
        <f t="shared" si="7"/>
        <v>1</v>
      </c>
      <c r="AK61" s="15">
        <f t="shared" si="2"/>
        <v>0</v>
      </c>
      <c r="AL61" s="12"/>
      <c r="AM61" s="12" t="b">
        <f t="shared" si="3"/>
        <v>1</v>
      </c>
    </row>
    <row r="62">
      <c r="A62" s="23" t="s">
        <v>84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>
        <v>1.49290997E8</v>
      </c>
      <c r="O62" s="12"/>
      <c r="P62" s="12"/>
      <c r="Q62" s="14">
        <f t="shared" si="8"/>
        <v>149290997</v>
      </c>
      <c r="R62" s="12" t="b">
        <f t="shared" si="5"/>
        <v>1</v>
      </c>
      <c r="S62" s="12"/>
      <c r="T62" s="13">
        <v>1.06132E7</v>
      </c>
      <c r="U62" s="13">
        <v>3.6526615E7</v>
      </c>
      <c r="V62" s="13">
        <v>2.6253E7</v>
      </c>
      <c r="W62" s="13">
        <v>1.39085E7</v>
      </c>
      <c r="X62" s="13">
        <v>3120000.0</v>
      </c>
      <c r="Y62" s="13">
        <v>3.4311623E7</v>
      </c>
      <c r="Z62" s="13">
        <v>6.1833161E7</v>
      </c>
      <c r="AA62" s="12"/>
      <c r="AB62" s="13">
        <v>4.13804E7</v>
      </c>
      <c r="AC62" s="13">
        <v>2.0E7</v>
      </c>
      <c r="AD62" s="13">
        <v>1.9472E7</v>
      </c>
      <c r="AE62" s="13">
        <v>1.8738985E8</v>
      </c>
      <c r="AF62" s="13">
        <v>3.21136198E8</v>
      </c>
      <c r="AG62" s="13">
        <v>2.03705919E8</v>
      </c>
      <c r="AH62" s="13">
        <v>6.96443254E8</v>
      </c>
      <c r="AI62" s="13">
        <v>1.67609372E9</v>
      </c>
      <c r="AJ62" s="12" t="b">
        <f t="shared" si="7"/>
        <v>1</v>
      </c>
      <c r="AK62" s="15">
        <f t="shared" si="2"/>
        <v>1526802723</v>
      </c>
      <c r="AL62" s="12"/>
      <c r="AM62" s="12" t="b">
        <f t="shared" si="3"/>
        <v>1</v>
      </c>
    </row>
    <row r="63">
      <c r="A63" s="23" t="s">
        <v>85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4">
        <f t="shared" si="8"/>
        <v>0</v>
      </c>
      <c r="R63" s="12" t="b">
        <f t="shared" si="5"/>
        <v>1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 t="b">
        <f t="shared" si="7"/>
        <v>1</v>
      </c>
      <c r="AK63" s="15">
        <f t="shared" si="2"/>
        <v>0</v>
      </c>
      <c r="AL63" s="12"/>
      <c r="AM63" s="12" t="b">
        <f t="shared" si="3"/>
        <v>1</v>
      </c>
    </row>
    <row r="64">
      <c r="A64" s="23" t="s">
        <v>86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4">
        <f t="shared" si="8"/>
        <v>0</v>
      </c>
      <c r="R64" s="12" t="b">
        <f t="shared" si="5"/>
        <v>1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 t="b">
        <f t="shared" si="7"/>
        <v>1</v>
      </c>
      <c r="AK64" s="15">
        <f t="shared" si="2"/>
        <v>0</v>
      </c>
      <c r="AL64" s="12"/>
      <c r="AM64" s="12" t="b">
        <f t="shared" si="3"/>
        <v>1</v>
      </c>
    </row>
    <row r="65">
      <c r="A65" s="23" t="s">
        <v>87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4">
        <f t="shared" si="8"/>
        <v>0</v>
      </c>
      <c r="R65" s="12" t="b">
        <f t="shared" si="5"/>
        <v>1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 t="b">
        <f t="shared" si="7"/>
        <v>1</v>
      </c>
      <c r="AK65" s="15">
        <f t="shared" si="2"/>
        <v>0</v>
      </c>
      <c r="AL65" s="12"/>
      <c r="AM65" s="12" t="b">
        <f t="shared" si="3"/>
        <v>1</v>
      </c>
    </row>
    <row r="66">
      <c r="A66" s="23" t="s">
        <v>88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4">
        <f t="shared" si="8"/>
        <v>0</v>
      </c>
      <c r="R66" s="12" t="b">
        <f t="shared" si="5"/>
        <v>1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 t="b">
        <f t="shared" si="7"/>
        <v>1</v>
      </c>
      <c r="AK66" s="15">
        <f t="shared" si="2"/>
        <v>0</v>
      </c>
      <c r="AL66" s="12"/>
      <c r="AM66" s="12" t="b">
        <f t="shared" si="3"/>
        <v>1</v>
      </c>
    </row>
    <row r="67">
      <c r="A67" s="23" t="s">
        <v>89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26">
        <v>2.78590316E8</v>
      </c>
      <c r="O67" s="12"/>
      <c r="P67" s="12"/>
      <c r="Q67" s="14">
        <f t="shared" si="8"/>
        <v>278590316</v>
      </c>
      <c r="R67" s="12" t="b">
        <f t="shared" si="5"/>
        <v>1</v>
      </c>
      <c r="S67" s="12"/>
      <c r="T67" s="24">
        <v>4890000.0</v>
      </c>
      <c r="U67" s="24">
        <v>4.7592E7</v>
      </c>
      <c r="V67" s="13">
        <v>8.7631E7</v>
      </c>
      <c r="W67" s="24">
        <v>9813000.0</v>
      </c>
      <c r="X67" s="13">
        <v>1.8577E7</v>
      </c>
      <c r="Y67" s="25"/>
      <c r="Z67" s="24">
        <v>9.4189119E7</v>
      </c>
      <c r="AA67" s="12"/>
      <c r="AB67" s="24">
        <v>3.594385E7</v>
      </c>
      <c r="AC67" s="25"/>
      <c r="AD67" s="24">
        <v>1.35722E7</v>
      </c>
      <c r="AE67" s="12"/>
      <c r="AF67" s="24">
        <v>3.39772087E8</v>
      </c>
      <c r="AG67" s="13">
        <v>7.4744532E7</v>
      </c>
      <c r="AH67" s="13">
        <v>8.19205E7</v>
      </c>
      <c r="AI67" s="24">
        <v>8.08645288E8</v>
      </c>
      <c r="AJ67" s="12" t="b">
        <f t="shared" si="7"/>
        <v>1</v>
      </c>
      <c r="AK67" s="25">
        <f t="shared" si="2"/>
        <v>530054972</v>
      </c>
      <c r="AL67" s="25"/>
      <c r="AM67" s="12" t="b">
        <f t="shared" si="3"/>
        <v>1</v>
      </c>
    </row>
    <row r="68">
      <c r="A68" s="23" t="s">
        <v>90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4">
        <f t="shared" si="8"/>
        <v>0</v>
      </c>
      <c r="R68" s="12" t="b">
        <f t="shared" si="5"/>
        <v>1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 t="b">
        <f t="shared" si="7"/>
        <v>1</v>
      </c>
      <c r="AK68" s="15">
        <f t="shared" si="2"/>
        <v>0</v>
      </c>
      <c r="AL68" s="12"/>
      <c r="AM68" s="12" t="b">
        <f t="shared" si="3"/>
        <v>1</v>
      </c>
    </row>
    <row r="69">
      <c r="A69" s="23" t="s">
        <v>91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4">
        <f t="shared" si="8"/>
        <v>0</v>
      </c>
      <c r="R69" s="12" t="b">
        <f t="shared" si="5"/>
        <v>1</v>
      </c>
      <c r="S69" s="12"/>
      <c r="T69" s="13">
        <v>6540000.0</v>
      </c>
      <c r="U69" s="13">
        <v>4.90442E7</v>
      </c>
      <c r="V69" s="13">
        <v>5.7462E7</v>
      </c>
      <c r="W69" s="13">
        <v>2.7699E7</v>
      </c>
      <c r="X69" s="13">
        <v>2.77066E7</v>
      </c>
      <c r="Y69" s="13">
        <v>1.332E7</v>
      </c>
      <c r="Z69" s="13">
        <v>1.69815E7</v>
      </c>
      <c r="AA69" s="12"/>
      <c r="AB69" s="13">
        <v>1.21808E7</v>
      </c>
      <c r="AC69" s="13">
        <v>3.8E7</v>
      </c>
      <c r="AD69" s="13">
        <v>3.469E7</v>
      </c>
      <c r="AE69" s="13">
        <v>6.16775E7</v>
      </c>
      <c r="AF69" s="13">
        <v>5.5138325E8</v>
      </c>
      <c r="AG69" s="12"/>
      <c r="AH69" s="13">
        <v>7900000.0</v>
      </c>
      <c r="AI69" s="13">
        <v>9.0458485E8</v>
      </c>
      <c r="AJ69" s="12" t="b">
        <f t="shared" si="7"/>
        <v>1</v>
      </c>
      <c r="AK69" s="15">
        <f t="shared" si="2"/>
        <v>904584850</v>
      </c>
      <c r="AL69" s="12"/>
      <c r="AM69" s="12" t="b">
        <f t="shared" si="3"/>
        <v>1</v>
      </c>
    </row>
    <row r="70">
      <c r="A70" s="23" t="s">
        <v>92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>
        <v>4.11819708E8</v>
      </c>
      <c r="O70" s="12"/>
      <c r="P70" s="12"/>
      <c r="Q70" s="14">
        <f t="shared" si="8"/>
        <v>411819708</v>
      </c>
      <c r="R70" s="12" t="b">
        <f t="shared" si="5"/>
        <v>1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 t="b">
        <f t="shared" si="7"/>
        <v>1</v>
      </c>
      <c r="AK70" s="15">
        <f t="shared" si="2"/>
        <v>-411819708</v>
      </c>
      <c r="AL70" s="12"/>
      <c r="AM70" s="12" t="b">
        <f t="shared" si="3"/>
        <v>1</v>
      </c>
    </row>
    <row r="71">
      <c r="A71" s="23" t="s">
        <v>93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3">
        <v>2.69759443E8</v>
      </c>
      <c r="O71" s="12"/>
      <c r="P71" s="12"/>
      <c r="Q71" s="14">
        <f t="shared" si="8"/>
        <v>269759443</v>
      </c>
      <c r="R71" s="12" t="b">
        <f t="shared" si="5"/>
        <v>1</v>
      </c>
      <c r="S71" s="12"/>
      <c r="T71" s="13">
        <v>1105000.0</v>
      </c>
      <c r="U71" s="13">
        <v>3.93378E7</v>
      </c>
      <c r="V71" s="13">
        <v>2.0405E7</v>
      </c>
      <c r="W71" s="13">
        <v>2320000.0</v>
      </c>
      <c r="X71" s="13">
        <v>6092000.0</v>
      </c>
      <c r="Y71" s="12"/>
      <c r="Z71" s="13">
        <v>4.54995E7</v>
      </c>
      <c r="AA71" s="13">
        <v>2.732725E7</v>
      </c>
      <c r="AB71" s="12"/>
      <c r="AC71" s="13">
        <v>1.948715E8</v>
      </c>
      <c r="AD71" s="13">
        <v>5620200.0</v>
      </c>
      <c r="AF71" s="13">
        <v>3.08324933E8</v>
      </c>
      <c r="AG71" s="13">
        <v>8.076302E7</v>
      </c>
      <c r="AH71" s="13">
        <v>9.1464E8</v>
      </c>
      <c r="AI71" s="13">
        <v>1.646306203E9</v>
      </c>
      <c r="AJ71" s="12" t="b">
        <f t="shared" si="7"/>
        <v>1</v>
      </c>
      <c r="AK71" s="15">
        <f t="shared" si="2"/>
        <v>1311166960</v>
      </c>
      <c r="AL71" s="13">
        <v>6.53798E7</v>
      </c>
      <c r="AM71" s="12" t="b">
        <f t="shared" si="3"/>
        <v>1</v>
      </c>
    </row>
    <row r="72">
      <c r="A72" s="23" t="s">
        <v>94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>
        <v>4.08652144E8</v>
      </c>
      <c r="O72" s="12"/>
      <c r="P72" s="12"/>
      <c r="Q72" s="14">
        <f t="shared" si="8"/>
        <v>408652144</v>
      </c>
      <c r="R72" s="12" t="b">
        <f t="shared" si="5"/>
        <v>1</v>
      </c>
      <c r="S72" s="12"/>
      <c r="T72" s="13">
        <v>2500000.0</v>
      </c>
      <c r="U72" s="13">
        <v>2.43296E7</v>
      </c>
      <c r="V72" s="13">
        <v>9200000.0</v>
      </c>
      <c r="W72" s="13">
        <v>880000.0</v>
      </c>
      <c r="X72" s="12"/>
      <c r="Y72" s="12"/>
      <c r="Z72" s="13">
        <v>1.9325E7</v>
      </c>
      <c r="AA72" s="12"/>
      <c r="AB72" s="13">
        <v>8130000.0</v>
      </c>
      <c r="AC72" s="13">
        <v>5.3E7</v>
      </c>
      <c r="AD72" s="13">
        <v>3.74732E7</v>
      </c>
      <c r="AE72" s="13">
        <v>1.007E7</v>
      </c>
      <c r="AF72" s="13">
        <v>4.08652144E8</v>
      </c>
      <c r="AG72" s="13">
        <v>9.798E7</v>
      </c>
      <c r="AH72" s="13">
        <v>2.65334E8</v>
      </c>
      <c r="AI72" s="13">
        <v>9.36873944E8</v>
      </c>
      <c r="AJ72" s="12" t="b">
        <f t="shared" si="7"/>
        <v>1</v>
      </c>
      <c r="AK72" s="15">
        <f t="shared" si="2"/>
        <v>528221800</v>
      </c>
      <c r="AL72" s="12"/>
      <c r="AM72" s="12" t="b">
        <f t="shared" si="3"/>
        <v>1</v>
      </c>
    </row>
    <row r="73">
      <c r="A73" s="23" t="s">
        <v>95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4">
        <f t="shared" si="8"/>
        <v>0</v>
      </c>
      <c r="R73" s="12" t="b">
        <f t="shared" si="5"/>
        <v>1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 t="b">
        <f t="shared" si="7"/>
        <v>1</v>
      </c>
      <c r="AK73" s="15">
        <f t="shared" si="2"/>
        <v>0</v>
      </c>
      <c r="AL73" s="12"/>
      <c r="AM73" s="12" t="b">
        <f t="shared" si="3"/>
        <v>1</v>
      </c>
    </row>
    <row r="74">
      <c r="A74" s="23" t="s">
        <v>96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>
        <v>3.0914874E8</v>
      </c>
      <c r="O74" s="12"/>
      <c r="P74" s="12"/>
      <c r="Q74" s="14">
        <f t="shared" si="8"/>
        <v>309148740</v>
      </c>
      <c r="R74" s="12" t="b">
        <f t="shared" si="5"/>
        <v>1</v>
      </c>
      <c r="S74" s="12"/>
      <c r="T74" s="13">
        <v>4170700.0</v>
      </c>
      <c r="U74" s="13">
        <v>5.20454E7</v>
      </c>
      <c r="V74" s="12"/>
      <c r="W74" s="13">
        <v>2646211.0</v>
      </c>
      <c r="X74" s="13">
        <v>3680000.0</v>
      </c>
      <c r="Y74" s="13">
        <v>1185865.0</v>
      </c>
      <c r="Z74" s="13">
        <v>8973502.0</v>
      </c>
      <c r="AA74" s="12"/>
      <c r="AB74" s="13">
        <v>1.13185E7</v>
      </c>
      <c r="AC74" s="12"/>
      <c r="AD74" s="13">
        <v>2.2965072E7</v>
      </c>
      <c r="AE74" s="13">
        <v>2843500.0</v>
      </c>
      <c r="AF74" s="13">
        <v>3.1259799E8</v>
      </c>
      <c r="AG74" s="13">
        <v>1.16802915E8</v>
      </c>
      <c r="AH74" s="13">
        <v>3.27459922E8</v>
      </c>
      <c r="AI74" s="13">
        <v>8.66689577E8</v>
      </c>
      <c r="AJ74" s="12" t="b">
        <f t="shared" si="7"/>
        <v>1</v>
      </c>
      <c r="AK74" s="15">
        <f t="shared" si="2"/>
        <v>557540837</v>
      </c>
      <c r="AL74" s="12"/>
      <c r="AM74" s="12" t="b">
        <f t="shared" si="3"/>
        <v>1</v>
      </c>
    </row>
    <row r="75">
      <c r="A75" s="23" t="s">
        <v>97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4">
        <f t="shared" si="8"/>
        <v>0</v>
      </c>
      <c r="R75" s="12" t="b">
        <f t="shared" si="5"/>
        <v>1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 t="b">
        <f t="shared" si="7"/>
        <v>1</v>
      </c>
      <c r="AK75" s="15">
        <f t="shared" si="2"/>
        <v>0</v>
      </c>
      <c r="AL75" s="12"/>
      <c r="AM75" s="12" t="b">
        <f t="shared" si="3"/>
        <v>1</v>
      </c>
    </row>
    <row r="76">
      <c r="A76" s="23" t="s">
        <v>98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4">
        <f t="shared" si="8"/>
        <v>0</v>
      </c>
      <c r="R76" s="12" t="b">
        <f t="shared" si="5"/>
        <v>1</v>
      </c>
      <c r="S76" s="12"/>
      <c r="T76" s="12"/>
      <c r="U76" s="12"/>
      <c r="V76" s="27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 t="b">
        <f t="shared" si="7"/>
        <v>1</v>
      </c>
      <c r="AK76" s="15">
        <f t="shared" si="2"/>
        <v>0</v>
      </c>
      <c r="AL76" s="12"/>
      <c r="AM76" s="12" t="b">
        <f t="shared" si="3"/>
        <v>1</v>
      </c>
    </row>
    <row r="77">
      <c r="A77" s="28" t="s">
        <v>99</v>
      </c>
      <c r="Q77" s="29">
        <f>SUM(Q3:Q76)</f>
        <v>6132359714</v>
      </c>
      <c r="AI77" s="30">
        <f>SUM(AI3:AI76)</f>
        <v>22686354145</v>
      </c>
      <c r="AJ77" s="31" t="b">
        <f t="shared" si="7"/>
        <v>0</v>
      </c>
      <c r="AK77" s="30">
        <f t="shared" ref="AK77:AL77" si="9">SUM(AK3:AK76)</f>
        <v>13851763676</v>
      </c>
      <c r="AL77" s="30">
        <f t="shared" si="9"/>
        <v>2702230755</v>
      </c>
      <c r="AM77" s="31" t="b">
        <f t="shared" si="3"/>
        <v>1</v>
      </c>
    </row>
    <row r="78">
      <c r="Q78" s="32"/>
    </row>
    <row r="79">
      <c r="Q79" s="32"/>
    </row>
    <row r="80">
      <c r="Q80" s="32"/>
    </row>
    <row r="81">
      <c r="Q81" s="32"/>
    </row>
    <row r="82">
      <c r="Q82" s="32"/>
    </row>
    <row r="83">
      <c r="Q83" s="32"/>
    </row>
    <row r="84">
      <c r="Q84" s="32"/>
    </row>
    <row r="85">
      <c r="Q85" s="32"/>
    </row>
    <row r="86">
      <c r="Q86" s="32"/>
    </row>
    <row r="87">
      <c r="Q87" s="32"/>
    </row>
    <row r="88">
      <c r="Q88" s="32"/>
    </row>
    <row r="89">
      <c r="Q89" s="32"/>
    </row>
    <row r="90">
      <c r="Q90" s="32"/>
    </row>
    <row r="91">
      <c r="Q91" s="32"/>
    </row>
    <row r="92">
      <c r="Q92" s="32"/>
    </row>
    <row r="93">
      <c r="Q93" s="32"/>
    </row>
    <row r="94">
      <c r="Q94" s="32"/>
    </row>
    <row r="95">
      <c r="Q95" s="32"/>
    </row>
    <row r="96">
      <c r="Q96" s="32"/>
    </row>
    <row r="97">
      <c r="Q97" s="32"/>
    </row>
    <row r="98">
      <c r="Q98" s="32"/>
    </row>
    <row r="99">
      <c r="Q99" s="32"/>
    </row>
    <row r="100">
      <c r="Q100" s="32"/>
    </row>
    <row r="101">
      <c r="Q101" s="32"/>
    </row>
    <row r="102">
      <c r="Q102" s="32"/>
    </row>
    <row r="103">
      <c r="Q103" s="32"/>
    </row>
    <row r="104">
      <c r="Q104" s="32"/>
    </row>
    <row r="105">
      <c r="Q105" s="32"/>
    </row>
    <row r="106">
      <c r="Q106" s="32"/>
    </row>
    <row r="107">
      <c r="Q107" s="32"/>
    </row>
    <row r="108">
      <c r="Q108" s="32"/>
    </row>
    <row r="109">
      <c r="Q109" s="32"/>
    </row>
    <row r="110">
      <c r="Q110" s="32"/>
    </row>
    <row r="111">
      <c r="Q111" s="32"/>
    </row>
    <row r="112">
      <c r="Q112" s="32"/>
    </row>
    <row r="113">
      <c r="Q113" s="32"/>
    </row>
    <row r="114">
      <c r="Q114" s="32"/>
    </row>
    <row r="115">
      <c r="Q115" s="32"/>
    </row>
    <row r="116">
      <c r="Q116" s="32"/>
    </row>
    <row r="117">
      <c r="Q117" s="32"/>
    </row>
    <row r="118">
      <c r="Q118" s="32"/>
    </row>
    <row r="119">
      <c r="Q119" s="32"/>
    </row>
    <row r="120">
      <c r="Q120" s="32"/>
    </row>
    <row r="121">
      <c r="Q121" s="32"/>
    </row>
    <row r="122">
      <c r="Q122" s="32"/>
    </row>
    <row r="123">
      <c r="Q123" s="32"/>
    </row>
    <row r="124">
      <c r="Q124" s="32"/>
    </row>
    <row r="125">
      <c r="Q125" s="32"/>
    </row>
    <row r="126">
      <c r="Q126" s="32"/>
    </row>
    <row r="127">
      <c r="Q127" s="32"/>
    </row>
    <row r="128">
      <c r="Q128" s="32"/>
    </row>
    <row r="129">
      <c r="Q129" s="32"/>
    </row>
    <row r="130">
      <c r="Q130" s="32"/>
    </row>
    <row r="131">
      <c r="Q131" s="32"/>
    </row>
    <row r="132">
      <c r="Q132" s="32"/>
    </row>
    <row r="133">
      <c r="Q133" s="32"/>
    </row>
    <row r="134">
      <c r="Q134" s="32"/>
    </row>
    <row r="135">
      <c r="Q135" s="32"/>
    </row>
    <row r="136">
      <c r="Q136" s="32"/>
    </row>
    <row r="137">
      <c r="Q137" s="32"/>
    </row>
    <row r="138">
      <c r="Q138" s="32"/>
    </row>
    <row r="139">
      <c r="Q139" s="32"/>
    </row>
    <row r="140">
      <c r="Q140" s="32"/>
    </row>
    <row r="141">
      <c r="Q141" s="32"/>
    </row>
    <row r="142">
      <c r="Q142" s="32"/>
    </row>
    <row r="143">
      <c r="Q143" s="32"/>
    </row>
    <row r="144">
      <c r="Q144" s="32"/>
    </row>
    <row r="145">
      <c r="Q145" s="32"/>
    </row>
    <row r="146">
      <c r="Q146" s="32"/>
    </row>
    <row r="147">
      <c r="Q147" s="32"/>
    </row>
    <row r="148">
      <c r="Q148" s="32"/>
    </row>
    <row r="149">
      <c r="Q149" s="32"/>
    </row>
    <row r="150">
      <c r="Q150" s="32"/>
    </row>
    <row r="151">
      <c r="Q151" s="32"/>
    </row>
    <row r="152">
      <c r="Q152" s="32"/>
    </row>
    <row r="153">
      <c r="Q153" s="32"/>
    </row>
    <row r="154">
      <c r="Q154" s="32"/>
    </row>
    <row r="155">
      <c r="Q155" s="32"/>
    </row>
    <row r="156">
      <c r="Q156" s="32"/>
    </row>
    <row r="157">
      <c r="Q157" s="32"/>
    </row>
    <row r="158">
      <c r="Q158" s="32"/>
    </row>
    <row r="159">
      <c r="Q159" s="32"/>
    </row>
    <row r="160">
      <c r="Q160" s="32"/>
    </row>
    <row r="161">
      <c r="Q161" s="32"/>
    </row>
    <row r="162">
      <c r="Q162" s="32"/>
    </row>
    <row r="163">
      <c r="Q163" s="32"/>
    </row>
    <row r="164">
      <c r="Q164" s="32"/>
    </row>
    <row r="165">
      <c r="Q165" s="32"/>
    </row>
    <row r="166">
      <c r="Q166" s="32"/>
    </row>
    <row r="167">
      <c r="Q167" s="32"/>
    </row>
    <row r="168">
      <c r="Q168" s="32"/>
    </row>
    <row r="169">
      <c r="Q169" s="32"/>
    </row>
    <row r="170">
      <c r="Q170" s="32"/>
    </row>
    <row r="171">
      <c r="Q171" s="32"/>
    </row>
    <row r="172">
      <c r="Q172" s="32"/>
    </row>
    <row r="173">
      <c r="Q173" s="32"/>
    </row>
    <row r="174">
      <c r="Q174" s="32"/>
    </row>
    <row r="175">
      <c r="Q175" s="32"/>
    </row>
    <row r="176">
      <c r="Q176" s="32"/>
    </row>
    <row r="177">
      <c r="Q177" s="32"/>
    </row>
    <row r="178">
      <c r="Q178" s="32"/>
    </row>
    <row r="179">
      <c r="Q179" s="32"/>
    </row>
    <row r="180">
      <c r="Q180" s="32"/>
    </row>
    <row r="181">
      <c r="Q181" s="32"/>
    </row>
    <row r="182">
      <c r="Q182" s="32"/>
    </row>
    <row r="183">
      <c r="Q183" s="32"/>
    </row>
    <row r="184">
      <c r="Q184" s="32"/>
    </row>
    <row r="185">
      <c r="Q185" s="32"/>
    </row>
    <row r="186">
      <c r="Q186" s="32"/>
    </row>
    <row r="187">
      <c r="Q187" s="32"/>
    </row>
    <row r="188">
      <c r="Q188" s="32"/>
    </row>
    <row r="189">
      <c r="Q189" s="32"/>
    </row>
    <row r="190">
      <c r="Q190" s="32"/>
    </row>
    <row r="191">
      <c r="Q191" s="32"/>
    </row>
    <row r="192">
      <c r="Q192" s="32"/>
    </row>
    <row r="193">
      <c r="Q193" s="32"/>
    </row>
    <row r="194">
      <c r="Q194" s="32"/>
    </row>
    <row r="195">
      <c r="Q195" s="32"/>
    </row>
    <row r="196">
      <c r="Q196" s="32"/>
    </row>
    <row r="197">
      <c r="Q197" s="32"/>
    </row>
    <row r="198">
      <c r="Q198" s="32"/>
    </row>
    <row r="199">
      <c r="Q199" s="32"/>
    </row>
    <row r="200">
      <c r="Q200" s="32"/>
    </row>
    <row r="201">
      <c r="Q201" s="32"/>
    </row>
    <row r="202">
      <c r="Q202" s="32"/>
    </row>
    <row r="203">
      <c r="Q203" s="32"/>
    </row>
    <row r="204">
      <c r="Q204" s="32"/>
    </row>
    <row r="205">
      <c r="Q205" s="32"/>
    </row>
    <row r="206">
      <c r="Q206" s="32"/>
    </row>
    <row r="207">
      <c r="Q207" s="32"/>
    </row>
    <row r="208">
      <c r="Q208" s="32"/>
    </row>
    <row r="209">
      <c r="Q209" s="32"/>
    </row>
    <row r="210">
      <c r="Q210" s="32"/>
    </row>
    <row r="211">
      <c r="Q211" s="32"/>
    </row>
    <row r="212">
      <c r="Q212" s="32"/>
    </row>
    <row r="213">
      <c r="Q213" s="32"/>
    </row>
    <row r="214">
      <c r="Q214" s="32"/>
    </row>
    <row r="215">
      <c r="Q215" s="32"/>
    </row>
    <row r="216">
      <c r="Q216" s="32"/>
    </row>
    <row r="217">
      <c r="Q217" s="32"/>
    </row>
    <row r="218">
      <c r="Q218" s="32"/>
    </row>
    <row r="219">
      <c r="Q219" s="32"/>
    </row>
    <row r="220">
      <c r="Q220" s="32"/>
    </row>
    <row r="221">
      <c r="Q221" s="32"/>
    </row>
    <row r="222">
      <c r="Q222" s="32"/>
    </row>
    <row r="223">
      <c r="Q223" s="32"/>
    </row>
    <row r="224">
      <c r="Q224" s="32"/>
    </row>
    <row r="225">
      <c r="Q225" s="32"/>
    </row>
    <row r="226">
      <c r="Q226" s="32"/>
    </row>
    <row r="227">
      <c r="Q227" s="32"/>
    </row>
    <row r="228">
      <c r="Q228" s="32"/>
    </row>
    <row r="229">
      <c r="Q229" s="32"/>
    </row>
    <row r="230">
      <c r="Q230" s="32"/>
    </row>
    <row r="231">
      <c r="Q231" s="32"/>
    </row>
    <row r="232">
      <c r="Q232" s="32"/>
    </row>
    <row r="233">
      <c r="Q233" s="32"/>
    </row>
    <row r="234">
      <c r="Q234" s="32"/>
    </row>
    <row r="235">
      <c r="Q235" s="32"/>
    </row>
    <row r="236">
      <c r="Q236" s="32"/>
    </row>
    <row r="237">
      <c r="Q237" s="32"/>
    </row>
    <row r="238">
      <c r="Q238" s="32"/>
    </row>
    <row r="239">
      <c r="Q239" s="32"/>
    </row>
    <row r="240">
      <c r="Q240" s="32"/>
    </row>
    <row r="241">
      <c r="Q241" s="32"/>
    </row>
    <row r="242">
      <c r="Q242" s="32"/>
    </row>
    <row r="243">
      <c r="Q243" s="32"/>
    </row>
    <row r="244">
      <c r="Q244" s="32"/>
    </row>
    <row r="245">
      <c r="Q245" s="32"/>
    </row>
    <row r="246">
      <c r="Q246" s="32"/>
    </row>
    <row r="247">
      <c r="Q247" s="32"/>
    </row>
    <row r="248">
      <c r="Q248" s="32"/>
    </row>
    <row r="249">
      <c r="Q249" s="32"/>
    </row>
    <row r="250">
      <c r="Q250" s="32"/>
    </row>
    <row r="251">
      <c r="Q251" s="32"/>
    </row>
    <row r="252">
      <c r="Q252" s="32"/>
    </row>
    <row r="253">
      <c r="Q253" s="32"/>
    </row>
    <row r="254">
      <c r="Q254" s="32"/>
    </row>
    <row r="255">
      <c r="Q255" s="32"/>
    </row>
    <row r="256">
      <c r="Q256" s="32"/>
    </row>
    <row r="257">
      <c r="Q257" s="32"/>
    </row>
    <row r="258">
      <c r="Q258" s="32"/>
    </row>
    <row r="259">
      <c r="Q259" s="32"/>
    </row>
    <row r="260">
      <c r="Q260" s="32"/>
    </row>
    <row r="261">
      <c r="Q261" s="32"/>
    </row>
    <row r="262">
      <c r="Q262" s="32"/>
    </row>
    <row r="263">
      <c r="Q263" s="32"/>
    </row>
    <row r="264">
      <c r="Q264" s="32"/>
    </row>
    <row r="265">
      <c r="Q265" s="32"/>
    </row>
    <row r="266">
      <c r="Q266" s="32"/>
    </row>
    <row r="267">
      <c r="Q267" s="32"/>
    </row>
    <row r="268">
      <c r="Q268" s="32"/>
    </row>
    <row r="269">
      <c r="Q269" s="32"/>
    </row>
    <row r="270">
      <c r="Q270" s="32"/>
    </row>
    <row r="271">
      <c r="Q271" s="32"/>
    </row>
    <row r="272">
      <c r="Q272" s="32"/>
    </row>
    <row r="273">
      <c r="Q273" s="32"/>
    </row>
    <row r="274">
      <c r="Q274" s="32"/>
    </row>
    <row r="275">
      <c r="Q275" s="32"/>
    </row>
    <row r="276">
      <c r="Q276" s="32"/>
    </row>
    <row r="277">
      <c r="Q277" s="32"/>
    </row>
    <row r="278">
      <c r="Q278" s="32"/>
    </row>
    <row r="279">
      <c r="Q279" s="32"/>
    </row>
    <row r="280">
      <c r="Q280" s="32"/>
    </row>
    <row r="281">
      <c r="Q281" s="32"/>
    </row>
    <row r="282">
      <c r="Q282" s="32"/>
    </row>
    <row r="283">
      <c r="Q283" s="32"/>
    </row>
    <row r="284">
      <c r="Q284" s="32"/>
    </row>
    <row r="285">
      <c r="Q285" s="32"/>
    </row>
    <row r="286">
      <c r="Q286" s="32"/>
    </row>
    <row r="287">
      <c r="Q287" s="32"/>
    </row>
    <row r="288">
      <c r="Q288" s="32"/>
    </row>
    <row r="289">
      <c r="Q289" s="32"/>
    </row>
    <row r="290">
      <c r="Q290" s="32"/>
    </row>
    <row r="291">
      <c r="Q291" s="32"/>
    </row>
    <row r="292">
      <c r="Q292" s="32"/>
    </row>
    <row r="293">
      <c r="Q293" s="32"/>
    </row>
    <row r="294">
      <c r="Q294" s="32"/>
    </row>
    <row r="295">
      <c r="Q295" s="32"/>
    </row>
    <row r="296">
      <c r="Q296" s="32"/>
    </row>
    <row r="297">
      <c r="Q297" s="32"/>
    </row>
    <row r="298">
      <c r="Q298" s="32"/>
    </row>
    <row r="299">
      <c r="Q299" s="32"/>
    </row>
    <row r="300">
      <c r="Q300" s="32"/>
    </row>
    <row r="301">
      <c r="Q301" s="32"/>
    </row>
    <row r="302">
      <c r="Q302" s="32"/>
    </row>
    <row r="303">
      <c r="Q303" s="32"/>
    </row>
    <row r="304">
      <c r="Q304" s="32"/>
    </row>
    <row r="305">
      <c r="Q305" s="32"/>
    </row>
    <row r="306">
      <c r="Q306" s="32"/>
    </row>
    <row r="307">
      <c r="Q307" s="32"/>
    </row>
    <row r="308">
      <c r="Q308" s="32"/>
    </row>
    <row r="309">
      <c r="Q309" s="32"/>
    </row>
    <row r="310">
      <c r="Q310" s="32"/>
    </row>
    <row r="311">
      <c r="Q311" s="32"/>
    </row>
    <row r="312">
      <c r="Q312" s="32"/>
    </row>
    <row r="313">
      <c r="Q313" s="32"/>
    </row>
    <row r="314">
      <c r="Q314" s="32"/>
    </row>
    <row r="315">
      <c r="Q315" s="32"/>
    </row>
    <row r="316">
      <c r="Q316" s="32"/>
    </row>
    <row r="317">
      <c r="Q317" s="32"/>
    </row>
    <row r="318">
      <c r="Q318" s="32"/>
    </row>
    <row r="319">
      <c r="Q319" s="32"/>
    </row>
    <row r="320">
      <c r="Q320" s="32"/>
    </row>
    <row r="321">
      <c r="Q321" s="32"/>
    </row>
    <row r="322">
      <c r="Q322" s="32"/>
    </row>
    <row r="323">
      <c r="Q323" s="32"/>
    </row>
    <row r="324">
      <c r="Q324" s="32"/>
    </row>
    <row r="325">
      <c r="Q325" s="32"/>
    </row>
    <row r="326">
      <c r="Q326" s="32"/>
    </row>
    <row r="327">
      <c r="Q327" s="32"/>
    </row>
    <row r="328">
      <c r="Q328" s="32"/>
    </row>
    <row r="329">
      <c r="Q329" s="32"/>
    </row>
    <row r="330">
      <c r="Q330" s="32"/>
    </row>
    <row r="331">
      <c r="Q331" s="32"/>
    </row>
    <row r="332">
      <c r="Q332" s="32"/>
    </row>
    <row r="333">
      <c r="Q333" s="32"/>
    </row>
    <row r="334">
      <c r="Q334" s="32"/>
    </row>
    <row r="335">
      <c r="Q335" s="32"/>
    </row>
    <row r="336">
      <c r="Q336" s="32"/>
    </row>
    <row r="337">
      <c r="Q337" s="32"/>
    </row>
    <row r="338">
      <c r="Q338" s="32"/>
    </row>
    <row r="339">
      <c r="Q339" s="32"/>
    </row>
    <row r="340">
      <c r="Q340" s="32"/>
    </row>
    <row r="341">
      <c r="Q341" s="32"/>
    </row>
    <row r="342">
      <c r="Q342" s="32"/>
    </row>
    <row r="343">
      <c r="Q343" s="32"/>
    </row>
    <row r="344">
      <c r="Q344" s="32"/>
    </row>
    <row r="345">
      <c r="Q345" s="32"/>
    </row>
    <row r="346">
      <c r="Q346" s="32"/>
    </row>
    <row r="347">
      <c r="Q347" s="32"/>
    </row>
    <row r="348">
      <c r="Q348" s="32"/>
    </row>
    <row r="349">
      <c r="Q349" s="32"/>
    </row>
    <row r="350">
      <c r="Q350" s="32"/>
    </row>
    <row r="351">
      <c r="Q351" s="32"/>
    </row>
    <row r="352">
      <c r="Q352" s="32"/>
    </row>
    <row r="353">
      <c r="Q353" s="32"/>
    </row>
    <row r="354">
      <c r="Q354" s="32"/>
    </row>
    <row r="355">
      <c r="Q355" s="32"/>
    </row>
    <row r="356">
      <c r="Q356" s="32"/>
    </row>
    <row r="357">
      <c r="Q357" s="32"/>
    </row>
    <row r="358">
      <c r="Q358" s="32"/>
    </row>
    <row r="359">
      <c r="Q359" s="32"/>
    </row>
    <row r="360">
      <c r="Q360" s="32"/>
    </row>
    <row r="361">
      <c r="Q361" s="32"/>
    </row>
    <row r="362">
      <c r="Q362" s="32"/>
    </row>
    <row r="363">
      <c r="Q363" s="32"/>
    </row>
    <row r="364">
      <c r="Q364" s="32"/>
    </row>
    <row r="365">
      <c r="Q365" s="32"/>
    </row>
    <row r="366">
      <c r="Q366" s="32"/>
    </row>
    <row r="367">
      <c r="Q367" s="32"/>
    </row>
    <row r="368">
      <c r="Q368" s="32"/>
    </row>
    <row r="369">
      <c r="Q369" s="32"/>
    </row>
    <row r="370">
      <c r="Q370" s="32"/>
    </row>
    <row r="371">
      <c r="Q371" s="32"/>
    </row>
    <row r="372">
      <c r="Q372" s="32"/>
    </row>
    <row r="373">
      <c r="Q373" s="32"/>
    </row>
    <row r="374">
      <c r="Q374" s="32"/>
    </row>
    <row r="375">
      <c r="Q375" s="32"/>
    </row>
    <row r="376">
      <c r="Q376" s="32"/>
    </row>
    <row r="377">
      <c r="Q377" s="32"/>
    </row>
    <row r="378">
      <c r="Q378" s="32"/>
    </row>
    <row r="379">
      <c r="Q379" s="32"/>
    </row>
    <row r="380">
      <c r="Q380" s="32"/>
    </row>
    <row r="381">
      <c r="Q381" s="32"/>
    </row>
    <row r="382">
      <c r="Q382" s="32"/>
    </row>
    <row r="383">
      <c r="Q383" s="32"/>
    </row>
    <row r="384">
      <c r="Q384" s="32"/>
    </row>
    <row r="385">
      <c r="Q385" s="32"/>
    </row>
    <row r="386">
      <c r="Q386" s="32"/>
    </row>
    <row r="387">
      <c r="Q387" s="32"/>
    </row>
    <row r="388">
      <c r="Q388" s="32"/>
    </row>
    <row r="389">
      <c r="Q389" s="32"/>
    </row>
    <row r="390">
      <c r="Q390" s="32"/>
    </row>
    <row r="391">
      <c r="Q391" s="32"/>
    </row>
    <row r="392">
      <c r="Q392" s="32"/>
    </row>
    <row r="393">
      <c r="Q393" s="32"/>
    </row>
    <row r="394">
      <c r="Q394" s="32"/>
    </row>
    <row r="395">
      <c r="Q395" s="32"/>
    </row>
    <row r="396">
      <c r="Q396" s="32"/>
    </row>
    <row r="397">
      <c r="Q397" s="32"/>
    </row>
    <row r="398">
      <c r="Q398" s="32"/>
    </row>
    <row r="399">
      <c r="Q399" s="32"/>
    </row>
    <row r="400">
      <c r="Q400" s="32"/>
    </row>
    <row r="401">
      <c r="Q401" s="32"/>
    </row>
    <row r="402">
      <c r="Q402" s="32"/>
    </row>
    <row r="403">
      <c r="Q403" s="32"/>
    </row>
    <row r="404">
      <c r="Q404" s="32"/>
    </row>
    <row r="405">
      <c r="Q405" s="32"/>
    </row>
    <row r="406">
      <c r="Q406" s="32"/>
    </row>
    <row r="407">
      <c r="Q407" s="32"/>
    </row>
    <row r="408">
      <c r="Q408" s="32"/>
    </row>
    <row r="409">
      <c r="Q409" s="32"/>
    </row>
    <row r="410">
      <c r="Q410" s="32"/>
    </row>
    <row r="411">
      <c r="Q411" s="32"/>
    </row>
    <row r="412">
      <c r="Q412" s="32"/>
    </row>
    <row r="413">
      <c r="Q413" s="32"/>
    </row>
    <row r="414">
      <c r="Q414" s="32"/>
    </row>
    <row r="415">
      <c r="Q415" s="32"/>
    </row>
    <row r="416">
      <c r="Q416" s="32"/>
    </row>
    <row r="417">
      <c r="Q417" s="32"/>
    </row>
    <row r="418">
      <c r="Q418" s="32"/>
    </row>
    <row r="419">
      <c r="Q419" s="32"/>
    </row>
    <row r="420">
      <c r="Q420" s="32"/>
    </row>
    <row r="421">
      <c r="Q421" s="32"/>
    </row>
    <row r="422">
      <c r="Q422" s="32"/>
    </row>
    <row r="423">
      <c r="Q423" s="32"/>
    </row>
    <row r="424">
      <c r="Q424" s="32"/>
    </row>
    <row r="425">
      <c r="Q425" s="32"/>
    </row>
    <row r="426">
      <c r="Q426" s="32"/>
    </row>
    <row r="427">
      <c r="Q427" s="32"/>
    </row>
    <row r="428">
      <c r="Q428" s="32"/>
    </row>
    <row r="429">
      <c r="Q429" s="32"/>
    </row>
    <row r="430">
      <c r="Q430" s="32"/>
    </row>
    <row r="431">
      <c r="Q431" s="32"/>
    </row>
    <row r="432">
      <c r="Q432" s="32"/>
    </row>
    <row r="433">
      <c r="Q433" s="32"/>
    </row>
    <row r="434">
      <c r="Q434" s="32"/>
    </row>
    <row r="435">
      <c r="Q435" s="32"/>
    </row>
    <row r="436">
      <c r="Q436" s="32"/>
    </row>
    <row r="437">
      <c r="Q437" s="32"/>
    </row>
    <row r="438">
      <c r="Q438" s="32"/>
    </row>
    <row r="439">
      <c r="Q439" s="32"/>
    </row>
    <row r="440">
      <c r="Q440" s="32"/>
    </row>
    <row r="441">
      <c r="Q441" s="32"/>
    </row>
    <row r="442">
      <c r="Q442" s="32"/>
    </row>
    <row r="443">
      <c r="Q443" s="32"/>
    </row>
    <row r="444">
      <c r="Q444" s="32"/>
    </row>
    <row r="445">
      <c r="Q445" s="32"/>
    </row>
    <row r="446">
      <c r="Q446" s="32"/>
    </row>
    <row r="447">
      <c r="Q447" s="32"/>
    </row>
    <row r="448">
      <c r="Q448" s="32"/>
    </row>
    <row r="449">
      <c r="Q449" s="32"/>
    </row>
    <row r="450">
      <c r="Q450" s="32"/>
    </row>
    <row r="451">
      <c r="Q451" s="32"/>
    </row>
    <row r="452">
      <c r="Q452" s="32"/>
    </row>
    <row r="453">
      <c r="Q453" s="32"/>
    </row>
    <row r="454">
      <c r="Q454" s="32"/>
    </row>
    <row r="455">
      <c r="Q455" s="32"/>
    </row>
    <row r="456">
      <c r="Q456" s="32"/>
    </row>
    <row r="457">
      <c r="Q457" s="32"/>
    </row>
    <row r="458">
      <c r="Q458" s="32"/>
    </row>
    <row r="459">
      <c r="Q459" s="32"/>
    </row>
    <row r="460">
      <c r="Q460" s="32"/>
    </row>
    <row r="461">
      <c r="Q461" s="32"/>
    </row>
    <row r="462">
      <c r="Q462" s="32"/>
    </row>
    <row r="463">
      <c r="Q463" s="32"/>
    </row>
    <row r="464">
      <c r="Q464" s="32"/>
    </row>
    <row r="465">
      <c r="Q465" s="32"/>
    </row>
    <row r="466">
      <c r="Q466" s="32"/>
    </row>
    <row r="467">
      <c r="Q467" s="32"/>
    </row>
    <row r="468">
      <c r="Q468" s="32"/>
    </row>
    <row r="469">
      <c r="Q469" s="32"/>
    </row>
    <row r="470">
      <c r="Q470" s="32"/>
    </row>
    <row r="471">
      <c r="Q471" s="32"/>
    </row>
    <row r="472">
      <c r="Q472" s="32"/>
    </row>
    <row r="473">
      <c r="Q473" s="32"/>
    </row>
    <row r="474">
      <c r="Q474" s="32"/>
    </row>
    <row r="475">
      <c r="Q475" s="32"/>
    </row>
    <row r="476">
      <c r="Q476" s="32"/>
    </row>
    <row r="477">
      <c r="Q477" s="32"/>
    </row>
    <row r="478">
      <c r="Q478" s="32"/>
    </row>
    <row r="479">
      <c r="Q479" s="32"/>
    </row>
    <row r="480">
      <c r="Q480" s="32"/>
    </row>
    <row r="481">
      <c r="Q481" s="32"/>
    </row>
    <row r="482">
      <c r="Q482" s="32"/>
    </row>
    <row r="483">
      <c r="Q483" s="32"/>
    </row>
    <row r="484">
      <c r="Q484" s="32"/>
    </row>
    <row r="485">
      <c r="Q485" s="32"/>
    </row>
    <row r="486">
      <c r="Q486" s="32"/>
    </row>
    <row r="487">
      <c r="Q487" s="32"/>
    </row>
    <row r="488">
      <c r="Q488" s="32"/>
    </row>
    <row r="489">
      <c r="Q489" s="32"/>
    </row>
    <row r="490">
      <c r="Q490" s="32"/>
    </row>
    <row r="491">
      <c r="Q491" s="32"/>
    </row>
    <row r="492">
      <c r="Q492" s="32"/>
    </row>
    <row r="493">
      <c r="Q493" s="32"/>
    </row>
    <row r="494">
      <c r="Q494" s="32"/>
    </row>
    <row r="495">
      <c r="Q495" s="32"/>
    </row>
    <row r="496">
      <c r="Q496" s="32"/>
    </row>
    <row r="497">
      <c r="Q497" s="32"/>
    </row>
    <row r="498">
      <c r="Q498" s="32"/>
    </row>
    <row r="499">
      <c r="Q499" s="32"/>
    </row>
    <row r="500">
      <c r="Q500" s="32"/>
    </row>
    <row r="501">
      <c r="Q501" s="32"/>
    </row>
    <row r="502">
      <c r="Q502" s="32"/>
    </row>
    <row r="503">
      <c r="Q503" s="32"/>
    </row>
    <row r="504">
      <c r="Q504" s="32"/>
    </row>
    <row r="505">
      <c r="Q505" s="32"/>
    </row>
    <row r="506">
      <c r="Q506" s="32"/>
    </row>
    <row r="507">
      <c r="Q507" s="32"/>
    </row>
    <row r="508">
      <c r="Q508" s="32"/>
    </row>
    <row r="509">
      <c r="Q509" s="32"/>
    </row>
    <row r="510">
      <c r="Q510" s="32"/>
    </row>
    <row r="511">
      <c r="Q511" s="32"/>
    </row>
    <row r="512">
      <c r="Q512" s="32"/>
    </row>
    <row r="513">
      <c r="Q513" s="32"/>
    </row>
    <row r="514">
      <c r="Q514" s="32"/>
    </row>
    <row r="515">
      <c r="Q515" s="32"/>
    </row>
    <row r="516">
      <c r="Q516" s="32"/>
    </row>
    <row r="517">
      <c r="Q517" s="32"/>
    </row>
    <row r="518">
      <c r="Q518" s="32"/>
    </row>
    <row r="519">
      <c r="Q519" s="32"/>
    </row>
    <row r="520">
      <c r="Q520" s="32"/>
    </row>
    <row r="521">
      <c r="Q521" s="32"/>
    </row>
    <row r="522">
      <c r="Q522" s="32"/>
    </row>
    <row r="523">
      <c r="Q523" s="32"/>
    </row>
    <row r="524">
      <c r="Q524" s="32"/>
    </row>
    <row r="525">
      <c r="Q525" s="32"/>
    </row>
    <row r="526">
      <c r="Q526" s="32"/>
    </row>
    <row r="527">
      <c r="Q527" s="32"/>
    </row>
    <row r="528">
      <c r="Q528" s="32"/>
    </row>
    <row r="529">
      <c r="Q529" s="32"/>
    </row>
    <row r="530">
      <c r="Q530" s="32"/>
    </row>
    <row r="531">
      <c r="Q531" s="32"/>
    </row>
    <row r="532">
      <c r="Q532" s="32"/>
    </row>
    <row r="533">
      <c r="Q533" s="32"/>
    </row>
    <row r="534">
      <c r="Q534" s="32"/>
    </row>
    <row r="535">
      <c r="Q535" s="32"/>
    </row>
    <row r="536">
      <c r="Q536" s="32"/>
    </row>
    <row r="537">
      <c r="Q537" s="32"/>
    </row>
    <row r="538">
      <c r="Q538" s="32"/>
    </row>
    <row r="539">
      <c r="Q539" s="32"/>
    </row>
    <row r="540">
      <c r="Q540" s="32"/>
    </row>
    <row r="541">
      <c r="Q541" s="32"/>
    </row>
    <row r="542">
      <c r="Q542" s="32"/>
    </row>
    <row r="543">
      <c r="Q543" s="32"/>
    </row>
    <row r="544">
      <c r="Q544" s="32"/>
    </row>
    <row r="545">
      <c r="Q545" s="32"/>
    </row>
    <row r="546">
      <c r="Q546" s="32"/>
    </row>
    <row r="547">
      <c r="Q547" s="32"/>
    </row>
    <row r="548">
      <c r="Q548" s="32"/>
    </row>
    <row r="549">
      <c r="Q549" s="32"/>
    </row>
    <row r="550">
      <c r="Q550" s="32"/>
    </row>
    <row r="551">
      <c r="Q551" s="32"/>
    </row>
    <row r="552">
      <c r="Q552" s="32"/>
    </row>
    <row r="553">
      <c r="Q553" s="32"/>
    </row>
    <row r="554">
      <c r="Q554" s="32"/>
    </row>
    <row r="555">
      <c r="Q555" s="32"/>
    </row>
    <row r="556">
      <c r="Q556" s="32"/>
    </row>
    <row r="557">
      <c r="Q557" s="32"/>
    </row>
    <row r="558">
      <c r="Q558" s="32"/>
    </row>
    <row r="559">
      <c r="Q559" s="32"/>
    </row>
    <row r="560">
      <c r="Q560" s="32"/>
    </row>
    <row r="561">
      <c r="Q561" s="32"/>
    </row>
    <row r="562">
      <c r="Q562" s="32"/>
    </row>
    <row r="563">
      <c r="Q563" s="32"/>
    </row>
    <row r="564">
      <c r="Q564" s="32"/>
    </row>
    <row r="565">
      <c r="Q565" s="32"/>
    </row>
    <row r="566">
      <c r="Q566" s="32"/>
    </row>
    <row r="567">
      <c r="Q567" s="32"/>
    </row>
    <row r="568">
      <c r="Q568" s="32"/>
    </row>
    <row r="569">
      <c r="Q569" s="32"/>
    </row>
    <row r="570">
      <c r="Q570" s="32"/>
    </row>
    <row r="571">
      <c r="Q571" s="32"/>
    </row>
    <row r="572">
      <c r="Q572" s="32"/>
    </row>
    <row r="573">
      <c r="Q573" s="32"/>
    </row>
    <row r="574">
      <c r="Q574" s="32"/>
    </row>
    <row r="575">
      <c r="Q575" s="32"/>
    </row>
    <row r="576">
      <c r="Q576" s="32"/>
    </row>
    <row r="577">
      <c r="Q577" s="32"/>
    </row>
    <row r="578">
      <c r="Q578" s="32"/>
    </row>
    <row r="579">
      <c r="Q579" s="32"/>
    </row>
    <row r="580">
      <c r="Q580" s="32"/>
    </row>
    <row r="581">
      <c r="Q581" s="32"/>
    </row>
    <row r="582">
      <c r="Q582" s="32"/>
    </row>
    <row r="583">
      <c r="Q583" s="32"/>
    </row>
    <row r="584">
      <c r="Q584" s="32"/>
    </row>
    <row r="585">
      <c r="Q585" s="32"/>
    </row>
    <row r="586">
      <c r="Q586" s="32"/>
    </row>
    <row r="587">
      <c r="Q587" s="32"/>
    </row>
    <row r="588">
      <c r="Q588" s="32"/>
    </row>
    <row r="589">
      <c r="Q589" s="32"/>
    </row>
    <row r="590">
      <c r="Q590" s="32"/>
    </row>
    <row r="591">
      <c r="Q591" s="32"/>
    </row>
    <row r="592">
      <c r="Q592" s="32"/>
    </row>
    <row r="593">
      <c r="Q593" s="32"/>
    </row>
    <row r="594">
      <c r="Q594" s="32"/>
    </row>
    <row r="595">
      <c r="Q595" s="32"/>
    </row>
    <row r="596">
      <c r="Q596" s="32"/>
    </row>
    <row r="597">
      <c r="Q597" s="32"/>
    </row>
    <row r="598">
      <c r="Q598" s="32"/>
    </row>
    <row r="599">
      <c r="Q599" s="32"/>
    </row>
    <row r="600">
      <c r="Q600" s="32"/>
    </row>
    <row r="601">
      <c r="Q601" s="32"/>
    </row>
    <row r="602">
      <c r="Q602" s="32"/>
    </row>
    <row r="603">
      <c r="Q603" s="32"/>
    </row>
    <row r="604">
      <c r="Q604" s="32"/>
    </row>
    <row r="605">
      <c r="Q605" s="32"/>
    </row>
    <row r="606">
      <c r="Q606" s="32"/>
    </row>
    <row r="607">
      <c r="Q607" s="32"/>
    </row>
    <row r="608">
      <c r="Q608" s="32"/>
    </row>
    <row r="609">
      <c r="Q609" s="32"/>
    </row>
    <row r="610">
      <c r="Q610" s="32"/>
    </row>
    <row r="611">
      <c r="Q611" s="32"/>
    </row>
    <row r="612">
      <c r="Q612" s="32"/>
    </row>
    <row r="613">
      <c r="Q613" s="32"/>
    </row>
    <row r="614">
      <c r="Q614" s="32"/>
    </row>
    <row r="615">
      <c r="Q615" s="32"/>
    </row>
    <row r="616">
      <c r="Q616" s="32"/>
    </row>
    <row r="617">
      <c r="Q617" s="32"/>
    </row>
    <row r="618">
      <c r="Q618" s="32"/>
    </row>
    <row r="619">
      <c r="Q619" s="32"/>
    </row>
    <row r="620">
      <c r="Q620" s="32"/>
    </row>
    <row r="621">
      <c r="Q621" s="32"/>
    </row>
    <row r="622">
      <c r="Q622" s="32"/>
    </row>
    <row r="623">
      <c r="Q623" s="32"/>
    </row>
    <row r="624">
      <c r="Q624" s="32"/>
    </row>
    <row r="625">
      <c r="Q625" s="32"/>
    </row>
    <row r="626">
      <c r="Q626" s="32"/>
    </row>
    <row r="627">
      <c r="Q627" s="32"/>
    </row>
    <row r="628">
      <c r="Q628" s="32"/>
    </row>
    <row r="629">
      <c r="Q629" s="32"/>
    </row>
    <row r="630">
      <c r="Q630" s="32"/>
    </row>
    <row r="631">
      <c r="Q631" s="32"/>
    </row>
    <row r="632">
      <c r="Q632" s="32"/>
    </row>
    <row r="633">
      <c r="Q633" s="32"/>
    </row>
    <row r="634">
      <c r="Q634" s="32"/>
    </row>
    <row r="635">
      <c r="Q635" s="32"/>
    </row>
    <row r="636">
      <c r="Q636" s="32"/>
    </row>
    <row r="637">
      <c r="Q637" s="32"/>
    </row>
    <row r="638">
      <c r="Q638" s="32"/>
    </row>
    <row r="639">
      <c r="Q639" s="32"/>
    </row>
    <row r="640">
      <c r="Q640" s="32"/>
    </row>
    <row r="641">
      <c r="Q641" s="32"/>
    </row>
    <row r="642">
      <c r="Q642" s="32"/>
    </row>
    <row r="643">
      <c r="Q643" s="32"/>
    </row>
    <row r="644">
      <c r="Q644" s="32"/>
    </row>
    <row r="645">
      <c r="Q645" s="32"/>
    </row>
    <row r="646">
      <c r="Q646" s="32"/>
    </row>
    <row r="647">
      <c r="Q647" s="32"/>
    </row>
    <row r="648">
      <c r="Q648" s="32"/>
    </row>
    <row r="649">
      <c r="Q649" s="32"/>
    </row>
    <row r="650">
      <c r="Q650" s="32"/>
    </row>
    <row r="651">
      <c r="Q651" s="32"/>
    </row>
    <row r="652">
      <c r="Q652" s="32"/>
    </row>
    <row r="653">
      <c r="Q653" s="32"/>
    </row>
    <row r="654">
      <c r="Q654" s="32"/>
    </row>
    <row r="655">
      <c r="Q655" s="32"/>
    </row>
    <row r="656">
      <c r="Q656" s="32"/>
    </row>
    <row r="657">
      <c r="Q657" s="32"/>
    </row>
    <row r="658">
      <c r="Q658" s="32"/>
    </row>
    <row r="659">
      <c r="Q659" s="32"/>
    </row>
    <row r="660">
      <c r="Q660" s="32"/>
    </row>
    <row r="661">
      <c r="Q661" s="32"/>
    </row>
    <row r="662">
      <c r="Q662" s="32"/>
    </row>
    <row r="663">
      <c r="Q663" s="32"/>
    </row>
    <row r="664">
      <c r="Q664" s="32"/>
    </row>
    <row r="665">
      <c r="Q665" s="32"/>
    </row>
    <row r="666">
      <c r="Q666" s="32"/>
    </row>
    <row r="667">
      <c r="Q667" s="32"/>
    </row>
    <row r="668">
      <c r="Q668" s="32"/>
    </row>
    <row r="669">
      <c r="Q669" s="32"/>
    </row>
    <row r="670">
      <c r="Q670" s="32"/>
    </row>
    <row r="671">
      <c r="Q671" s="32"/>
    </row>
    <row r="672">
      <c r="Q672" s="32"/>
    </row>
    <row r="673">
      <c r="Q673" s="32"/>
    </row>
    <row r="674">
      <c r="Q674" s="32"/>
    </row>
    <row r="675">
      <c r="Q675" s="32"/>
    </row>
    <row r="676">
      <c r="Q676" s="32"/>
    </row>
    <row r="677">
      <c r="Q677" s="32"/>
    </row>
    <row r="678">
      <c r="Q678" s="32"/>
    </row>
    <row r="679">
      <c r="Q679" s="32"/>
    </row>
    <row r="680">
      <c r="Q680" s="32"/>
    </row>
    <row r="681">
      <c r="Q681" s="32"/>
    </row>
    <row r="682">
      <c r="Q682" s="32"/>
    </row>
    <row r="683">
      <c r="Q683" s="32"/>
    </row>
    <row r="684">
      <c r="Q684" s="32"/>
    </row>
    <row r="685">
      <c r="Q685" s="32"/>
    </row>
    <row r="686">
      <c r="Q686" s="32"/>
    </row>
    <row r="687">
      <c r="Q687" s="32"/>
    </row>
    <row r="688">
      <c r="Q688" s="32"/>
    </row>
    <row r="689">
      <c r="Q689" s="32"/>
    </row>
    <row r="690">
      <c r="Q690" s="32"/>
    </row>
    <row r="691">
      <c r="Q691" s="32"/>
    </row>
    <row r="692">
      <c r="Q692" s="32"/>
    </row>
    <row r="693">
      <c r="Q693" s="32"/>
    </row>
    <row r="694">
      <c r="Q694" s="32"/>
    </row>
    <row r="695">
      <c r="Q695" s="32"/>
    </row>
    <row r="696">
      <c r="Q696" s="32"/>
    </row>
    <row r="697">
      <c r="Q697" s="32"/>
    </row>
    <row r="698">
      <c r="Q698" s="32"/>
    </row>
    <row r="699">
      <c r="Q699" s="32"/>
    </row>
    <row r="700">
      <c r="Q700" s="32"/>
    </row>
    <row r="701">
      <c r="Q701" s="32"/>
    </row>
    <row r="702">
      <c r="Q702" s="32"/>
    </row>
    <row r="703">
      <c r="Q703" s="32"/>
    </row>
    <row r="704">
      <c r="Q704" s="32"/>
    </row>
    <row r="705">
      <c r="Q705" s="32"/>
    </row>
    <row r="706">
      <c r="Q706" s="32"/>
    </row>
    <row r="707">
      <c r="Q707" s="32"/>
    </row>
    <row r="708">
      <c r="Q708" s="32"/>
    </row>
    <row r="709">
      <c r="Q709" s="32"/>
    </row>
    <row r="710">
      <c r="Q710" s="32"/>
    </row>
    <row r="711">
      <c r="Q711" s="32"/>
    </row>
    <row r="712">
      <c r="Q712" s="32"/>
    </row>
    <row r="713">
      <c r="Q713" s="32"/>
    </row>
    <row r="714">
      <c r="Q714" s="32"/>
    </row>
    <row r="715">
      <c r="Q715" s="32"/>
    </row>
    <row r="716">
      <c r="Q716" s="32"/>
    </row>
    <row r="717">
      <c r="Q717" s="32"/>
    </row>
    <row r="718">
      <c r="Q718" s="32"/>
    </row>
    <row r="719">
      <c r="Q719" s="32"/>
    </row>
    <row r="720">
      <c r="Q720" s="32"/>
    </row>
    <row r="721">
      <c r="Q721" s="32"/>
    </row>
    <row r="722">
      <c r="Q722" s="32"/>
    </row>
    <row r="723">
      <c r="Q723" s="32"/>
    </row>
    <row r="724">
      <c r="Q724" s="32"/>
    </row>
    <row r="725">
      <c r="Q725" s="32"/>
    </row>
    <row r="726">
      <c r="Q726" s="32"/>
    </row>
    <row r="727">
      <c r="Q727" s="32"/>
    </row>
    <row r="728">
      <c r="Q728" s="32"/>
    </row>
    <row r="729">
      <c r="Q729" s="32"/>
    </row>
    <row r="730">
      <c r="Q730" s="32"/>
    </row>
    <row r="731">
      <c r="Q731" s="32"/>
    </row>
    <row r="732">
      <c r="Q732" s="32"/>
    </row>
    <row r="733">
      <c r="Q733" s="32"/>
    </row>
    <row r="734">
      <c r="Q734" s="32"/>
    </row>
    <row r="735">
      <c r="Q735" s="32"/>
    </row>
    <row r="736">
      <c r="Q736" s="32"/>
    </row>
    <row r="737">
      <c r="Q737" s="32"/>
    </row>
    <row r="738">
      <c r="Q738" s="32"/>
    </row>
    <row r="739">
      <c r="Q739" s="32"/>
    </row>
    <row r="740">
      <c r="Q740" s="32"/>
    </row>
    <row r="741">
      <c r="Q741" s="32"/>
    </row>
    <row r="742">
      <c r="Q742" s="32"/>
    </row>
    <row r="743">
      <c r="Q743" s="32"/>
    </row>
    <row r="744">
      <c r="Q744" s="32"/>
    </row>
    <row r="745">
      <c r="Q745" s="32"/>
    </row>
    <row r="746">
      <c r="Q746" s="32"/>
    </row>
    <row r="747">
      <c r="Q747" s="32"/>
    </row>
    <row r="748">
      <c r="Q748" s="32"/>
    </row>
    <row r="749">
      <c r="Q749" s="32"/>
    </row>
    <row r="750">
      <c r="Q750" s="32"/>
    </row>
    <row r="751">
      <c r="Q751" s="32"/>
    </row>
    <row r="752">
      <c r="Q752" s="32"/>
    </row>
    <row r="753">
      <c r="Q753" s="32"/>
    </row>
    <row r="754">
      <c r="Q754" s="32"/>
    </row>
    <row r="755">
      <c r="Q755" s="32"/>
    </row>
    <row r="756">
      <c r="Q756" s="32"/>
    </row>
    <row r="757">
      <c r="Q757" s="32"/>
    </row>
    <row r="758">
      <c r="Q758" s="32"/>
    </row>
    <row r="759">
      <c r="Q759" s="32"/>
    </row>
    <row r="760">
      <c r="Q760" s="32"/>
    </row>
    <row r="761">
      <c r="Q761" s="32"/>
    </row>
    <row r="762">
      <c r="Q762" s="32"/>
    </row>
    <row r="763">
      <c r="Q763" s="32"/>
    </row>
    <row r="764">
      <c r="Q764" s="32"/>
    </row>
    <row r="765">
      <c r="Q765" s="32"/>
    </row>
    <row r="766">
      <c r="Q766" s="32"/>
    </row>
    <row r="767">
      <c r="Q767" s="32"/>
    </row>
    <row r="768">
      <c r="Q768" s="32"/>
    </row>
    <row r="769">
      <c r="Q769" s="32"/>
    </row>
    <row r="770">
      <c r="Q770" s="32"/>
    </row>
    <row r="771">
      <c r="Q771" s="32"/>
    </row>
    <row r="772">
      <c r="Q772" s="32"/>
    </row>
    <row r="773">
      <c r="Q773" s="32"/>
    </row>
    <row r="774">
      <c r="Q774" s="32"/>
    </row>
    <row r="775">
      <c r="Q775" s="32"/>
    </row>
    <row r="776">
      <c r="Q776" s="32"/>
    </row>
    <row r="777">
      <c r="Q777" s="32"/>
    </row>
    <row r="778">
      <c r="Q778" s="32"/>
    </row>
    <row r="779">
      <c r="Q779" s="32"/>
    </row>
    <row r="780">
      <c r="Q780" s="32"/>
    </row>
    <row r="781">
      <c r="Q781" s="32"/>
    </row>
    <row r="782">
      <c r="Q782" s="32"/>
    </row>
    <row r="783">
      <c r="Q783" s="32"/>
    </row>
    <row r="784">
      <c r="Q784" s="32"/>
    </row>
    <row r="785">
      <c r="Q785" s="32"/>
    </row>
    <row r="786">
      <c r="Q786" s="32"/>
    </row>
    <row r="787">
      <c r="Q787" s="32"/>
    </row>
    <row r="788">
      <c r="Q788" s="32"/>
    </row>
    <row r="789">
      <c r="Q789" s="32"/>
    </row>
    <row r="790">
      <c r="Q790" s="32"/>
    </row>
    <row r="791">
      <c r="Q791" s="32"/>
    </row>
    <row r="792">
      <c r="Q792" s="32"/>
    </row>
    <row r="793">
      <c r="Q793" s="32"/>
    </row>
    <row r="794">
      <c r="Q794" s="32"/>
    </row>
    <row r="795">
      <c r="Q795" s="32"/>
    </row>
    <row r="796">
      <c r="Q796" s="32"/>
    </row>
    <row r="797">
      <c r="Q797" s="32"/>
    </row>
    <row r="798">
      <c r="Q798" s="32"/>
    </row>
    <row r="799">
      <c r="Q799" s="32"/>
    </row>
    <row r="800">
      <c r="Q800" s="32"/>
    </row>
    <row r="801">
      <c r="Q801" s="32"/>
    </row>
    <row r="802">
      <c r="Q802" s="32"/>
    </row>
    <row r="803">
      <c r="Q803" s="32"/>
    </row>
    <row r="804">
      <c r="Q804" s="32"/>
    </row>
    <row r="805">
      <c r="Q805" s="32"/>
    </row>
    <row r="806">
      <c r="Q806" s="32"/>
    </row>
    <row r="807">
      <c r="Q807" s="32"/>
    </row>
    <row r="808">
      <c r="Q808" s="32"/>
    </row>
    <row r="809">
      <c r="Q809" s="32"/>
    </row>
    <row r="810">
      <c r="Q810" s="32"/>
    </row>
    <row r="811">
      <c r="Q811" s="32"/>
    </row>
    <row r="812">
      <c r="Q812" s="32"/>
    </row>
    <row r="813">
      <c r="Q813" s="32"/>
    </row>
    <row r="814">
      <c r="Q814" s="32"/>
    </row>
    <row r="815">
      <c r="Q815" s="32"/>
    </row>
    <row r="816">
      <c r="Q816" s="32"/>
    </row>
    <row r="817">
      <c r="Q817" s="32"/>
    </row>
    <row r="818">
      <c r="Q818" s="32"/>
    </row>
    <row r="819">
      <c r="Q819" s="32"/>
    </row>
    <row r="820">
      <c r="Q820" s="32"/>
    </row>
    <row r="821">
      <c r="Q821" s="32"/>
    </row>
    <row r="822">
      <c r="Q822" s="32"/>
    </row>
    <row r="823">
      <c r="Q823" s="32"/>
    </row>
    <row r="824">
      <c r="Q824" s="32"/>
    </row>
    <row r="825">
      <c r="Q825" s="32"/>
    </row>
    <row r="826">
      <c r="Q826" s="32"/>
    </row>
    <row r="827">
      <c r="Q827" s="32"/>
    </row>
    <row r="828">
      <c r="Q828" s="32"/>
    </row>
    <row r="829">
      <c r="Q829" s="32"/>
    </row>
    <row r="830">
      <c r="Q830" s="32"/>
    </row>
    <row r="831">
      <c r="Q831" s="32"/>
    </row>
    <row r="832">
      <c r="Q832" s="32"/>
    </row>
    <row r="833">
      <c r="Q833" s="32"/>
    </row>
    <row r="834">
      <c r="Q834" s="32"/>
    </row>
    <row r="835">
      <c r="Q835" s="32"/>
    </row>
    <row r="836">
      <c r="Q836" s="32"/>
    </row>
    <row r="837">
      <c r="Q837" s="32"/>
    </row>
    <row r="838">
      <c r="Q838" s="32"/>
    </row>
    <row r="839">
      <c r="Q839" s="32"/>
    </row>
    <row r="840">
      <c r="Q840" s="32"/>
    </row>
    <row r="841">
      <c r="Q841" s="32"/>
    </row>
    <row r="842">
      <c r="Q842" s="32"/>
    </row>
    <row r="843">
      <c r="Q843" s="32"/>
    </row>
    <row r="844">
      <c r="Q844" s="32"/>
    </row>
    <row r="845">
      <c r="Q845" s="32"/>
    </row>
    <row r="846">
      <c r="Q846" s="32"/>
    </row>
    <row r="847">
      <c r="Q847" s="32"/>
    </row>
    <row r="848">
      <c r="Q848" s="32"/>
    </row>
    <row r="849">
      <c r="Q849" s="32"/>
    </row>
    <row r="850">
      <c r="Q850" s="32"/>
    </row>
    <row r="851">
      <c r="Q851" s="32"/>
    </row>
    <row r="852">
      <c r="Q852" s="32"/>
    </row>
    <row r="853">
      <c r="Q853" s="32"/>
    </row>
    <row r="854">
      <c r="Q854" s="32"/>
    </row>
    <row r="855">
      <c r="Q855" s="32"/>
    </row>
    <row r="856">
      <c r="Q856" s="32"/>
    </row>
    <row r="857">
      <c r="Q857" s="32"/>
    </row>
    <row r="858">
      <c r="Q858" s="32"/>
    </row>
    <row r="859">
      <c r="Q859" s="32"/>
    </row>
    <row r="860">
      <c r="Q860" s="32"/>
    </row>
    <row r="861">
      <c r="Q861" s="32"/>
    </row>
    <row r="862">
      <c r="Q862" s="32"/>
    </row>
    <row r="863">
      <c r="Q863" s="32"/>
    </row>
    <row r="864">
      <c r="Q864" s="32"/>
    </row>
    <row r="865">
      <c r="Q865" s="32"/>
    </row>
    <row r="866">
      <c r="Q866" s="32"/>
    </row>
    <row r="867">
      <c r="Q867" s="32"/>
    </row>
    <row r="868">
      <c r="Q868" s="32"/>
    </row>
    <row r="869">
      <c r="Q869" s="32"/>
    </row>
    <row r="870">
      <c r="Q870" s="32"/>
    </row>
    <row r="871">
      <c r="Q871" s="32"/>
    </row>
    <row r="872">
      <c r="Q872" s="32"/>
    </row>
    <row r="873">
      <c r="Q873" s="32"/>
    </row>
    <row r="874">
      <c r="Q874" s="32"/>
    </row>
    <row r="875">
      <c r="Q875" s="32"/>
    </row>
    <row r="876">
      <c r="Q876" s="32"/>
    </row>
    <row r="877">
      <c r="Q877" s="32"/>
    </row>
    <row r="878">
      <c r="Q878" s="32"/>
    </row>
    <row r="879">
      <c r="Q879" s="32"/>
    </row>
    <row r="880">
      <c r="Q880" s="32"/>
    </row>
    <row r="881">
      <c r="Q881" s="32"/>
    </row>
    <row r="882">
      <c r="Q882" s="32"/>
    </row>
    <row r="883">
      <c r="Q883" s="32"/>
    </row>
    <row r="884">
      <c r="Q884" s="32"/>
    </row>
    <row r="885">
      <c r="Q885" s="32"/>
    </row>
    <row r="886">
      <c r="Q886" s="32"/>
    </row>
    <row r="887">
      <c r="Q887" s="32"/>
    </row>
    <row r="888">
      <c r="Q888" s="32"/>
    </row>
    <row r="889">
      <c r="Q889" s="32"/>
    </row>
    <row r="890">
      <c r="Q890" s="32"/>
    </row>
    <row r="891">
      <c r="Q891" s="32"/>
    </row>
    <row r="892">
      <c r="Q892" s="32"/>
    </row>
    <row r="893">
      <c r="Q893" s="32"/>
    </row>
    <row r="894">
      <c r="Q894" s="32"/>
    </row>
    <row r="895">
      <c r="Q895" s="32"/>
    </row>
    <row r="896">
      <c r="Q896" s="32"/>
    </row>
    <row r="897">
      <c r="Q897" s="32"/>
    </row>
    <row r="898">
      <c r="Q898" s="32"/>
    </row>
    <row r="899">
      <c r="Q899" s="32"/>
    </row>
    <row r="900">
      <c r="Q900" s="32"/>
    </row>
    <row r="901">
      <c r="Q901" s="32"/>
    </row>
    <row r="902">
      <c r="Q902" s="32"/>
    </row>
    <row r="903">
      <c r="Q903" s="32"/>
    </row>
    <row r="904">
      <c r="Q904" s="32"/>
    </row>
    <row r="905">
      <c r="Q905" s="32"/>
    </row>
    <row r="906">
      <c r="Q906" s="32"/>
    </row>
    <row r="907">
      <c r="Q907" s="32"/>
    </row>
    <row r="908">
      <c r="Q908" s="32"/>
    </row>
    <row r="909">
      <c r="Q909" s="32"/>
    </row>
    <row r="910">
      <c r="Q910" s="32"/>
    </row>
    <row r="911">
      <c r="Q911" s="32"/>
    </row>
    <row r="912">
      <c r="Q912" s="32"/>
    </row>
    <row r="913">
      <c r="Q913" s="32"/>
    </row>
    <row r="914">
      <c r="Q914" s="32"/>
    </row>
    <row r="915">
      <c r="Q915" s="32"/>
    </row>
    <row r="916">
      <c r="Q916" s="32"/>
    </row>
    <row r="917">
      <c r="Q917" s="32"/>
    </row>
    <row r="918">
      <c r="Q918" s="32"/>
    </row>
    <row r="919">
      <c r="Q919" s="32"/>
    </row>
    <row r="920">
      <c r="Q920" s="32"/>
    </row>
    <row r="921">
      <c r="Q921" s="32"/>
    </row>
    <row r="922">
      <c r="Q922" s="32"/>
    </row>
    <row r="923">
      <c r="Q923" s="32"/>
    </row>
    <row r="924">
      <c r="Q924" s="32"/>
    </row>
    <row r="925">
      <c r="Q925" s="32"/>
    </row>
    <row r="926">
      <c r="Q926" s="32"/>
    </row>
    <row r="927">
      <c r="Q927" s="32"/>
    </row>
    <row r="928">
      <c r="Q928" s="32"/>
    </row>
    <row r="929">
      <c r="Q929" s="32"/>
    </row>
    <row r="930">
      <c r="Q930" s="32"/>
    </row>
    <row r="931">
      <c r="Q931" s="32"/>
    </row>
    <row r="932">
      <c r="Q932" s="32"/>
    </row>
    <row r="933">
      <c r="Q933" s="32"/>
    </row>
    <row r="934">
      <c r="Q934" s="32"/>
    </row>
    <row r="935">
      <c r="Q935" s="32"/>
    </row>
    <row r="936">
      <c r="Q936" s="32"/>
    </row>
    <row r="937">
      <c r="Q937" s="32"/>
    </row>
    <row r="938">
      <c r="Q938" s="32"/>
    </row>
    <row r="939">
      <c r="Q939" s="32"/>
    </row>
    <row r="940">
      <c r="Q940" s="32"/>
    </row>
    <row r="941">
      <c r="Q941" s="32"/>
    </row>
    <row r="942">
      <c r="Q942" s="32"/>
    </row>
    <row r="943">
      <c r="Q943" s="32"/>
    </row>
    <row r="944">
      <c r="Q944" s="32"/>
    </row>
    <row r="945">
      <c r="Q945" s="32"/>
    </row>
    <row r="946">
      <c r="Q946" s="32"/>
    </row>
    <row r="947">
      <c r="Q947" s="32"/>
    </row>
    <row r="948">
      <c r="Q948" s="32"/>
    </row>
    <row r="949">
      <c r="Q949" s="32"/>
    </row>
    <row r="950">
      <c r="Q950" s="32"/>
    </row>
    <row r="951">
      <c r="Q951" s="32"/>
    </row>
    <row r="952">
      <c r="Q952" s="32"/>
    </row>
    <row r="953">
      <c r="Q953" s="32"/>
    </row>
    <row r="954">
      <c r="Q954" s="32"/>
    </row>
    <row r="955">
      <c r="Q955" s="32"/>
    </row>
    <row r="956">
      <c r="Q956" s="32"/>
    </row>
    <row r="957">
      <c r="Q957" s="32"/>
    </row>
    <row r="958">
      <c r="Q958" s="32"/>
    </row>
    <row r="959">
      <c r="Q959" s="32"/>
    </row>
    <row r="960">
      <c r="Q960" s="32"/>
    </row>
    <row r="961">
      <c r="Q961" s="32"/>
    </row>
    <row r="962">
      <c r="Q962" s="32"/>
    </row>
    <row r="963">
      <c r="Q963" s="32"/>
    </row>
    <row r="964">
      <c r="Q964" s="32"/>
    </row>
    <row r="965">
      <c r="Q965" s="32"/>
    </row>
    <row r="966">
      <c r="Q966" s="32"/>
    </row>
    <row r="967">
      <c r="Q967" s="32"/>
    </row>
    <row r="968">
      <c r="Q968" s="32"/>
    </row>
    <row r="969">
      <c r="Q969" s="32"/>
    </row>
    <row r="970">
      <c r="Q970" s="32"/>
    </row>
    <row r="971">
      <c r="Q971" s="32"/>
    </row>
    <row r="972">
      <c r="Q972" s="32"/>
    </row>
    <row r="973">
      <c r="Q973" s="32"/>
    </row>
    <row r="974">
      <c r="Q974" s="32"/>
    </row>
    <row r="975">
      <c r="Q975" s="32"/>
    </row>
    <row r="976">
      <c r="Q976" s="32"/>
    </row>
    <row r="977">
      <c r="Q977" s="32"/>
    </row>
    <row r="978">
      <c r="Q978" s="32"/>
    </row>
    <row r="979">
      <c r="Q979" s="32"/>
    </row>
    <row r="980">
      <c r="Q980" s="32"/>
    </row>
    <row r="981">
      <c r="Q981" s="32"/>
    </row>
    <row r="982">
      <c r="Q982" s="32"/>
    </row>
    <row r="983">
      <c r="Q983" s="32"/>
    </row>
    <row r="984">
      <c r="Q984" s="32"/>
    </row>
    <row r="985">
      <c r="Q985" s="32"/>
    </row>
    <row r="986">
      <c r="Q986" s="32"/>
    </row>
    <row r="987">
      <c r="Q987" s="32"/>
    </row>
    <row r="988">
      <c r="Q988" s="32"/>
    </row>
    <row r="989">
      <c r="Q989" s="32"/>
    </row>
    <row r="990">
      <c r="Q990" s="32"/>
    </row>
    <row r="991">
      <c r="Q991" s="32"/>
    </row>
    <row r="992">
      <c r="Q992" s="32"/>
    </row>
    <row r="993">
      <c r="Q993" s="32"/>
    </row>
    <row r="994">
      <c r="Q994" s="32"/>
    </row>
    <row r="995">
      <c r="Q995" s="32"/>
    </row>
    <row r="996">
      <c r="Q996" s="32"/>
    </row>
    <row r="997">
      <c r="Q997" s="32"/>
    </row>
    <row r="998">
      <c r="Q998" s="32"/>
    </row>
    <row r="999">
      <c r="Q999" s="32"/>
    </row>
    <row r="1000">
      <c r="Q1000" s="32"/>
    </row>
    <row r="1001">
      <c r="Q1001" s="32"/>
    </row>
  </sheetData>
  <autoFilter ref="$A$1:$AM$77"/>
  <mergeCells count="2">
    <mergeCell ref="B1:P1"/>
    <mergeCell ref="T1:AH1"/>
  </mergeCells>
  <conditionalFormatting sqref="R3:R76 AJ3:AJ76 AM3:AM76">
    <cfRule type="cellIs" dxfId="0" priority="1" operator="equal">
      <formula>"TRUE"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38"/>
    <col customWidth="1" min="3" max="3" width="14.0"/>
    <col customWidth="1" min="8" max="8" width="16.63"/>
    <col customWidth="1" min="11" max="11" width="14.38"/>
    <col customWidth="1" min="13" max="13" width="14.63"/>
    <col customWidth="1" min="15" max="15" width="14.25"/>
    <col customWidth="1" min="16" max="16" width="14.88"/>
    <col customWidth="1" min="17" max="17" width="22.88"/>
    <col customWidth="1" min="18" max="18" width="7.13"/>
    <col customWidth="1" min="26" max="26" width="14.88"/>
    <col customWidth="1" min="29" max="29" width="16.13"/>
    <col customWidth="1" min="31" max="31" width="16.63"/>
    <col customWidth="1" min="33" max="33" width="15.75"/>
    <col customWidth="1" min="34" max="35" width="15.13"/>
    <col customWidth="1" min="36" max="36" width="8.38"/>
    <col customWidth="1" min="37" max="37" width="12.5"/>
    <col customWidth="1" min="38" max="38" width="14.0"/>
    <col customWidth="1" min="39" max="39" width="8.38"/>
  </cols>
  <sheetData>
    <row r="1">
      <c r="A1" s="33"/>
      <c r="B1" s="2" t="s">
        <v>0</v>
      </c>
      <c r="Q1" s="33"/>
      <c r="R1" s="4"/>
      <c r="S1" s="5"/>
      <c r="T1" s="2" t="s">
        <v>1</v>
      </c>
      <c r="AI1" s="2"/>
      <c r="AJ1" s="4"/>
      <c r="AK1" s="2"/>
      <c r="AL1" s="2"/>
      <c r="AM1" s="4"/>
    </row>
    <row r="2" ht="41.25" customHeight="1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6" t="s">
        <v>18</v>
      </c>
      <c r="R2" s="9" t="s">
        <v>19</v>
      </c>
      <c r="S2" s="10" t="s">
        <v>20</v>
      </c>
      <c r="T2" s="7" t="s">
        <v>3</v>
      </c>
      <c r="U2" s="7" t="s">
        <v>4</v>
      </c>
      <c r="V2" s="7" t="s">
        <v>5</v>
      </c>
      <c r="W2" s="7" t="s">
        <v>6</v>
      </c>
      <c r="X2" s="7" t="s">
        <v>7</v>
      </c>
      <c r="Y2" s="7" t="s">
        <v>8</v>
      </c>
      <c r="Z2" s="7" t="s">
        <v>9</v>
      </c>
      <c r="AA2" s="7" t="s">
        <v>10</v>
      </c>
      <c r="AB2" s="7" t="s">
        <v>11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16</v>
      </c>
      <c r="AH2" s="7" t="s">
        <v>17</v>
      </c>
      <c r="AI2" s="10" t="s">
        <v>21</v>
      </c>
      <c r="AJ2" s="9" t="s">
        <v>19</v>
      </c>
      <c r="AK2" s="10" t="s">
        <v>22</v>
      </c>
      <c r="AL2" s="10" t="s">
        <v>23</v>
      </c>
      <c r="AM2" s="9" t="s">
        <v>19</v>
      </c>
    </row>
    <row r="3">
      <c r="A3" s="11" t="s">
        <v>24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 t="b">
        <f t="shared" ref="R3:R76" si="1">SUM(B3:P3)=Q3</f>
        <v>1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 t="b">
        <f t="shared" ref="AJ3:AJ77" si="2">SUM(T3:AH3)=AI3</f>
        <v>1</v>
      </c>
      <c r="AK3" s="12">
        <f t="shared" ref="AK3:AK76" si="3">AI3-Q3-S3-AL3</f>
        <v>0</v>
      </c>
      <c r="AL3" s="12"/>
      <c r="AM3" s="12" t="b">
        <f t="shared" ref="AM3:AM77" si="4">SUM(AK3:AL3,Q3,S3)=AI3</f>
        <v>1</v>
      </c>
    </row>
    <row r="4">
      <c r="A4" s="11" t="s">
        <v>25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b">
        <f t="shared" si="1"/>
        <v>1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 t="b">
        <f t="shared" si="2"/>
        <v>1</v>
      </c>
      <c r="AK4" s="12">
        <f t="shared" si="3"/>
        <v>0</v>
      </c>
      <c r="AL4" s="12"/>
      <c r="AM4" s="12" t="b">
        <f t="shared" si="4"/>
        <v>1</v>
      </c>
    </row>
    <row r="5">
      <c r="A5" s="11" t="s">
        <v>26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 t="b">
        <f t="shared" si="1"/>
        <v>1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 t="b">
        <f t="shared" si="2"/>
        <v>1</v>
      </c>
      <c r="AK5" s="12">
        <f t="shared" si="3"/>
        <v>0</v>
      </c>
      <c r="AL5" s="12"/>
      <c r="AM5" s="12" t="b">
        <f t="shared" si="4"/>
        <v>1</v>
      </c>
    </row>
    <row r="6">
      <c r="A6" s="11" t="s">
        <v>27</v>
      </c>
      <c r="B6" s="13"/>
      <c r="C6" s="13">
        <v>1.345189228E7</v>
      </c>
      <c r="D6" s="12"/>
      <c r="E6" s="13">
        <v>1131000.0</v>
      </c>
      <c r="F6" s="13">
        <v>3840000.0</v>
      </c>
      <c r="G6" s="13">
        <v>1.21926E7</v>
      </c>
      <c r="H6" s="12"/>
      <c r="I6" s="13">
        <v>3631200.0</v>
      </c>
      <c r="J6" s="13">
        <v>2722000.0</v>
      </c>
      <c r="K6" s="12"/>
      <c r="L6" s="13">
        <v>8978000.0</v>
      </c>
      <c r="M6" s="12"/>
      <c r="N6" s="13">
        <v>5.312360389E7</v>
      </c>
      <c r="O6" s="13">
        <v>8990000.0</v>
      </c>
      <c r="P6" s="13">
        <v>3490000.0</v>
      </c>
      <c r="Q6" s="13">
        <v>1.1155029617E8</v>
      </c>
      <c r="R6" s="12" t="b">
        <f t="shared" si="1"/>
        <v>1</v>
      </c>
      <c r="S6" s="12"/>
      <c r="T6" s="13">
        <v>9064400.0</v>
      </c>
      <c r="U6" s="13">
        <v>1.345189228E7</v>
      </c>
      <c r="V6" s="12"/>
      <c r="W6" s="13">
        <v>1131000.0</v>
      </c>
      <c r="X6" s="13">
        <v>3840000.0</v>
      </c>
      <c r="Y6" s="13">
        <v>1.21926E7</v>
      </c>
      <c r="Z6" s="12"/>
      <c r="AA6" s="13">
        <v>4760200.0</v>
      </c>
      <c r="AB6" s="13">
        <v>1.6714E7</v>
      </c>
      <c r="AC6" s="12"/>
      <c r="AD6" s="13">
        <v>1.6232E7</v>
      </c>
      <c r="AE6" s="13">
        <v>1.5948E7</v>
      </c>
      <c r="AF6" s="13">
        <v>8.786083064E7</v>
      </c>
      <c r="AG6" s="13">
        <v>1.276E7</v>
      </c>
      <c r="AH6" s="13">
        <v>3490000.0</v>
      </c>
      <c r="AI6" s="13">
        <v>1.9744492292E8</v>
      </c>
      <c r="AJ6" s="12" t="b">
        <f t="shared" si="2"/>
        <v>1</v>
      </c>
      <c r="AK6" s="12">
        <f t="shared" si="3"/>
        <v>9324634.59</v>
      </c>
      <c r="AL6" s="13">
        <v>7.656999216E7</v>
      </c>
      <c r="AM6" s="12" t="b">
        <f t="shared" si="4"/>
        <v>1</v>
      </c>
    </row>
    <row r="7">
      <c r="A7" s="11" t="s">
        <v>28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 t="b">
        <f t="shared" si="1"/>
        <v>1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 t="b">
        <f t="shared" si="2"/>
        <v>1</v>
      </c>
      <c r="AK7" s="12">
        <f t="shared" si="3"/>
        <v>0</v>
      </c>
      <c r="AL7" s="12"/>
      <c r="AM7" s="12" t="b">
        <f t="shared" si="4"/>
        <v>1</v>
      </c>
    </row>
    <row r="8">
      <c r="A8" s="11" t="s">
        <v>29</v>
      </c>
      <c r="B8" s="12"/>
      <c r="C8" s="12"/>
      <c r="D8" s="12"/>
      <c r="E8" s="12"/>
      <c r="F8" s="12"/>
      <c r="G8" s="12"/>
      <c r="H8" s="16"/>
      <c r="I8" s="12"/>
      <c r="J8" s="12"/>
      <c r="K8" s="12"/>
      <c r="L8" s="12"/>
      <c r="M8" s="12"/>
      <c r="N8" s="12"/>
      <c r="O8" s="12"/>
      <c r="P8" s="12"/>
      <c r="Q8" s="12"/>
      <c r="R8" s="12" t="b">
        <f t="shared" si="1"/>
        <v>1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 t="b">
        <f t="shared" si="2"/>
        <v>1</v>
      </c>
      <c r="AK8" s="12">
        <f t="shared" si="3"/>
        <v>0</v>
      </c>
      <c r="AL8" s="12"/>
      <c r="AM8" s="12" t="b">
        <f t="shared" si="4"/>
        <v>1</v>
      </c>
    </row>
    <row r="9">
      <c r="A9" s="11" t="s">
        <v>30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 t="b">
        <f t="shared" si="1"/>
        <v>1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 t="b">
        <f t="shared" si="2"/>
        <v>1</v>
      </c>
      <c r="AK9" s="12">
        <f t="shared" si="3"/>
        <v>0</v>
      </c>
      <c r="AL9" s="12"/>
      <c r="AM9" s="12" t="b">
        <f t="shared" si="4"/>
        <v>1</v>
      </c>
    </row>
    <row r="10">
      <c r="A10" s="11" t="s">
        <v>31</v>
      </c>
      <c r="B10" s="13">
        <v>1.125E7</v>
      </c>
      <c r="C10" s="13">
        <v>9.996E7</v>
      </c>
      <c r="D10" s="13">
        <v>1.05E7</v>
      </c>
      <c r="E10" s="13">
        <v>5.7475E7</v>
      </c>
      <c r="F10" s="13">
        <v>4.0415E7</v>
      </c>
      <c r="G10" s="13">
        <v>1.5E7</v>
      </c>
      <c r="H10" s="12"/>
      <c r="I10" s="13">
        <v>1.0034E7</v>
      </c>
      <c r="J10" s="13">
        <v>2400000.0</v>
      </c>
      <c r="K10" s="12"/>
      <c r="L10" s="13">
        <v>7340000.0</v>
      </c>
      <c r="M10" s="12"/>
      <c r="N10" s="13">
        <v>1.088031041E8</v>
      </c>
      <c r="O10" s="13">
        <v>3.46574E7</v>
      </c>
      <c r="P10" s="12"/>
      <c r="Q10" s="13">
        <v>3.978345041E8</v>
      </c>
      <c r="R10" s="12" t="b">
        <f t="shared" si="1"/>
        <v>1</v>
      </c>
      <c r="S10" s="12"/>
      <c r="T10" s="13">
        <v>6.70006E7</v>
      </c>
      <c r="U10" s="13">
        <v>1.326E8</v>
      </c>
      <c r="V10" s="13">
        <v>2.3625E7</v>
      </c>
      <c r="W10" s="13">
        <v>5.7475E7</v>
      </c>
      <c r="X10" s="13">
        <v>1.11551975E8</v>
      </c>
      <c r="Y10" s="13">
        <v>7.376E7</v>
      </c>
      <c r="Z10" s="13">
        <v>7.3505106E7</v>
      </c>
      <c r="AA10" s="13">
        <v>4.4986E7</v>
      </c>
      <c r="AB10" s="13">
        <v>3.313E7</v>
      </c>
      <c r="AC10" s="13">
        <v>3.205E8</v>
      </c>
      <c r="AD10" s="13">
        <v>6.3142E7</v>
      </c>
      <c r="AE10" s="12"/>
      <c r="AF10" s="13">
        <v>3.79914408E8</v>
      </c>
      <c r="AG10" s="13">
        <v>1.101732E8</v>
      </c>
      <c r="AH10" s="12"/>
      <c r="AI10" s="13">
        <v>1.491363289E9</v>
      </c>
      <c r="AJ10" s="12" t="b">
        <f t="shared" si="2"/>
        <v>1</v>
      </c>
      <c r="AK10" s="12">
        <f t="shared" si="3"/>
        <v>543147306.2</v>
      </c>
      <c r="AL10" s="13">
        <v>5.503814787E8</v>
      </c>
      <c r="AM10" s="12" t="b">
        <f t="shared" si="4"/>
        <v>1</v>
      </c>
    </row>
    <row r="11">
      <c r="A11" s="11" t="s">
        <v>32</v>
      </c>
      <c r="B11" s="25">
        <v>6104000.0</v>
      </c>
      <c r="C11" s="25">
        <v>3.1582E7</v>
      </c>
      <c r="D11" s="25">
        <v>1.926E7</v>
      </c>
      <c r="E11" s="12"/>
      <c r="F11" s="25">
        <v>5060000.0</v>
      </c>
      <c r="G11" s="12"/>
      <c r="H11" s="12"/>
      <c r="I11" s="25">
        <v>9600000.0</v>
      </c>
      <c r="J11" s="25">
        <v>6320000.0</v>
      </c>
      <c r="K11" s="12"/>
      <c r="L11" s="25">
        <v>5860000.0</v>
      </c>
      <c r="M11" s="12"/>
      <c r="N11" s="25">
        <v>7.38E7</v>
      </c>
      <c r="O11" s="25">
        <v>1.632E7</v>
      </c>
      <c r="P11" s="25">
        <v>6.0E7</v>
      </c>
      <c r="Q11" s="12">
        <v>2.33906E8</v>
      </c>
      <c r="R11" s="12" t="b">
        <f t="shared" si="1"/>
        <v>1</v>
      </c>
      <c r="S11" s="12"/>
      <c r="T11" s="25">
        <v>1.3232E7</v>
      </c>
      <c r="U11" s="25">
        <v>4.2292E7</v>
      </c>
      <c r="V11" s="25">
        <v>1.926E7</v>
      </c>
      <c r="W11" s="12"/>
      <c r="X11" s="25">
        <v>2.018E7</v>
      </c>
      <c r="Y11" s="25">
        <v>1.493E7</v>
      </c>
      <c r="Z11" s="25">
        <v>6675000.0</v>
      </c>
      <c r="AA11" s="25">
        <v>9600000.0</v>
      </c>
      <c r="AB11" s="25">
        <v>8380000.0</v>
      </c>
      <c r="AC11" s="12"/>
      <c r="AD11" s="25">
        <v>1.769E7</v>
      </c>
      <c r="AE11" s="25">
        <v>2.28E7</v>
      </c>
      <c r="AF11" s="12">
        <v>9.78E7</v>
      </c>
      <c r="AG11" s="25">
        <v>3.432E7</v>
      </c>
      <c r="AH11" s="12">
        <v>7.608E7</v>
      </c>
      <c r="AI11" s="25">
        <v>3.83239E8</v>
      </c>
      <c r="AJ11" s="12" t="b">
        <f t="shared" si="2"/>
        <v>1</v>
      </c>
      <c r="AK11" s="25">
        <f t="shared" si="3"/>
        <v>72818000</v>
      </c>
      <c r="AL11" s="25">
        <v>7.6515E7</v>
      </c>
      <c r="AM11" s="12" t="b">
        <f t="shared" si="4"/>
        <v>1</v>
      </c>
    </row>
    <row r="12">
      <c r="A12" s="11" t="s">
        <v>33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 t="b">
        <f t="shared" si="1"/>
        <v>1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 t="b">
        <f t="shared" si="2"/>
        <v>1</v>
      </c>
      <c r="AK12" s="12">
        <f t="shared" si="3"/>
        <v>0</v>
      </c>
      <c r="AL12" s="12"/>
      <c r="AM12" s="12" t="b">
        <f t="shared" si="4"/>
        <v>1</v>
      </c>
    </row>
    <row r="13">
      <c r="A13" s="11" t="s">
        <v>34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 t="b">
        <f t="shared" si="1"/>
        <v>1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 t="b">
        <f t="shared" si="2"/>
        <v>1</v>
      </c>
      <c r="AK13" s="12">
        <f t="shared" si="3"/>
        <v>0</v>
      </c>
      <c r="AL13" s="12"/>
      <c r="AM13" s="12" t="b">
        <f t="shared" si="4"/>
        <v>1</v>
      </c>
    </row>
    <row r="14">
      <c r="A14" s="11" t="s">
        <v>36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 t="b">
        <f t="shared" si="1"/>
        <v>1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 t="b">
        <f t="shared" si="2"/>
        <v>1</v>
      </c>
      <c r="AK14" s="12">
        <f t="shared" si="3"/>
        <v>0</v>
      </c>
      <c r="AL14" s="12"/>
      <c r="AM14" s="12" t="b">
        <f t="shared" si="4"/>
        <v>1</v>
      </c>
    </row>
    <row r="15">
      <c r="A15" s="11" t="s">
        <v>37</v>
      </c>
      <c r="B15" s="13">
        <v>2.048166E7</v>
      </c>
      <c r="C15" s="13">
        <v>1.0079E7</v>
      </c>
      <c r="D15" s="13">
        <v>3519040.0</v>
      </c>
      <c r="E15" s="13">
        <v>6274720.0</v>
      </c>
      <c r="F15" s="13">
        <v>4727280.0</v>
      </c>
      <c r="G15" s="13">
        <v>2.6731351E7</v>
      </c>
      <c r="H15" s="12"/>
      <c r="I15" s="13">
        <v>6220380.0</v>
      </c>
      <c r="J15" s="13">
        <v>1000000.0</v>
      </c>
      <c r="K15" s="13">
        <v>1227000.0</v>
      </c>
      <c r="L15" s="13">
        <v>1691120.0</v>
      </c>
      <c r="M15" s="12"/>
      <c r="N15" s="13">
        <v>2.8761856E7</v>
      </c>
      <c r="O15" s="13">
        <v>6000000.0</v>
      </c>
      <c r="P15" s="12"/>
      <c r="Q15" s="13">
        <v>1.16713407E8</v>
      </c>
      <c r="R15" s="12" t="b">
        <f t="shared" si="1"/>
        <v>1</v>
      </c>
      <c r="S15" s="12"/>
      <c r="T15" s="13">
        <v>2.048166E7</v>
      </c>
      <c r="U15" s="13">
        <v>3.74726E7</v>
      </c>
      <c r="V15" s="13">
        <v>3519040.0</v>
      </c>
      <c r="W15" s="13">
        <v>6274720.0</v>
      </c>
      <c r="X15" s="13">
        <v>4727280.0</v>
      </c>
      <c r="Y15" s="13">
        <v>3.18363671E7</v>
      </c>
      <c r="Z15" s="12"/>
      <c r="AA15" s="13">
        <v>6220380.0</v>
      </c>
      <c r="AB15" s="13">
        <v>6212240.0</v>
      </c>
      <c r="AC15" s="13">
        <v>1227000.0</v>
      </c>
      <c r="AD15" s="13">
        <v>1691120.0</v>
      </c>
      <c r="AE15" s="12"/>
      <c r="AF15" s="13">
        <v>6.270733584E7</v>
      </c>
      <c r="AG15" s="13">
        <v>2.052E7</v>
      </c>
      <c r="AH15" s="12"/>
      <c r="AI15" s="13">
        <v>2.0288974294E8</v>
      </c>
      <c r="AJ15" s="12" t="b">
        <f t="shared" si="2"/>
        <v>1</v>
      </c>
      <c r="AK15" s="12">
        <f t="shared" si="3"/>
        <v>80964095.94</v>
      </c>
      <c r="AL15" s="13">
        <v>5212240.0</v>
      </c>
      <c r="AM15" s="12" t="b">
        <f t="shared" si="4"/>
        <v>1</v>
      </c>
    </row>
    <row r="16">
      <c r="A16" s="11" t="s">
        <v>38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 t="b">
        <f t="shared" si="1"/>
        <v>1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 t="b">
        <f t="shared" si="2"/>
        <v>1</v>
      </c>
      <c r="AK16" s="12">
        <f t="shared" si="3"/>
        <v>0</v>
      </c>
      <c r="AL16" s="12"/>
      <c r="AM16" s="12" t="b">
        <f t="shared" si="4"/>
        <v>1</v>
      </c>
    </row>
    <row r="17">
      <c r="A17" s="11" t="s">
        <v>39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 t="b">
        <f t="shared" si="1"/>
        <v>1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b">
        <f t="shared" si="2"/>
        <v>1</v>
      </c>
      <c r="AK17" s="12">
        <f t="shared" si="3"/>
        <v>0</v>
      </c>
      <c r="AL17" s="12"/>
      <c r="AM17" s="12" t="b">
        <f t="shared" si="4"/>
        <v>1</v>
      </c>
    </row>
    <row r="18">
      <c r="A18" s="11" t="s">
        <v>40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 t="b">
        <f t="shared" si="1"/>
        <v>1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 t="b">
        <f t="shared" si="2"/>
        <v>1</v>
      </c>
      <c r="AK18" s="12">
        <f t="shared" si="3"/>
        <v>0</v>
      </c>
      <c r="AL18" s="12"/>
      <c r="AM18" s="12" t="b">
        <f t="shared" si="4"/>
        <v>1</v>
      </c>
    </row>
    <row r="19">
      <c r="A19" s="11" t="s">
        <v>41</v>
      </c>
      <c r="B19" s="13">
        <v>4340000.0</v>
      </c>
      <c r="C19" s="13">
        <v>1.2881E8</v>
      </c>
      <c r="D19" s="13">
        <v>7300000.0</v>
      </c>
      <c r="E19" s="13">
        <v>3.95E7</v>
      </c>
      <c r="F19" s="13">
        <v>3.297E7</v>
      </c>
      <c r="G19" s="13">
        <v>7440000.0</v>
      </c>
      <c r="H19" s="12"/>
      <c r="I19" s="13">
        <v>1.625E7</v>
      </c>
      <c r="J19" s="13">
        <v>1915000.0</v>
      </c>
      <c r="K19" s="12"/>
      <c r="L19" s="13">
        <v>7400000.0</v>
      </c>
      <c r="M19" s="12"/>
      <c r="N19" s="13">
        <v>7.656300407E7</v>
      </c>
      <c r="O19" s="13">
        <v>7770000.0</v>
      </c>
      <c r="P19" s="13">
        <v>2.606382222E7</v>
      </c>
      <c r="Q19" s="13">
        <v>3.5632182629E8</v>
      </c>
      <c r="R19" s="12" t="b">
        <f t="shared" si="1"/>
        <v>1</v>
      </c>
      <c r="S19" s="12"/>
      <c r="T19" s="13">
        <v>2.681E7</v>
      </c>
      <c r="U19" s="13">
        <v>2.06152E8</v>
      </c>
      <c r="V19" s="13">
        <v>5.52E7</v>
      </c>
      <c r="W19" s="13">
        <v>8.674E7</v>
      </c>
      <c r="X19" s="13">
        <v>7.39378E7</v>
      </c>
      <c r="Y19" s="13">
        <v>6.4053E7</v>
      </c>
      <c r="Z19" s="13">
        <v>6000000.0</v>
      </c>
      <c r="AA19" s="13">
        <v>3.2082E7</v>
      </c>
      <c r="AB19" s="13">
        <v>4.9814E7</v>
      </c>
      <c r="AC19" s="13">
        <v>4.763E7</v>
      </c>
      <c r="AD19" s="13">
        <v>3.25E7</v>
      </c>
      <c r="AE19" s="12"/>
      <c r="AF19" s="13">
        <v>4.270182828E8</v>
      </c>
      <c r="AG19" s="13">
        <v>4.540112193E7</v>
      </c>
      <c r="AH19" s="13">
        <v>1.305417196E8</v>
      </c>
      <c r="AI19" s="13">
        <v>1.28387992433E9</v>
      </c>
      <c r="AJ19" s="12" t="b">
        <f t="shared" si="2"/>
        <v>1</v>
      </c>
      <c r="AK19" s="12">
        <f t="shared" si="3"/>
        <v>523728336.4</v>
      </c>
      <c r="AL19" s="13">
        <v>4.038297616E8</v>
      </c>
      <c r="AM19" s="12" t="b">
        <f t="shared" si="4"/>
        <v>1</v>
      </c>
    </row>
    <row r="20">
      <c r="A20" s="11" t="s">
        <v>42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 t="b">
        <f t="shared" si="1"/>
        <v>1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 t="b">
        <f t="shared" si="2"/>
        <v>1</v>
      </c>
      <c r="AK20" s="12">
        <f t="shared" si="3"/>
        <v>0</v>
      </c>
      <c r="AL20" s="12"/>
      <c r="AM20" s="12" t="b">
        <f t="shared" si="4"/>
        <v>1</v>
      </c>
    </row>
    <row r="21">
      <c r="A21" s="11" t="s">
        <v>43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 t="b">
        <f t="shared" si="1"/>
        <v>1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 t="b">
        <f t="shared" si="2"/>
        <v>1</v>
      </c>
      <c r="AK21" s="12">
        <f t="shared" si="3"/>
        <v>0</v>
      </c>
      <c r="AL21" s="12"/>
      <c r="AM21" s="12" t="b">
        <f t="shared" si="4"/>
        <v>1</v>
      </c>
    </row>
    <row r="22">
      <c r="A22" s="11" t="s">
        <v>44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 t="b">
        <f t="shared" si="1"/>
        <v>1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 t="b">
        <f t="shared" si="2"/>
        <v>1</v>
      </c>
      <c r="AK22" s="12">
        <f t="shared" si="3"/>
        <v>0</v>
      </c>
      <c r="AL22" s="12"/>
      <c r="AM22" s="12" t="b">
        <f t="shared" si="4"/>
        <v>1</v>
      </c>
    </row>
    <row r="23">
      <c r="A23" s="11" t="s">
        <v>45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 t="b">
        <f t="shared" si="1"/>
        <v>1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 t="b">
        <f t="shared" si="2"/>
        <v>1</v>
      </c>
      <c r="AK23" s="12">
        <f t="shared" si="3"/>
        <v>0</v>
      </c>
      <c r="AL23" s="12"/>
      <c r="AM23" s="12" t="b">
        <f t="shared" si="4"/>
        <v>1</v>
      </c>
    </row>
    <row r="24">
      <c r="A24" s="11" t="s">
        <v>46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 t="b">
        <f t="shared" si="1"/>
        <v>1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 t="b">
        <f t="shared" si="2"/>
        <v>1</v>
      </c>
      <c r="AK24" s="12">
        <f t="shared" si="3"/>
        <v>0</v>
      </c>
      <c r="AL24" s="12"/>
      <c r="AM24" s="12" t="b">
        <f t="shared" si="4"/>
        <v>1</v>
      </c>
    </row>
    <row r="25">
      <c r="A25" s="11" t="s">
        <v>47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 t="b">
        <f t="shared" si="1"/>
        <v>1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 t="b">
        <f t="shared" si="2"/>
        <v>1</v>
      </c>
      <c r="AK25" s="12">
        <f t="shared" si="3"/>
        <v>0</v>
      </c>
      <c r="AL25" s="12"/>
      <c r="AM25" s="12" t="b">
        <f t="shared" si="4"/>
        <v>1</v>
      </c>
    </row>
    <row r="26">
      <c r="A26" s="11" t="s">
        <v>48</v>
      </c>
      <c r="B26" s="15">
        <v>1.4209E7</v>
      </c>
      <c r="C26" s="15">
        <v>2.6064E7</v>
      </c>
      <c r="D26" s="15">
        <v>8398400.0</v>
      </c>
      <c r="E26" s="15">
        <v>1.08888E7</v>
      </c>
      <c r="F26" s="25">
        <v>9798900.0</v>
      </c>
      <c r="G26" s="15">
        <v>1.88239E7</v>
      </c>
      <c r="H26" s="12"/>
      <c r="I26" s="25">
        <v>1.205E7</v>
      </c>
      <c r="J26" s="25">
        <v>2109000.0</v>
      </c>
      <c r="K26" s="25">
        <v>2542000.0</v>
      </c>
      <c r="L26" s="12"/>
      <c r="M26" s="12"/>
      <c r="N26" s="25">
        <v>1.74E7</v>
      </c>
      <c r="O26" s="25">
        <v>4.048E7</v>
      </c>
      <c r="P26" s="25">
        <v>1.0297986666666666E7</v>
      </c>
      <c r="Q26" s="24">
        <v>1.73061986666667E8</v>
      </c>
      <c r="R26" s="12" t="b">
        <f t="shared" si="1"/>
        <v>1</v>
      </c>
      <c r="S26" s="12"/>
      <c r="T26" s="25">
        <v>1.4209E7</v>
      </c>
      <c r="U26" s="25">
        <v>2.8064E7</v>
      </c>
      <c r="V26" s="25">
        <v>8398400.0</v>
      </c>
      <c r="W26" s="25">
        <v>1.13888E7</v>
      </c>
      <c r="X26" s="25">
        <v>9798900.0</v>
      </c>
      <c r="Y26" s="15">
        <v>1.88239E7</v>
      </c>
      <c r="Z26" s="12"/>
      <c r="AA26" s="25">
        <v>1.205E7</v>
      </c>
      <c r="AB26" s="25">
        <v>5391000.0</v>
      </c>
      <c r="AC26" s="25">
        <v>2542000.0</v>
      </c>
      <c r="AD26" s="12"/>
      <c r="AE26" s="12"/>
      <c r="AF26" s="25">
        <v>1.74E7</v>
      </c>
      <c r="AG26" s="25">
        <v>5.8084164E7</v>
      </c>
      <c r="AH26" s="25">
        <v>1.2020546666666666E7</v>
      </c>
      <c r="AI26" s="25">
        <v>1.981707106666667E8</v>
      </c>
      <c r="AJ26" s="12" t="b">
        <f t="shared" si="2"/>
        <v>1</v>
      </c>
      <c r="AK26" s="25">
        <f t="shared" si="3"/>
        <v>7102560</v>
      </c>
      <c r="AL26" s="25">
        <v>1.8006164E7</v>
      </c>
      <c r="AM26" s="12" t="b">
        <f t="shared" si="4"/>
        <v>1</v>
      </c>
    </row>
    <row r="27">
      <c r="A27" s="11" t="s">
        <v>49</v>
      </c>
      <c r="B27" s="13">
        <v>9800000.0</v>
      </c>
      <c r="C27" s="12"/>
      <c r="D27" s="12"/>
      <c r="E27" s="12"/>
      <c r="F27" s="12"/>
      <c r="G27" s="12"/>
      <c r="H27" s="13">
        <v>4803584.0</v>
      </c>
      <c r="I27" s="12"/>
      <c r="J27" s="12"/>
      <c r="K27" s="12"/>
      <c r="L27" s="12"/>
      <c r="M27" s="12"/>
      <c r="N27" s="13">
        <v>1.784862052E8</v>
      </c>
      <c r="O27" s="13">
        <v>8.3888936E7</v>
      </c>
      <c r="P27" s="12"/>
      <c r="Q27" s="13">
        <v>2.769787252E8</v>
      </c>
      <c r="R27" s="12" t="b">
        <f t="shared" si="1"/>
        <v>1</v>
      </c>
      <c r="S27" s="12"/>
      <c r="T27" s="13">
        <v>1.79459E8</v>
      </c>
      <c r="U27" s="13">
        <v>5.419703192E7</v>
      </c>
      <c r="V27" s="13">
        <v>3.5368E7</v>
      </c>
      <c r="W27" s="13">
        <v>9.1028E7</v>
      </c>
      <c r="X27" s="13">
        <v>5.225099998E7</v>
      </c>
      <c r="Y27" s="13">
        <v>1.92943595E8</v>
      </c>
      <c r="Z27" s="13">
        <v>1.22970641E8</v>
      </c>
      <c r="AA27" s="13">
        <v>2.2332E7</v>
      </c>
      <c r="AB27" s="13">
        <v>6.39145E7</v>
      </c>
      <c r="AC27" s="12"/>
      <c r="AD27" s="13">
        <v>5.1836E7</v>
      </c>
      <c r="AE27" s="13">
        <v>3.365299E7</v>
      </c>
      <c r="AF27" s="13">
        <v>2.938195502E8</v>
      </c>
      <c r="AG27" s="13">
        <v>1.7060025E8</v>
      </c>
      <c r="AH27" s="12"/>
      <c r="AI27" s="13">
        <v>1.3643725581E9</v>
      </c>
      <c r="AJ27" s="12" t="b">
        <f t="shared" si="2"/>
        <v>1</v>
      </c>
      <c r="AK27" s="12">
        <f t="shared" si="3"/>
        <v>538572360</v>
      </c>
      <c r="AL27" s="13">
        <v>5.488214729E8</v>
      </c>
      <c r="AM27" s="12" t="b">
        <f t="shared" si="4"/>
        <v>1</v>
      </c>
    </row>
    <row r="28">
      <c r="A28" s="11" t="s">
        <v>50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 t="b">
        <f t="shared" si="1"/>
        <v>1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 t="b">
        <f t="shared" si="2"/>
        <v>1</v>
      </c>
      <c r="AK28" s="12">
        <f t="shared" si="3"/>
        <v>0</v>
      </c>
      <c r="AL28" s="12"/>
      <c r="AM28" s="12" t="b">
        <f t="shared" si="4"/>
        <v>1</v>
      </c>
    </row>
    <row r="29">
      <c r="A29" s="11" t="s">
        <v>51</v>
      </c>
      <c r="B29" s="12"/>
      <c r="C29" s="13">
        <v>2616000.0</v>
      </c>
      <c r="D29" s="13">
        <v>1.67264E7</v>
      </c>
      <c r="E29" s="12"/>
      <c r="F29" s="12"/>
      <c r="G29" s="12"/>
      <c r="H29" s="13">
        <v>1.115471667E8</v>
      </c>
      <c r="I29" s="13">
        <v>2.2656E7</v>
      </c>
      <c r="J29" s="13">
        <v>1.496E7</v>
      </c>
      <c r="K29" s="12"/>
      <c r="L29" s="13">
        <v>7140000.0</v>
      </c>
      <c r="M29" s="12"/>
      <c r="N29" s="13">
        <v>7.6747191E7</v>
      </c>
      <c r="O29" s="13">
        <v>1.58256E7</v>
      </c>
      <c r="P29" s="12"/>
      <c r="Q29" s="13">
        <v>2.682183577E8</v>
      </c>
      <c r="R29" s="12" t="b">
        <f t="shared" si="1"/>
        <v>1</v>
      </c>
      <c r="S29" s="12"/>
      <c r="T29" s="12"/>
      <c r="U29" s="13">
        <v>1.0464E7</v>
      </c>
      <c r="V29" s="13">
        <v>6.69056E7</v>
      </c>
      <c r="W29" s="12"/>
      <c r="X29" s="12"/>
      <c r="Y29" s="13">
        <v>9.999E8</v>
      </c>
      <c r="Z29" s="13">
        <v>2.169107667E8</v>
      </c>
      <c r="AA29" s="13">
        <v>4.3176E7</v>
      </c>
      <c r="AB29" s="13">
        <v>1.496E7</v>
      </c>
      <c r="AC29" s="12"/>
      <c r="AD29" s="13">
        <v>7.98516E7</v>
      </c>
      <c r="AE29" s="12"/>
      <c r="AF29" s="13">
        <v>7.881315E8</v>
      </c>
      <c r="AG29" s="13">
        <v>1.9782E8</v>
      </c>
      <c r="AH29" s="12"/>
      <c r="AI29" s="13">
        <v>2.4181194667E9</v>
      </c>
      <c r="AJ29" s="12" t="b">
        <f t="shared" si="2"/>
        <v>1</v>
      </c>
      <c r="AK29" s="12">
        <f t="shared" si="3"/>
        <v>392229200</v>
      </c>
      <c r="AL29" s="13">
        <v>1.757671909E9</v>
      </c>
      <c r="AM29" s="12" t="b">
        <f t="shared" si="4"/>
        <v>1</v>
      </c>
    </row>
    <row r="30">
      <c r="A30" s="11" t="s">
        <v>52</v>
      </c>
      <c r="B30" s="13">
        <v>2.86948E7</v>
      </c>
      <c r="C30" s="13">
        <v>3849400.0</v>
      </c>
      <c r="D30" s="13">
        <v>1.21128E7</v>
      </c>
      <c r="E30" s="13">
        <v>1.15606E7</v>
      </c>
      <c r="F30" s="13">
        <v>6326400.0</v>
      </c>
      <c r="G30" s="12"/>
      <c r="H30" s="12"/>
      <c r="I30" s="13">
        <v>1.80504E7</v>
      </c>
      <c r="J30" s="13">
        <v>1691200.0</v>
      </c>
      <c r="K30" s="13">
        <v>2.771E7</v>
      </c>
      <c r="L30" s="13">
        <v>1.11992E7</v>
      </c>
      <c r="M30" s="12"/>
      <c r="N30" s="13">
        <v>5.9222667E7</v>
      </c>
      <c r="O30" s="13">
        <v>8955000.0</v>
      </c>
      <c r="P30" s="13">
        <v>4000000.0</v>
      </c>
      <c r="Q30" s="13">
        <v>1.93372467E8</v>
      </c>
      <c r="R30" s="12" t="b">
        <f t="shared" si="1"/>
        <v>1</v>
      </c>
      <c r="S30" s="12"/>
      <c r="T30" s="13">
        <v>2.86948E7</v>
      </c>
      <c r="U30" s="13">
        <v>3849400.0</v>
      </c>
      <c r="V30" s="13">
        <v>1.21128E7</v>
      </c>
      <c r="W30" s="13">
        <v>2.67606E7</v>
      </c>
      <c r="X30" s="13">
        <v>6326400.0</v>
      </c>
      <c r="Y30" s="12"/>
      <c r="Z30" s="12"/>
      <c r="AA30" s="13">
        <v>1.80504E7</v>
      </c>
      <c r="AB30" s="13">
        <v>1.94172E7</v>
      </c>
      <c r="AC30" s="13">
        <v>9.63458E7</v>
      </c>
      <c r="AD30" s="13">
        <v>1.41992E7</v>
      </c>
      <c r="AE30" s="13">
        <v>1.053024E8</v>
      </c>
      <c r="AF30" s="13">
        <v>1.54719008E8</v>
      </c>
      <c r="AG30" s="13">
        <v>8955000.0</v>
      </c>
      <c r="AH30" s="13">
        <v>3.6927E7</v>
      </c>
      <c r="AI30" s="13">
        <v>5.31660008E8</v>
      </c>
      <c r="AJ30" s="12" t="b">
        <f t="shared" si="2"/>
        <v>1</v>
      </c>
      <c r="AK30" s="12">
        <f t="shared" si="3"/>
        <v>95496341</v>
      </c>
      <c r="AL30" s="13">
        <v>2.427912E8</v>
      </c>
      <c r="AM30" s="12" t="b">
        <f t="shared" si="4"/>
        <v>1</v>
      </c>
    </row>
    <row r="31">
      <c r="A31" s="11" t="s">
        <v>53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 t="b">
        <f t="shared" si="1"/>
        <v>1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 t="b">
        <f t="shared" si="2"/>
        <v>1</v>
      </c>
      <c r="AK31" s="12">
        <f t="shared" si="3"/>
        <v>0</v>
      </c>
      <c r="AL31" s="12"/>
      <c r="AM31" s="12" t="b">
        <f t="shared" si="4"/>
        <v>1</v>
      </c>
    </row>
    <row r="32">
      <c r="A32" s="11" t="s">
        <v>54</v>
      </c>
      <c r="B32" s="12"/>
      <c r="C32" s="13">
        <v>2.5144E7</v>
      </c>
      <c r="D32" s="13">
        <v>8139000.0</v>
      </c>
      <c r="E32" s="12"/>
      <c r="F32" s="12"/>
      <c r="G32" s="12"/>
      <c r="H32" s="13">
        <v>2857000.0</v>
      </c>
      <c r="I32" s="13">
        <v>1.2141005E7</v>
      </c>
      <c r="J32" s="13">
        <v>2032750.0</v>
      </c>
      <c r="K32" s="13">
        <v>1.3942E7</v>
      </c>
      <c r="L32" s="13">
        <v>1.1675775E7</v>
      </c>
      <c r="M32" s="12"/>
      <c r="N32" s="13">
        <v>4.133176E7</v>
      </c>
      <c r="O32" s="13">
        <v>4451000.0</v>
      </c>
      <c r="P32" s="12"/>
      <c r="Q32" s="13">
        <v>1.2171429E8</v>
      </c>
      <c r="R32" s="12" t="b">
        <f t="shared" si="1"/>
        <v>1</v>
      </c>
      <c r="S32" s="12"/>
      <c r="T32" s="13">
        <v>1.42546E8</v>
      </c>
      <c r="U32" s="13">
        <v>3.8384E7</v>
      </c>
      <c r="V32" s="13">
        <v>8139000.0</v>
      </c>
      <c r="W32" s="13">
        <v>1.9868E7</v>
      </c>
      <c r="X32" s="12"/>
      <c r="Y32" s="13">
        <v>3.317E7</v>
      </c>
      <c r="Z32" s="13">
        <v>2857000.0</v>
      </c>
      <c r="AA32" s="13">
        <v>2.4898859E7</v>
      </c>
      <c r="AB32" s="13">
        <v>3.575275E7</v>
      </c>
      <c r="AC32" s="13">
        <v>4.4538E7</v>
      </c>
      <c r="AD32" s="13">
        <v>1.1675775E7</v>
      </c>
      <c r="AE32" s="13">
        <v>6.546E7</v>
      </c>
      <c r="AF32" s="13">
        <v>1.4718768E8</v>
      </c>
      <c r="AG32" s="13">
        <v>1.9206E7</v>
      </c>
      <c r="AH32" s="12"/>
      <c r="AI32" s="13">
        <v>5.93683064E8</v>
      </c>
      <c r="AJ32" s="12" t="b">
        <f t="shared" si="2"/>
        <v>1</v>
      </c>
      <c r="AK32" s="12">
        <f t="shared" si="3"/>
        <v>443918774</v>
      </c>
      <c r="AL32" s="13">
        <v>2.805E7</v>
      </c>
      <c r="AM32" s="12" t="b">
        <f t="shared" si="4"/>
        <v>1</v>
      </c>
    </row>
    <row r="33">
      <c r="A33" s="11" t="s">
        <v>55</v>
      </c>
      <c r="B33" s="13">
        <v>1.7561E7</v>
      </c>
      <c r="C33" s="13">
        <v>1.276E7</v>
      </c>
      <c r="D33" s="13">
        <v>2.2416E7</v>
      </c>
      <c r="E33" s="13">
        <v>2.424E7</v>
      </c>
      <c r="F33" s="13">
        <v>1.6984E7</v>
      </c>
      <c r="G33" s="13">
        <v>2.065E7</v>
      </c>
      <c r="H33" s="13">
        <v>9300000.0</v>
      </c>
      <c r="I33" s="13">
        <v>1.2868E7</v>
      </c>
      <c r="J33" s="13">
        <v>3712000.0</v>
      </c>
      <c r="K33" s="12"/>
      <c r="L33" s="12"/>
      <c r="M33" s="13">
        <v>5800000.0</v>
      </c>
      <c r="N33" s="13">
        <v>8.5622E7</v>
      </c>
      <c r="O33" s="13">
        <v>1.2962004E7</v>
      </c>
      <c r="P33" s="12"/>
      <c r="Q33" s="13">
        <v>2.44875004E8</v>
      </c>
      <c r="R33" s="12" t="b">
        <f t="shared" si="1"/>
        <v>1</v>
      </c>
      <c r="S33" s="12"/>
      <c r="T33" s="13">
        <v>6.4869E7</v>
      </c>
      <c r="U33" s="13">
        <v>1.3E7</v>
      </c>
      <c r="V33" s="13">
        <v>2.2416E7</v>
      </c>
      <c r="W33" s="13">
        <v>2.7639E7</v>
      </c>
      <c r="X33" s="13">
        <v>1.6984E7</v>
      </c>
      <c r="Y33" s="13">
        <v>4.966E7</v>
      </c>
      <c r="Z33" s="13">
        <v>9300000.0</v>
      </c>
      <c r="AA33" s="13">
        <v>1.4818E7</v>
      </c>
      <c r="AB33" s="13">
        <v>1.5988E7</v>
      </c>
      <c r="AC33" s="13">
        <v>1844000.0</v>
      </c>
      <c r="AD33" s="13">
        <v>1.16518E7</v>
      </c>
      <c r="AE33" s="13">
        <v>5896000.0</v>
      </c>
      <c r="AF33" s="13">
        <v>1.08936E8</v>
      </c>
      <c r="AG33" s="13">
        <v>1.7762004E7</v>
      </c>
      <c r="AH33" s="12"/>
      <c r="AI33" s="13">
        <v>3.80763804E8</v>
      </c>
      <c r="AJ33" s="12" t="b">
        <f t="shared" si="2"/>
        <v>1</v>
      </c>
      <c r="AK33" s="12">
        <f t="shared" si="3"/>
        <v>96508000</v>
      </c>
      <c r="AL33" s="13">
        <v>3.93808E7</v>
      </c>
      <c r="AM33" s="12" t="b">
        <f t="shared" si="4"/>
        <v>1</v>
      </c>
    </row>
    <row r="34">
      <c r="A34" s="11" t="s">
        <v>56</v>
      </c>
      <c r="B34" s="13">
        <v>2.953E7</v>
      </c>
      <c r="C34" s="13">
        <v>1.879666667E7</v>
      </c>
      <c r="D34" s="13">
        <v>598000.0</v>
      </c>
      <c r="E34" s="13">
        <v>8307000.0</v>
      </c>
      <c r="F34" s="12"/>
      <c r="G34" s="13">
        <v>8117000.0</v>
      </c>
      <c r="H34" s="13">
        <v>6917600.0</v>
      </c>
      <c r="I34" s="13">
        <v>3929000.0</v>
      </c>
      <c r="J34" s="13">
        <v>1936800.0</v>
      </c>
      <c r="K34" s="13">
        <v>7980000.0</v>
      </c>
      <c r="L34" s="13">
        <v>3360000.0</v>
      </c>
      <c r="M34" s="13">
        <v>1.2775E7</v>
      </c>
      <c r="N34" s="13">
        <v>4.649896886E7</v>
      </c>
      <c r="O34" s="13">
        <v>1.373167373E7</v>
      </c>
      <c r="P34" s="12"/>
      <c r="Q34" s="13">
        <v>1.6247770926E8</v>
      </c>
      <c r="R34" s="12" t="b">
        <f t="shared" si="1"/>
        <v>1</v>
      </c>
      <c r="S34" s="12"/>
      <c r="T34" s="13">
        <v>4.594E7</v>
      </c>
      <c r="U34" s="13">
        <v>2.1983E7</v>
      </c>
      <c r="V34" s="13">
        <v>598000.0</v>
      </c>
      <c r="W34" s="13">
        <v>1.6549E7</v>
      </c>
      <c r="X34" s="12"/>
      <c r="Y34" s="13">
        <v>2.5213E7</v>
      </c>
      <c r="Z34" s="13">
        <v>6917600.0</v>
      </c>
      <c r="AA34" s="13">
        <v>7858000.0</v>
      </c>
      <c r="AB34" s="13">
        <v>2.8549E7</v>
      </c>
      <c r="AC34" s="13">
        <v>3.0064E7</v>
      </c>
      <c r="AD34" s="13">
        <v>3.68094364E7</v>
      </c>
      <c r="AE34" s="13">
        <v>4.090307692E7</v>
      </c>
      <c r="AF34" s="13">
        <v>1.00818384E8</v>
      </c>
      <c r="AG34" s="13">
        <v>3.841803388E7</v>
      </c>
      <c r="AH34" s="12"/>
      <c r="AI34" s="13">
        <v>4.006205312E8</v>
      </c>
      <c r="AJ34" s="12" t="b">
        <f t="shared" si="2"/>
        <v>1</v>
      </c>
      <c r="AK34" s="12">
        <f t="shared" si="3"/>
        <v>118451569.5</v>
      </c>
      <c r="AL34" s="13">
        <v>1.196912524E8</v>
      </c>
      <c r="AM34" s="12" t="b">
        <f t="shared" si="4"/>
        <v>1</v>
      </c>
    </row>
    <row r="35">
      <c r="A35" s="11" t="s">
        <v>57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 t="b">
        <f t="shared" si="1"/>
        <v>1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 t="b">
        <f t="shared" si="2"/>
        <v>1</v>
      </c>
      <c r="AK35" s="12">
        <f t="shared" si="3"/>
        <v>0</v>
      </c>
      <c r="AL35" s="12"/>
      <c r="AM35" s="12" t="b">
        <f t="shared" si="4"/>
        <v>1</v>
      </c>
    </row>
    <row r="36">
      <c r="A36" s="11" t="s">
        <v>58</v>
      </c>
      <c r="B36" s="13">
        <v>3.57926E7</v>
      </c>
      <c r="C36" s="13">
        <v>8900000.0</v>
      </c>
      <c r="D36" s="13">
        <v>3292800.0</v>
      </c>
      <c r="E36" s="13">
        <v>1.9517E7</v>
      </c>
      <c r="F36" s="12"/>
      <c r="G36" s="12"/>
      <c r="H36" s="13">
        <v>9380000.0</v>
      </c>
      <c r="I36" s="13">
        <v>2.25032E7</v>
      </c>
      <c r="J36" s="13">
        <v>2840000.0</v>
      </c>
      <c r="K36" s="13">
        <v>2.88E7</v>
      </c>
      <c r="L36" s="13">
        <v>3000000.0</v>
      </c>
      <c r="M36" s="12"/>
      <c r="N36" s="13">
        <v>9.9777036E7</v>
      </c>
      <c r="O36" s="12"/>
      <c r="P36" s="12"/>
      <c r="Q36" s="13">
        <v>2.33802636E8</v>
      </c>
      <c r="R36" s="12" t="b">
        <f t="shared" si="1"/>
        <v>1</v>
      </c>
      <c r="S36" s="12"/>
      <c r="T36" s="13">
        <v>3.57926E7</v>
      </c>
      <c r="U36" s="13">
        <v>8900000.0</v>
      </c>
      <c r="V36" s="13">
        <v>3292800.0</v>
      </c>
      <c r="W36" s="13">
        <v>1.62587E8</v>
      </c>
      <c r="X36" s="13">
        <v>3861600.0</v>
      </c>
      <c r="Y36" s="13">
        <v>1.5498015E7</v>
      </c>
      <c r="Z36" s="13">
        <v>9380000.0</v>
      </c>
      <c r="AA36" s="13">
        <v>2.25032E7</v>
      </c>
      <c r="AB36" s="13">
        <v>3.17432E7</v>
      </c>
      <c r="AC36" s="13">
        <v>4.51164E7</v>
      </c>
      <c r="AD36" s="13">
        <v>1.26088E7</v>
      </c>
      <c r="AE36" s="12"/>
      <c r="AF36" s="13">
        <v>1.7159507E8</v>
      </c>
      <c r="AG36" s="13">
        <v>9900000.0</v>
      </c>
      <c r="AH36" s="12"/>
      <c r="AI36" s="13">
        <v>5.32778685E8</v>
      </c>
      <c r="AJ36" s="12" t="b">
        <f t="shared" si="2"/>
        <v>1</v>
      </c>
      <c r="AK36" s="12">
        <f t="shared" si="3"/>
        <v>298976049</v>
      </c>
      <c r="AL36" s="12"/>
      <c r="AM36" s="12" t="b">
        <f t="shared" si="4"/>
        <v>1</v>
      </c>
    </row>
    <row r="37">
      <c r="A37" s="23" t="s">
        <v>59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 t="b">
        <f t="shared" si="1"/>
        <v>1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 t="b">
        <f t="shared" si="2"/>
        <v>1</v>
      </c>
      <c r="AK37" s="12">
        <f t="shared" si="3"/>
        <v>0</v>
      </c>
      <c r="AL37" s="12"/>
      <c r="AM37" s="12" t="b">
        <f t="shared" si="4"/>
        <v>1</v>
      </c>
    </row>
    <row r="38">
      <c r="A38" s="23" t="s">
        <v>60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25">
        <v>1.03020055E8</v>
      </c>
      <c r="O38" s="12"/>
      <c r="P38" s="12"/>
      <c r="Q38" s="25">
        <v>1.03020055E8</v>
      </c>
      <c r="R38" s="12" t="b">
        <f t="shared" si="1"/>
        <v>1</v>
      </c>
      <c r="S38" s="12"/>
      <c r="T38" s="34"/>
      <c r="U38" s="25">
        <v>1.3836733E7</v>
      </c>
      <c r="V38" s="24">
        <v>2047200.0</v>
      </c>
      <c r="W38" s="25">
        <v>423000.0</v>
      </c>
      <c r="X38" s="25">
        <v>3432800.0</v>
      </c>
      <c r="Y38" s="25">
        <v>4.59198E7</v>
      </c>
      <c r="Z38" s="25">
        <v>1722000.0</v>
      </c>
      <c r="AA38" s="12"/>
      <c r="AB38" s="25">
        <v>9772000.0</v>
      </c>
      <c r="AC38" s="12"/>
      <c r="AD38" s="25">
        <v>3225800.0</v>
      </c>
      <c r="AE38" s="12"/>
      <c r="AF38" s="24">
        <v>1.18722126E8</v>
      </c>
      <c r="AG38" s="12">
        <v>4.070999E7</v>
      </c>
      <c r="AH38" s="24">
        <v>6.44323E7</v>
      </c>
      <c r="AI38" s="25">
        <v>3.04243749E8</v>
      </c>
      <c r="AJ38" s="12" t="b">
        <f t="shared" si="2"/>
        <v>1</v>
      </c>
      <c r="AK38" s="25">
        <f t="shared" si="3"/>
        <v>201223694</v>
      </c>
      <c r="AL38" s="12"/>
      <c r="AM38" s="12" t="b">
        <f t="shared" si="4"/>
        <v>1</v>
      </c>
    </row>
    <row r="39">
      <c r="A39" s="23" t="s">
        <v>61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 t="b">
        <f t="shared" si="1"/>
        <v>1</v>
      </c>
      <c r="S39" s="12"/>
      <c r="T39" s="12"/>
      <c r="U39" s="25"/>
      <c r="V39" s="24"/>
      <c r="W39" s="25"/>
      <c r="X39" s="25"/>
      <c r="Y39" s="25"/>
      <c r="Z39" s="25"/>
      <c r="AA39" s="12"/>
      <c r="AB39" s="25"/>
      <c r="AC39" s="25"/>
      <c r="AD39" s="25"/>
      <c r="AE39" s="25"/>
      <c r="AF39" s="24"/>
      <c r="AG39" s="12"/>
      <c r="AH39" s="24"/>
      <c r="AI39" s="25"/>
      <c r="AJ39" s="12" t="b">
        <f t="shared" si="2"/>
        <v>1</v>
      </c>
      <c r="AK39" s="25">
        <f t="shared" si="3"/>
        <v>0</v>
      </c>
      <c r="AL39" s="12"/>
      <c r="AM39" s="12" t="b">
        <f t="shared" si="4"/>
        <v>1</v>
      </c>
    </row>
    <row r="40">
      <c r="A40" s="23" t="s">
        <v>62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24">
        <v>3.10323661E8</v>
      </c>
      <c r="O40" s="12"/>
      <c r="P40" s="12"/>
      <c r="Q40" s="24">
        <v>3.10323661E8</v>
      </c>
      <c r="R40" s="12" t="b">
        <f t="shared" si="1"/>
        <v>1</v>
      </c>
      <c r="S40" s="12"/>
      <c r="T40" s="12"/>
      <c r="U40" s="25">
        <v>2.6586E7</v>
      </c>
      <c r="V40" s="24">
        <v>1.0808E7</v>
      </c>
      <c r="W40" s="25">
        <v>4750000.0</v>
      </c>
      <c r="X40" s="25">
        <v>2400000.0</v>
      </c>
      <c r="Y40" s="25">
        <v>1.2446E7</v>
      </c>
      <c r="Z40" s="25">
        <v>6880000.0</v>
      </c>
      <c r="AA40" s="12"/>
      <c r="AB40" s="25">
        <v>3.4878E7</v>
      </c>
      <c r="AC40" s="25">
        <v>1.04E8</v>
      </c>
      <c r="AD40" s="25">
        <v>1.4758E7</v>
      </c>
      <c r="AE40" s="25">
        <v>1.32645E8</v>
      </c>
      <c r="AF40" s="24">
        <v>3.10323661E8</v>
      </c>
      <c r="AG40" s="12">
        <v>1.09224E8</v>
      </c>
      <c r="AH40" s="24">
        <v>7.65E7</v>
      </c>
      <c r="AI40" s="25">
        <v>8.46198661E8</v>
      </c>
      <c r="AJ40" s="12" t="b">
        <f t="shared" si="2"/>
        <v>1</v>
      </c>
      <c r="AK40" s="25">
        <f t="shared" si="3"/>
        <v>535875000</v>
      </c>
      <c r="AL40" s="12"/>
      <c r="AM40" s="12" t="b">
        <f t="shared" si="4"/>
        <v>1</v>
      </c>
    </row>
    <row r="41">
      <c r="A41" s="23" t="s">
        <v>63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24">
        <v>3.402037E8</v>
      </c>
      <c r="O41" s="12"/>
      <c r="P41" s="12"/>
      <c r="Q41" s="24">
        <v>3.402037E8</v>
      </c>
      <c r="R41" s="12" t="b">
        <f t="shared" si="1"/>
        <v>1</v>
      </c>
      <c r="S41" s="12"/>
      <c r="T41" s="25">
        <v>1898000.0</v>
      </c>
      <c r="U41" s="25">
        <v>2.395E7</v>
      </c>
      <c r="V41" s="24">
        <v>1.0638E7</v>
      </c>
      <c r="W41" s="25">
        <v>2424000.0</v>
      </c>
      <c r="X41" s="25">
        <v>6.5E7</v>
      </c>
      <c r="Y41" s="25">
        <v>1.275E7</v>
      </c>
      <c r="Z41" s="25">
        <v>8497000.0</v>
      </c>
      <c r="AA41" s="12"/>
      <c r="AB41" s="25">
        <v>1.0214E7</v>
      </c>
      <c r="AC41" s="12"/>
      <c r="AD41" s="25">
        <v>4310000.0</v>
      </c>
      <c r="AE41" s="25">
        <v>1770000.0</v>
      </c>
      <c r="AF41" s="24">
        <v>4.033812E8</v>
      </c>
      <c r="AG41" s="12">
        <v>7.0605E7</v>
      </c>
      <c r="AH41" s="12">
        <v>8.5E7</v>
      </c>
      <c r="AI41" s="25">
        <v>7.004372E8</v>
      </c>
      <c r="AJ41" s="12" t="b">
        <f t="shared" si="2"/>
        <v>1</v>
      </c>
      <c r="AK41" s="25">
        <f t="shared" si="3"/>
        <v>360233500</v>
      </c>
      <c r="AL41" s="12"/>
      <c r="AM41" s="12" t="b">
        <f t="shared" si="4"/>
        <v>1</v>
      </c>
    </row>
    <row r="42">
      <c r="A42" s="23" t="s">
        <v>64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25">
        <v>1.88684923E8</v>
      </c>
      <c r="O42" s="12"/>
      <c r="P42" s="12"/>
      <c r="Q42" s="25">
        <v>1.88684923E8</v>
      </c>
      <c r="R42" s="12" t="b">
        <f t="shared" si="1"/>
        <v>1</v>
      </c>
      <c r="S42" s="12"/>
      <c r="T42" s="12"/>
      <c r="U42" s="25">
        <v>2.64628E7</v>
      </c>
      <c r="V42" s="12"/>
      <c r="W42" s="25">
        <v>8797300.0</v>
      </c>
      <c r="X42" s="25">
        <v>7.20128E7</v>
      </c>
      <c r="Y42" s="25">
        <v>3208400.0</v>
      </c>
      <c r="Z42" s="25">
        <v>9912700.0</v>
      </c>
      <c r="AA42" s="12"/>
      <c r="AB42" s="25">
        <v>1.338375E7</v>
      </c>
      <c r="AC42" s="25">
        <v>3.0548564E8</v>
      </c>
      <c r="AD42" s="25">
        <v>6396000.0</v>
      </c>
      <c r="AE42" s="25">
        <v>4.28031E7</v>
      </c>
      <c r="AF42" s="24">
        <v>4.97186976E8</v>
      </c>
      <c r="AG42" s="12">
        <v>7.820095E7</v>
      </c>
      <c r="AH42" s="12">
        <v>2.21985E8</v>
      </c>
      <c r="AI42" s="25">
        <v>1.285835416E9</v>
      </c>
      <c r="AJ42" s="12" t="b">
        <f t="shared" si="2"/>
        <v>1</v>
      </c>
      <c r="AK42" s="25">
        <f t="shared" si="3"/>
        <v>1097150493</v>
      </c>
      <c r="AL42" s="12"/>
      <c r="AM42" s="12" t="b">
        <f t="shared" si="4"/>
        <v>1</v>
      </c>
    </row>
    <row r="43">
      <c r="A43" s="23" t="s">
        <v>65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 t="b">
        <f t="shared" si="1"/>
        <v>1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 t="b">
        <f t="shared" si="2"/>
        <v>1</v>
      </c>
      <c r="AK43" s="12">
        <f t="shared" si="3"/>
        <v>0</v>
      </c>
      <c r="AL43" s="12"/>
      <c r="AM43" s="12" t="b">
        <f t="shared" si="4"/>
        <v>1</v>
      </c>
    </row>
    <row r="44">
      <c r="A44" s="23" t="s">
        <v>66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 t="b">
        <f t="shared" si="1"/>
        <v>1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 t="b">
        <f t="shared" si="2"/>
        <v>1</v>
      </c>
      <c r="AK44" s="12">
        <f t="shared" si="3"/>
        <v>0</v>
      </c>
      <c r="AL44" s="12"/>
      <c r="AM44" s="12" t="b">
        <f t="shared" si="4"/>
        <v>1</v>
      </c>
    </row>
    <row r="45">
      <c r="A45" s="23" t="s">
        <v>67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 t="b">
        <f t="shared" si="1"/>
        <v>1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 t="b">
        <f t="shared" si="2"/>
        <v>1</v>
      </c>
      <c r="AK45" s="12">
        <f t="shared" si="3"/>
        <v>0</v>
      </c>
      <c r="AL45" s="12"/>
      <c r="AM45" s="12" t="b">
        <f t="shared" si="4"/>
        <v>1</v>
      </c>
    </row>
    <row r="46">
      <c r="A46" s="23" t="s">
        <v>68</v>
      </c>
      <c r="B46" s="25"/>
      <c r="C46" s="25"/>
      <c r="D46" s="24"/>
      <c r="E46" s="25"/>
      <c r="F46" s="25"/>
      <c r="G46" s="25"/>
      <c r="H46" s="25"/>
      <c r="I46" s="12"/>
      <c r="J46" s="35"/>
      <c r="K46" s="25"/>
      <c r="L46" s="25"/>
      <c r="M46" s="12"/>
      <c r="N46" s="34">
        <v>1.73538074E8</v>
      </c>
      <c r="O46" s="12"/>
      <c r="P46" s="12"/>
      <c r="Q46" s="24">
        <v>1.73538074E8</v>
      </c>
      <c r="R46" s="12" t="b">
        <f t="shared" si="1"/>
        <v>1</v>
      </c>
      <c r="S46" s="12"/>
      <c r="T46" s="25">
        <v>1934000.0</v>
      </c>
      <c r="U46" s="25">
        <v>2.595578E7</v>
      </c>
      <c r="V46" s="24">
        <v>7896000.0</v>
      </c>
      <c r="W46" s="25">
        <v>3848927.0</v>
      </c>
      <c r="X46" s="25">
        <v>2.8308E7</v>
      </c>
      <c r="Y46" s="25">
        <v>2.0789E7</v>
      </c>
      <c r="Z46" s="25">
        <v>5082000.0</v>
      </c>
      <c r="AA46" s="12"/>
      <c r="AB46" s="35">
        <v>8434600.0</v>
      </c>
      <c r="AC46" s="25">
        <v>1.318607E8</v>
      </c>
      <c r="AD46" s="25">
        <v>1.77266E7</v>
      </c>
      <c r="AE46" s="12"/>
      <c r="AF46" s="34">
        <v>2.39206876E8</v>
      </c>
      <c r="AG46" s="12">
        <v>5.65395E7</v>
      </c>
      <c r="AH46" s="12">
        <v>7.4547E8</v>
      </c>
      <c r="AI46" s="25">
        <v>1.293051983E9</v>
      </c>
      <c r="AJ46" s="12" t="b">
        <f t="shared" si="2"/>
        <v>1</v>
      </c>
      <c r="AK46" s="25">
        <f t="shared" si="3"/>
        <v>1119513909</v>
      </c>
      <c r="AL46" s="12"/>
      <c r="AM46" s="12" t="b">
        <f t="shared" si="4"/>
        <v>1</v>
      </c>
    </row>
    <row r="47">
      <c r="A47" s="23" t="s">
        <v>69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 t="b">
        <f t="shared" si="1"/>
        <v>1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 t="b">
        <f t="shared" si="2"/>
        <v>1</v>
      </c>
      <c r="AK47" s="12">
        <f t="shared" si="3"/>
        <v>0</v>
      </c>
      <c r="AL47" s="12"/>
      <c r="AM47" s="12" t="b">
        <f t="shared" si="4"/>
        <v>1</v>
      </c>
    </row>
    <row r="48">
      <c r="A48" s="23" t="s">
        <v>70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24">
        <v>3.85611461E8</v>
      </c>
      <c r="O48" s="12"/>
      <c r="P48" s="12"/>
      <c r="Q48" s="24">
        <v>3.85611461E8</v>
      </c>
      <c r="R48" s="12" t="b">
        <f t="shared" si="1"/>
        <v>1</v>
      </c>
      <c r="S48" s="12"/>
      <c r="T48" s="12"/>
      <c r="U48" s="25">
        <v>2.73975E7</v>
      </c>
      <c r="V48" s="12">
        <v>9396000.0</v>
      </c>
      <c r="W48" s="25">
        <v>2920000.0</v>
      </c>
      <c r="X48" s="25">
        <v>1.0E7</v>
      </c>
      <c r="Y48" s="25">
        <v>7755000.0</v>
      </c>
      <c r="Z48" s="25">
        <v>1.0272E7</v>
      </c>
      <c r="AA48" s="12"/>
      <c r="AB48" s="25">
        <v>9137000.0</v>
      </c>
      <c r="AC48" s="25">
        <v>4.763148E8</v>
      </c>
      <c r="AD48" s="25">
        <v>5820000.0</v>
      </c>
      <c r="AE48" s="25">
        <v>6.3533E7</v>
      </c>
      <c r="AF48" s="24">
        <v>4.27662247E8</v>
      </c>
      <c r="AG48" s="12">
        <v>7.74695E7</v>
      </c>
      <c r="AH48" s="12">
        <v>2.69035E8</v>
      </c>
      <c r="AI48" s="25">
        <v>1.396712047E9</v>
      </c>
      <c r="AJ48" s="12" t="b">
        <f t="shared" si="2"/>
        <v>1</v>
      </c>
      <c r="AK48" s="25">
        <f t="shared" si="3"/>
        <v>1011100586</v>
      </c>
      <c r="AL48" s="12"/>
      <c r="AM48" s="12" t="b">
        <f t="shared" si="4"/>
        <v>1</v>
      </c>
    </row>
    <row r="49">
      <c r="A49" s="23" t="s">
        <v>71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4">
        <v>2.24475228E8</v>
      </c>
      <c r="P49" s="12"/>
      <c r="Q49" s="24">
        <v>2.24475228E8</v>
      </c>
      <c r="R49" s="12" t="b">
        <f t="shared" si="1"/>
        <v>1</v>
      </c>
      <c r="S49" s="12"/>
      <c r="T49" s="12"/>
      <c r="U49" s="25">
        <v>8.092208E7</v>
      </c>
      <c r="V49" s="12">
        <v>8.9062761E7</v>
      </c>
      <c r="W49" s="25">
        <v>3411098.0</v>
      </c>
      <c r="X49" s="25">
        <v>3.4986906E7</v>
      </c>
      <c r="Y49" s="25">
        <v>5276000.0</v>
      </c>
      <c r="Z49" s="25">
        <v>2.1359287E7</v>
      </c>
      <c r="AA49" s="12"/>
      <c r="AB49" s="25">
        <v>5.5601587E7</v>
      </c>
      <c r="AC49" s="25">
        <v>1.60046669E8</v>
      </c>
      <c r="AD49" s="25">
        <v>1.7735723E7</v>
      </c>
      <c r="AE49" s="25">
        <v>7910884.0</v>
      </c>
      <c r="AF49" s="12"/>
      <c r="AG49" s="12">
        <v>4.9299938E8</v>
      </c>
      <c r="AH49" s="12">
        <v>3.895072E8</v>
      </c>
      <c r="AI49" s="25">
        <v>1.358819575E9</v>
      </c>
      <c r="AJ49" s="12" t="b">
        <f t="shared" si="2"/>
        <v>1</v>
      </c>
      <c r="AK49" s="25">
        <f t="shared" si="3"/>
        <v>1134344347</v>
      </c>
      <c r="AL49" s="12"/>
      <c r="AM49" s="12" t="b">
        <f t="shared" si="4"/>
        <v>1</v>
      </c>
    </row>
    <row r="50">
      <c r="A50" s="23" t="s">
        <v>72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25">
        <v>4.3092952E7</v>
      </c>
      <c r="O50" s="12"/>
      <c r="P50" s="12"/>
      <c r="Q50" s="25">
        <v>4.3092952E7</v>
      </c>
      <c r="R50" s="12" t="b">
        <f t="shared" si="1"/>
        <v>1</v>
      </c>
      <c r="S50" s="12"/>
      <c r="T50" s="25">
        <v>880000.0</v>
      </c>
      <c r="U50" s="25">
        <v>3.3072E7</v>
      </c>
      <c r="V50" s="12">
        <v>7707000.0</v>
      </c>
      <c r="W50" s="25">
        <v>1.4714E7</v>
      </c>
      <c r="X50" s="25">
        <v>7693000.0</v>
      </c>
      <c r="Y50" s="25">
        <v>2.0948E7</v>
      </c>
      <c r="Z50" s="25">
        <v>6.334E7</v>
      </c>
      <c r="AA50" s="12"/>
      <c r="AB50" s="25">
        <v>3.8088E7</v>
      </c>
      <c r="AC50" s="25">
        <v>4.01509E8</v>
      </c>
      <c r="AD50" s="25">
        <v>4.10408E7</v>
      </c>
      <c r="AE50" s="25">
        <v>2.9275E7</v>
      </c>
      <c r="AF50" s="24">
        <v>2.83965182E8</v>
      </c>
      <c r="AG50" s="12">
        <v>6.228E7</v>
      </c>
      <c r="AH50" s="12">
        <v>3.14589E8</v>
      </c>
      <c r="AI50" s="25">
        <v>1.319100982E9</v>
      </c>
      <c r="AJ50" s="12" t="b">
        <f t="shared" si="2"/>
        <v>1</v>
      </c>
      <c r="AK50" s="25">
        <f t="shared" si="3"/>
        <v>1276008030</v>
      </c>
      <c r="AL50" s="12"/>
      <c r="AM50" s="12" t="b">
        <f t="shared" si="4"/>
        <v>1</v>
      </c>
    </row>
    <row r="51">
      <c r="A51" s="23" t="s">
        <v>73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 t="b">
        <f t="shared" si="1"/>
        <v>1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 t="b">
        <f t="shared" si="2"/>
        <v>1</v>
      </c>
      <c r="AK51" s="12">
        <f t="shared" si="3"/>
        <v>0</v>
      </c>
      <c r="AL51" s="12"/>
      <c r="AM51" s="12" t="b">
        <f t="shared" si="4"/>
        <v>1</v>
      </c>
    </row>
    <row r="52">
      <c r="A52" s="23" t="s">
        <v>74</v>
      </c>
      <c r="B52" s="25"/>
      <c r="C52" s="25"/>
      <c r="D52" s="24"/>
      <c r="E52" s="25"/>
      <c r="F52" s="25"/>
      <c r="G52" s="25"/>
      <c r="H52" s="25"/>
      <c r="I52" s="25"/>
      <c r="J52" s="25"/>
      <c r="K52" s="25"/>
      <c r="L52" s="25"/>
      <c r="M52" s="25"/>
      <c r="N52" s="24">
        <v>3.20968861E8</v>
      </c>
      <c r="O52" s="12"/>
      <c r="P52" s="12"/>
      <c r="Q52" s="24">
        <v>3.20968861E8</v>
      </c>
      <c r="R52" s="12" t="b">
        <f t="shared" si="1"/>
        <v>1</v>
      </c>
      <c r="S52" s="12"/>
      <c r="T52" s="25">
        <v>6200000.0</v>
      </c>
      <c r="U52" s="25">
        <v>7.139E7</v>
      </c>
      <c r="V52" s="24">
        <v>3.1016E7</v>
      </c>
      <c r="W52" s="25">
        <v>3.7816E7</v>
      </c>
      <c r="X52" s="25">
        <v>1.7146E7</v>
      </c>
      <c r="Y52" s="25">
        <v>4.904E7</v>
      </c>
      <c r="Z52" s="25">
        <v>2.234E7</v>
      </c>
      <c r="AA52" s="25"/>
      <c r="AB52" s="25">
        <v>4.7852E7</v>
      </c>
      <c r="AC52" s="25">
        <v>3.0E7</v>
      </c>
      <c r="AD52" s="25">
        <v>2.7862E7</v>
      </c>
      <c r="AE52" s="25">
        <v>8.52745E7</v>
      </c>
      <c r="AF52" s="24">
        <v>3.38891489E8</v>
      </c>
      <c r="AG52" s="12">
        <v>1.41006932E8</v>
      </c>
      <c r="AH52" s="12">
        <v>6.921846E8</v>
      </c>
      <c r="AI52" s="25">
        <v>1.598019521E9</v>
      </c>
      <c r="AJ52" s="12" t="b">
        <f t="shared" si="2"/>
        <v>1</v>
      </c>
      <c r="AK52" s="25">
        <f t="shared" si="3"/>
        <v>1269128032</v>
      </c>
      <c r="AL52" s="25">
        <v>7922628.0</v>
      </c>
      <c r="AM52" s="12" t="b">
        <f t="shared" si="4"/>
        <v>1</v>
      </c>
    </row>
    <row r="53">
      <c r="A53" s="23" t="s">
        <v>75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4"/>
      <c r="O53" s="12"/>
      <c r="P53" s="12"/>
      <c r="Q53" s="14"/>
      <c r="R53" s="12" t="b">
        <f t="shared" si="1"/>
        <v>1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 t="b">
        <f t="shared" si="2"/>
        <v>1</v>
      </c>
      <c r="AK53" s="15">
        <f t="shared" si="3"/>
        <v>0</v>
      </c>
      <c r="AL53" s="12"/>
      <c r="AM53" s="12" t="b">
        <f t="shared" si="4"/>
        <v>1</v>
      </c>
    </row>
    <row r="54">
      <c r="A54" s="23" t="s">
        <v>76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 t="b">
        <f t="shared" si="1"/>
        <v>1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 t="b">
        <f t="shared" si="2"/>
        <v>1</v>
      </c>
      <c r="AK54" s="12">
        <f t="shared" si="3"/>
        <v>0</v>
      </c>
      <c r="AL54" s="12"/>
      <c r="AM54" s="12" t="b">
        <f t="shared" si="4"/>
        <v>1</v>
      </c>
    </row>
    <row r="55">
      <c r="A55" s="23" t="s">
        <v>77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24">
        <v>1.52714264E8</v>
      </c>
      <c r="O55" s="12"/>
      <c r="P55" s="12"/>
      <c r="Q55" s="24">
        <v>1.52714264E8</v>
      </c>
      <c r="R55" s="12" t="b">
        <f t="shared" si="1"/>
        <v>1</v>
      </c>
      <c r="S55" s="12"/>
      <c r="T55" s="12"/>
      <c r="U55" s="25">
        <v>1.1800685E8</v>
      </c>
      <c r="V55" s="24">
        <v>3.37065E7</v>
      </c>
      <c r="W55" s="25">
        <v>1.2266E7</v>
      </c>
      <c r="X55" s="25">
        <v>6.35645E7</v>
      </c>
      <c r="Y55" s="25">
        <v>4.023455E7</v>
      </c>
      <c r="Z55" s="12"/>
      <c r="AA55" s="12"/>
      <c r="AB55" s="25">
        <v>1.93625E7</v>
      </c>
      <c r="AC55" s="12"/>
      <c r="AD55" s="25">
        <v>1.53025E7</v>
      </c>
      <c r="AE55" s="12"/>
      <c r="AF55" s="24">
        <v>2.39418584E8</v>
      </c>
      <c r="AG55" s="12">
        <v>6.90096E7</v>
      </c>
      <c r="AH55" s="12"/>
      <c r="AI55" s="25">
        <v>6.10871584E8</v>
      </c>
      <c r="AJ55" s="12" t="b">
        <f t="shared" si="2"/>
        <v>1</v>
      </c>
      <c r="AK55" s="25">
        <f t="shared" si="3"/>
        <v>458157320</v>
      </c>
      <c r="AL55" s="12"/>
      <c r="AM55" s="12" t="b">
        <f t="shared" si="4"/>
        <v>1</v>
      </c>
    </row>
    <row r="56">
      <c r="A56" s="23" t="s">
        <v>78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 t="b">
        <f t="shared" si="1"/>
        <v>1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 t="b">
        <f t="shared" si="2"/>
        <v>1</v>
      </c>
      <c r="AK56" s="12">
        <f t="shared" si="3"/>
        <v>0</v>
      </c>
      <c r="AL56" s="12"/>
      <c r="AM56" s="12" t="b">
        <f t="shared" si="4"/>
        <v>1</v>
      </c>
    </row>
    <row r="57">
      <c r="A57" s="23" t="s">
        <v>79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 t="b">
        <f t="shared" si="1"/>
        <v>1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 t="b">
        <f t="shared" si="2"/>
        <v>1</v>
      </c>
      <c r="AK57" s="12">
        <f t="shared" si="3"/>
        <v>0</v>
      </c>
      <c r="AL57" s="12"/>
      <c r="AM57" s="12" t="b">
        <f t="shared" si="4"/>
        <v>1</v>
      </c>
    </row>
    <row r="58">
      <c r="A58" s="23" t="s">
        <v>80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 t="b">
        <f t="shared" si="1"/>
        <v>1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 t="b">
        <f t="shared" si="2"/>
        <v>1</v>
      </c>
      <c r="AK58" s="12">
        <f t="shared" si="3"/>
        <v>0</v>
      </c>
      <c r="AL58" s="12"/>
      <c r="AM58" s="12" t="b">
        <f t="shared" si="4"/>
        <v>1</v>
      </c>
    </row>
    <row r="59">
      <c r="A59" s="23" t="s">
        <v>81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 t="b">
        <f t="shared" si="1"/>
        <v>1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 t="b">
        <f t="shared" si="2"/>
        <v>1</v>
      </c>
      <c r="AK59" s="12">
        <f t="shared" si="3"/>
        <v>0</v>
      </c>
      <c r="AL59" s="12"/>
      <c r="AM59" s="12" t="b">
        <f t="shared" si="4"/>
        <v>1</v>
      </c>
    </row>
    <row r="60">
      <c r="A60" s="23" t="s">
        <v>82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 t="b">
        <f t="shared" si="1"/>
        <v>1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 t="b">
        <f t="shared" si="2"/>
        <v>1</v>
      </c>
      <c r="AK60" s="12">
        <f t="shared" si="3"/>
        <v>0</v>
      </c>
      <c r="AL60" s="12"/>
      <c r="AM60" s="12" t="b">
        <f t="shared" si="4"/>
        <v>1</v>
      </c>
    </row>
    <row r="61">
      <c r="A61" s="23" t="s">
        <v>83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24">
        <v>2.90368026E8</v>
      </c>
      <c r="O61" s="12"/>
      <c r="P61" s="12"/>
      <c r="Q61" s="24">
        <v>2.90368026E8</v>
      </c>
      <c r="R61" s="12" t="b">
        <f t="shared" si="1"/>
        <v>1</v>
      </c>
      <c r="S61" s="12"/>
      <c r="T61" s="25">
        <v>9808950.0</v>
      </c>
      <c r="U61" s="25">
        <v>3.462535E7</v>
      </c>
      <c r="V61" s="12">
        <v>4.438296E7</v>
      </c>
      <c r="W61" s="25">
        <v>2043040.0</v>
      </c>
      <c r="X61" s="25">
        <v>1.14521E7</v>
      </c>
      <c r="Y61" s="25">
        <v>4.0025E7</v>
      </c>
      <c r="Z61" s="25">
        <v>1.69252E7</v>
      </c>
      <c r="AA61" s="12"/>
      <c r="AB61" s="25">
        <v>2.873614E7</v>
      </c>
      <c r="AC61" s="25">
        <v>6.0165313E7</v>
      </c>
      <c r="AD61" s="25">
        <v>4754800.0</v>
      </c>
      <c r="AE61" s="25">
        <v>2.678875E7</v>
      </c>
      <c r="AF61" s="24">
        <v>4.75451745E8</v>
      </c>
      <c r="AG61" s="12">
        <v>1.17721555E8</v>
      </c>
      <c r="AH61" s="12">
        <v>2.50245E8</v>
      </c>
      <c r="AI61" s="25">
        <v>1.123125903E9</v>
      </c>
      <c r="AJ61" s="12" t="b">
        <f t="shared" si="2"/>
        <v>1</v>
      </c>
      <c r="AK61" s="25">
        <f t="shared" si="3"/>
        <v>832757877</v>
      </c>
      <c r="AL61" s="12"/>
      <c r="AM61" s="12" t="b">
        <f t="shared" si="4"/>
        <v>1</v>
      </c>
    </row>
    <row r="62">
      <c r="A62" s="23" t="s">
        <v>84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25">
        <v>1.92506129E8</v>
      </c>
      <c r="O62" s="12"/>
      <c r="P62" s="12"/>
      <c r="Q62" s="25">
        <v>1.92506129E8</v>
      </c>
      <c r="R62" s="12" t="b">
        <f t="shared" si="1"/>
        <v>1</v>
      </c>
      <c r="S62" s="12"/>
      <c r="T62" s="25">
        <v>4038350.0</v>
      </c>
      <c r="U62" s="25">
        <v>4.2424895E7</v>
      </c>
      <c r="V62" s="24">
        <v>1.78392E7</v>
      </c>
      <c r="W62" s="25">
        <v>8781950.0</v>
      </c>
      <c r="X62" s="25">
        <v>3430000.0</v>
      </c>
      <c r="Y62" s="25">
        <v>3.7919305E7</v>
      </c>
      <c r="Z62" s="25">
        <v>4.6818007E7</v>
      </c>
      <c r="AA62" s="12"/>
      <c r="AB62" s="25">
        <v>2.69904E7</v>
      </c>
      <c r="AC62" s="25">
        <v>2.0E7</v>
      </c>
      <c r="AD62" s="25">
        <v>2.23126E7</v>
      </c>
      <c r="AE62" s="25">
        <v>7.5531479E7</v>
      </c>
      <c r="AF62" s="24">
        <v>4.10747015E8</v>
      </c>
      <c r="AG62" s="24">
        <v>1.18909452E8</v>
      </c>
      <c r="AH62" s="24">
        <v>9.4082754E7</v>
      </c>
      <c r="AI62" s="25">
        <v>9.29825407E8</v>
      </c>
      <c r="AJ62" s="12" t="b">
        <f t="shared" si="2"/>
        <v>1</v>
      </c>
      <c r="AK62" s="25">
        <f t="shared" si="3"/>
        <v>737319278</v>
      </c>
      <c r="AL62" s="12"/>
      <c r="AM62" s="12" t="b">
        <f t="shared" si="4"/>
        <v>1</v>
      </c>
    </row>
    <row r="63">
      <c r="A63" s="23" t="s">
        <v>85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 t="b">
        <f t="shared" si="1"/>
        <v>1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 t="b">
        <f t="shared" si="2"/>
        <v>1</v>
      </c>
      <c r="AK63" s="12">
        <f t="shared" si="3"/>
        <v>0</v>
      </c>
      <c r="AL63" s="12"/>
      <c r="AM63" s="12" t="b">
        <f t="shared" si="4"/>
        <v>1</v>
      </c>
    </row>
    <row r="64">
      <c r="A64" s="23" t="s">
        <v>86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 t="b">
        <f t="shared" si="1"/>
        <v>1</v>
      </c>
      <c r="S64" s="12"/>
      <c r="T64" s="12"/>
      <c r="U64" s="1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 t="b">
        <f t="shared" si="2"/>
        <v>1</v>
      </c>
      <c r="AK64" s="12">
        <f t="shared" si="3"/>
        <v>0</v>
      </c>
      <c r="AL64" s="12"/>
      <c r="AM64" s="12" t="b">
        <f t="shared" si="4"/>
        <v>1</v>
      </c>
    </row>
    <row r="65">
      <c r="A65" s="23" t="s">
        <v>87</v>
      </c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 t="b">
        <f t="shared" si="1"/>
        <v>1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 t="b">
        <f t="shared" si="2"/>
        <v>1</v>
      </c>
      <c r="AK65" s="12">
        <f t="shared" si="3"/>
        <v>0</v>
      </c>
      <c r="AL65" s="12"/>
      <c r="AM65" s="12" t="b">
        <f t="shared" si="4"/>
        <v>1</v>
      </c>
    </row>
    <row r="66">
      <c r="A66" s="23" t="s">
        <v>88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 t="b">
        <f t="shared" si="1"/>
        <v>1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 t="b">
        <f t="shared" si="2"/>
        <v>1</v>
      </c>
      <c r="AK66" s="12">
        <f t="shared" si="3"/>
        <v>0</v>
      </c>
      <c r="AL66" s="12"/>
      <c r="AM66" s="12" t="b">
        <f t="shared" si="4"/>
        <v>1</v>
      </c>
    </row>
    <row r="67">
      <c r="A67" s="23" t="s">
        <v>89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24">
        <v>3.16678051E8</v>
      </c>
      <c r="O67" s="12"/>
      <c r="P67" s="12"/>
      <c r="Q67" s="24">
        <v>3.16678051E8</v>
      </c>
      <c r="R67" s="12" t="b">
        <f t="shared" si="1"/>
        <v>1</v>
      </c>
      <c r="S67" s="12"/>
      <c r="T67" s="12"/>
      <c r="U67" s="25">
        <v>5.5097409E7</v>
      </c>
      <c r="V67" s="24">
        <v>5.04884E7</v>
      </c>
      <c r="W67" s="25">
        <v>4513600.0</v>
      </c>
      <c r="X67" s="25">
        <v>2.7233E7</v>
      </c>
      <c r="Y67" s="12"/>
      <c r="Z67" s="25">
        <v>1.9962E7</v>
      </c>
      <c r="AA67" s="12"/>
      <c r="AB67" s="25">
        <v>1.8628E7</v>
      </c>
      <c r="AC67" s="12"/>
      <c r="AD67" s="25">
        <v>6424400.0</v>
      </c>
      <c r="AE67" s="12"/>
      <c r="AF67" s="24">
        <v>4.19561676E8</v>
      </c>
      <c r="AG67" s="12">
        <v>5.0325567E7</v>
      </c>
      <c r="AH67" s="12">
        <v>9099500.0</v>
      </c>
      <c r="AI67" s="25">
        <v>6.61333552E8</v>
      </c>
      <c r="AJ67" s="12" t="b">
        <f t="shared" si="2"/>
        <v>1</v>
      </c>
      <c r="AK67" s="25">
        <f t="shared" si="3"/>
        <v>344655501</v>
      </c>
      <c r="AL67" s="12"/>
      <c r="AM67" s="12" t="b">
        <f t="shared" si="4"/>
        <v>1</v>
      </c>
    </row>
    <row r="68">
      <c r="A68" s="23" t="s">
        <v>90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 t="b">
        <f t="shared" si="1"/>
        <v>1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 t="b">
        <f t="shared" si="2"/>
        <v>1</v>
      </c>
      <c r="AK68" s="12">
        <f t="shared" si="3"/>
        <v>0</v>
      </c>
      <c r="AL68" s="12"/>
      <c r="AM68" s="12" t="b">
        <f t="shared" si="4"/>
        <v>1</v>
      </c>
    </row>
    <row r="69">
      <c r="A69" s="23" t="s">
        <v>91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25">
        <v>5.94533E8</v>
      </c>
      <c r="O69" s="12"/>
      <c r="P69" s="12"/>
      <c r="Q69" s="25">
        <v>5.94533E8</v>
      </c>
      <c r="R69" s="12" t="b">
        <f t="shared" si="1"/>
        <v>1</v>
      </c>
      <c r="S69" s="12"/>
      <c r="T69" s="12"/>
      <c r="U69" s="25">
        <v>9.83096E7</v>
      </c>
      <c r="V69" s="24">
        <v>8.751084E7</v>
      </c>
      <c r="W69" s="25">
        <v>3.43812E7</v>
      </c>
      <c r="X69" s="25">
        <v>3.72992E7</v>
      </c>
      <c r="Y69" s="25">
        <v>1.3516E7</v>
      </c>
      <c r="Z69" s="25">
        <v>7.18666E7</v>
      </c>
      <c r="AA69" s="12"/>
      <c r="AB69" s="25">
        <v>5.32203E7</v>
      </c>
      <c r="AC69" s="25">
        <v>1.42239E8</v>
      </c>
      <c r="AD69" s="25">
        <v>2.33691E7</v>
      </c>
      <c r="AE69" s="25">
        <v>5.3087E7</v>
      </c>
      <c r="AF69" s="34">
        <v>8.1951704E8</v>
      </c>
      <c r="AG69" s="12">
        <v>1.18208E8</v>
      </c>
      <c r="AH69" s="12">
        <v>1.4561E8</v>
      </c>
      <c r="AI69" s="25">
        <v>1.69813388E9</v>
      </c>
      <c r="AJ69" s="12" t="b">
        <f t="shared" si="2"/>
        <v>1</v>
      </c>
      <c r="AK69" s="25">
        <f t="shared" si="3"/>
        <v>1103600880</v>
      </c>
      <c r="AL69" s="12"/>
      <c r="AM69" s="12" t="b">
        <f t="shared" si="4"/>
        <v>1</v>
      </c>
    </row>
    <row r="70">
      <c r="A70" s="23" t="s">
        <v>92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 t="b">
        <f t="shared" si="1"/>
        <v>1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 t="b">
        <f t="shared" si="2"/>
        <v>1</v>
      </c>
      <c r="AK70" s="12">
        <f t="shared" si="3"/>
        <v>0</v>
      </c>
      <c r="AL70" s="12"/>
      <c r="AM70" s="12" t="b">
        <f t="shared" si="4"/>
        <v>1</v>
      </c>
    </row>
    <row r="71">
      <c r="A71" s="23" t="s">
        <v>93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24">
        <v>2.95660993E8</v>
      </c>
      <c r="O71" s="12"/>
      <c r="P71" s="12"/>
      <c r="Q71" s="24">
        <v>2.95660993E8</v>
      </c>
      <c r="R71" s="12" t="b">
        <f t="shared" si="1"/>
        <v>1</v>
      </c>
      <c r="S71" s="12"/>
      <c r="T71" s="25">
        <v>840000.0</v>
      </c>
      <c r="U71" s="36">
        <v>3.3279495E7</v>
      </c>
      <c r="V71" s="24">
        <v>1.946E7</v>
      </c>
      <c r="W71" s="25">
        <v>1740000.0</v>
      </c>
      <c r="X71" s="25">
        <v>5760000.0</v>
      </c>
      <c r="Y71" s="25">
        <v>3.36446E7</v>
      </c>
      <c r="Z71" s="25">
        <v>3.60604E7</v>
      </c>
      <c r="AA71" s="25">
        <v>2.1739E7</v>
      </c>
      <c r="AB71" s="12"/>
      <c r="AC71" s="25">
        <v>9.9133E7</v>
      </c>
      <c r="AD71" s="25">
        <v>1.82726E7</v>
      </c>
      <c r="AE71" s="12"/>
      <c r="AF71" s="24">
        <v>4.09133935E8</v>
      </c>
      <c r="AG71" s="25">
        <v>4.833874E7</v>
      </c>
      <c r="AH71" s="24">
        <v>7.0E7</v>
      </c>
      <c r="AI71" s="25">
        <v>7.9740177E8</v>
      </c>
      <c r="AJ71" s="12" t="b">
        <f t="shared" si="2"/>
        <v>1</v>
      </c>
      <c r="AK71" s="25">
        <f t="shared" si="3"/>
        <v>501740777</v>
      </c>
      <c r="AL71" s="12"/>
      <c r="AM71" s="12" t="b">
        <f t="shared" si="4"/>
        <v>1</v>
      </c>
    </row>
    <row r="72">
      <c r="A72" s="23" t="s">
        <v>94</v>
      </c>
      <c r="B72" s="37"/>
      <c r="C72" s="14"/>
      <c r="D72" s="15"/>
      <c r="E72" s="14"/>
      <c r="F72" s="15"/>
      <c r="G72" s="14"/>
      <c r="H72" s="38"/>
      <c r="I72" s="15"/>
      <c r="J72" s="14"/>
      <c r="K72" s="15"/>
      <c r="L72" s="14"/>
      <c r="M72" s="15"/>
      <c r="N72" s="24">
        <v>5.52836796E8</v>
      </c>
      <c r="O72" s="14"/>
      <c r="P72" s="15"/>
      <c r="Q72" s="39">
        <v>5.52836796E8</v>
      </c>
      <c r="R72" s="12" t="b">
        <f t="shared" si="1"/>
        <v>1</v>
      </c>
      <c r="S72" s="12"/>
      <c r="T72" s="15"/>
      <c r="U72" s="25">
        <v>3.86616E7</v>
      </c>
      <c r="V72" s="24">
        <v>3600000.0</v>
      </c>
      <c r="W72" s="25">
        <v>275000.0</v>
      </c>
      <c r="X72" s="15"/>
      <c r="Y72" s="14"/>
      <c r="Z72" s="25">
        <v>3.00625E7</v>
      </c>
      <c r="AA72" s="15"/>
      <c r="AB72" s="25">
        <v>7450000.0</v>
      </c>
      <c r="AC72" s="25">
        <v>6000000.0</v>
      </c>
      <c r="AD72" s="25">
        <v>2.9017E7</v>
      </c>
      <c r="AE72" s="25">
        <v>3000000.0</v>
      </c>
      <c r="AF72" s="14"/>
      <c r="AG72" s="15">
        <v>6.29248996E8</v>
      </c>
      <c r="AH72" s="15">
        <v>1.674E8</v>
      </c>
      <c r="AI72" s="25">
        <v>9.14715096E8</v>
      </c>
      <c r="AJ72" s="12" t="b">
        <f t="shared" si="2"/>
        <v>1</v>
      </c>
      <c r="AK72" s="25">
        <f t="shared" si="3"/>
        <v>361878300</v>
      </c>
      <c r="AL72" s="13">
        <v>0.0</v>
      </c>
      <c r="AM72" s="12" t="b">
        <f t="shared" si="4"/>
        <v>1</v>
      </c>
    </row>
    <row r="73">
      <c r="A73" s="23" t="s">
        <v>95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 t="b">
        <f t="shared" si="1"/>
        <v>1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 t="b">
        <f t="shared" si="2"/>
        <v>1</v>
      </c>
      <c r="AK73" s="12">
        <f t="shared" si="3"/>
        <v>0</v>
      </c>
      <c r="AL73" s="12"/>
      <c r="AM73" s="12" t="b">
        <f t="shared" si="4"/>
        <v>1</v>
      </c>
    </row>
    <row r="74">
      <c r="A74" s="23" t="s">
        <v>96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24">
        <v>4.04368348E8</v>
      </c>
      <c r="O74" s="12"/>
      <c r="P74" s="12"/>
      <c r="Q74" s="24">
        <v>4.04368348E8</v>
      </c>
      <c r="R74" s="12" t="b">
        <f t="shared" si="1"/>
        <v>1</v>
      </c>
      <c r="S74" s="12"/>
      <c r="T74" s="25">
        <v>4170700.0</v>
      </c>
      <c r="U74" s="25">
        <v>2.5704E7</v>
      </c>
      <c r="V74" s="24">
        <v>1.6616E7</v>
      </c>
      <c r="W74" s="25">
        <v>2090000.0</v>
      </c>
      <c r="X74" s="25">
        <v>4154800.0</v>
      </c>
      <c r="Y74" s="25">
        <v>7951000.0</v>
      </c>
      <c r="Z74" s="25">
        <v>6804450.0</v>
      </c>
      <c r="AA74" s="25"/>
      <c r="AB74" s="25">
        <v>1.269E7</v>
      </c>
      <c r="AC74" s="12"/>
      <c r="AD74" s="25">
        <v>1.1060886E7</v>
      </c>
      <c r="AE74" s="12"/>
      <c r="AF74" s="24">
        <v>4.20757648E8</v>
      </c>
      <c r="AG74" s="12">
        <v>1.05566262E8</v>
      </c>
      <c r="AH74" s="12">
        <v>2.17459922E8</v>
      </c>
      <c r="AI74" s="25">
        <v>8.35025668E8</v>
      </c>
      <c r="AJ74" s="12" t="b">
        <f t="shared" si="2"/>
        <v>1</v>
      </c>
      <c r="AK74" s="25">
        <f t="shared" si="3"/>
        <v>430657320</v>
      </c>
      <c r="AL74" s="12"/>
      <c r="AM74" s="12" t="b">
        <f t="shared" si="4"/>
        <v>1</v>
      </c>
    </row>
    <row r="75">
      <c r="A75" s="23" t="s">
        <v>97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 t="b">
        <f t="shared" si="1"/>
        <v>1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 t="b">
        <f t="shared" si="2"/>
        <v>1</v>
      </c>
      <c r="AK75" s="12">
        <f t="shared" si="3"/>
        <v>0</v>
      </c>
      <c r="AL75" s="12"/>
      <c r="AM75" s="12" t="b">
        <f t="shared" si="4"/>
        <v>1</v>
      </c>
    </row>
    <row r="76">
      <c r="A76" s="23" t="s">
        <v>98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 t="b">
        <f t="shared" si="1"/>
        <v>1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 t="b">
        <f t="shared" si="2"/>
        <v>1</v>
      </c>
      <c r="AK76" s="12">
        <f t="shared" si="3"/>
        <v>0</v>
      </c>
      <c r="AL76" s="12"/>
      <c r="AM76" s="12" t="b">
        <f t="shared" si="4"/>
        <v>1</v>
      </c>
    </row>
    <row r="77">
      <c r="Q77" s="30">
        <f>SUM(Q3:Q76)</f>
        <v>7780411731</v>
      </c>
      <c r="AI77" s="30">
        <f>SUM(AI3:AI76)</f>
        <v>27651837701</v>
      </c>
      <c r="AJ77" s="31" t="b">
        <f t="shared" si="2"/>
        <v>0</v>
      </c>
      <c r="AK77" s="30">
        <f t="shared" ref="AK77:AL77" si="5">SUM(AK3:AK76)</f>
        <v>15996582071</v>
      </c>
      <c r="AL77" s="30">
        <f t="shared" si="5"/>
        <v>3874843899</v>
      </c>
      <c r="AM77" s="31" t="b">
        <f t="shared" si="4"/>
        <v>1</v>
      </c>
    </row>
    <row r="83">
      <c r="B83" s="40" t="s">
        <v>100</v>
      </c>
      <c r="C83" s="14">
        <v>4.2026593224336E7</v>
      </c>
      <c r="D83" s="15"/>
      <c r="E83" s="14">
        <v>949448.40438</v>
      </c>
      <c r="F83" s="15"/>
      <c r="G83" s="14">
        <v>3701977.7235</v>
      </c>
      <c r="H83" s="38">
        <v>1009696.277135</v>
      </c>
      <c r="I83" s="15"/>
      <c r="J83" s="14">
        <v>4035881.5966</v>
      </c>
      <c r="K83" s="15"/>
      <c r="L83" s="14">
        <v>3400012.48174</v>
      </c>
      <c r="M83" s="15"/>
      <c r="N83" s="14">
        <v>3.75949E8</v>
      </c>
      <c r="O83" s="14">
        <v>7.1911165311971E7</v>
      </c>
      <c r="P83" s="15"/>
      <c r="Q83" s="41">
        <f>375949000+127034775.019662
</f>
        <v>502983775</v>
      </c>
      <c r="T83" s="15"/>
      <c r="U83" s="14">
        <v>4.2026593224336E7</v>
      </c>
      <c r="V83" s="15"/>
      <c r="W83" s="14">
        <v>949448.40438</v>
      </c>
      <c r="X83" s="15"/>
      <c r="Y83" s="14">
        <v>3701977.7235</v>
      </c>
      <c r="Z83" s="14">
        <v>1009696.277135</v>
      </c>
      <c r="AA83" s="15"/>
      <c r="AB83" s="14">
        <v>4035881.5966</v>
      </c>
      <c r="AC83" s="14">
        <v>8.806E7</v>
      </c>
      <c r="AD83" s="14">
        <v>3400012.48174</v>
      </c>
      <c r="AE83" s="15"/>
      <c r="AF83" s="14">
        <v>3.75949E8</v>
      </c>
      <c r="AG83" s="14">
        <v>7.1911165311971E7</v>
      </c>
      <c r="AH83" s="14">
        <v>3.3724E8</v>
      </c>
      <c r="AI83" s="14">
        <v>9.28283775019662E8</v>
      </c>
    </row>
    <row r="89">
      <c r="N89" s="42"/>
      <c r="Q89" s="42"/>
    </row>
  </sheetData>
  <mergeCells count="2">
    <mergeCell ref="B1:P1"/>
    <mergeCell ref="T1:AH1"/>
  </mergeCells>
  <conditionalFormatting sqref="R3:R76 AJ3:AJ76 AM3:AM76">
    <cfRule type="cellIs" dxfId="0" priority="1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38"/>
    <col customWidth="1" min="3" max="3" width="14.0"/>
    <col customWidth="1" min="8" max="8" width="16.63"/>
    <col customWidth="1" min="11" max="11" width="14.38"/>
    <col customWidth="1" min="13" max="13" width="14.63"/>
    <col customWidth="1" min="15" max="15" width="14.25"/>
    <col customWidth="1" min="16" max="16" width="14.88"/>
    <col customWidth="1" min="18" max="18" width="7.13"/>
    <col customWidth="1" min="26" max="26" width="14.88"/>
    <col customWidth="1" min="29" max="29" width="16.13"/>
    <col customWidth="1" min="31" max="31" width="16.63"/>
    <col customWidth="1" min="33" max="33" width="15.75"/>
    <col customWidth="1" min="34" max="35" width="15.13"/>
    <col customWidth="1" min="36" max="36" width="8.38"/>
    <col customWidth="1" min="37" max="37" width="13.25"/>
    <col customWidth="1" min="38" max="38" width="14.13"/>
    <col customWidth="1" min="39" max="39" width="8.38"/>
  </cols>
  <sheetData>
    <row r="1">
      <c r="A1" s="33"/>
      <c r="B1" s="2" t="s">
        <v>0</v>
      </c>
      <c r="Q1" s="33"/>
      <c r="R1" s="4"/>
      <c r="S1" s="5"/>
      <c r="T1" s="2" t="s">
        <v>1</v>
      </c>
      <c r="AI1" s="2"/>
      <c r="AJ1" s="4"/>
      <c r="AK1" s="2"/>
      <c r="AL1" s="2"/>
      <c r="AM1" s="4"/>
    </row>
    <row r="2" ht="41.25" customHeight="1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6" t="s">
        <v>18</v>
      </c>
      <c r="R2" s="9" t="s">
        <v>19</v>
      </c>
      <c r="S2" s="10" t="s">
        <v>20</v>
      </c>
      <c r="T2" s="7" t="s">
        <v>3</v>
      </c>
      <c r="U2" s="7" t="s">
        <v>4</v>
      </c>
      <c r="V2" s="7" t="s">
        <v>5</v>
      </c>
      <c r="W2" s="7" t="s">
        <v>6</v>
      </c>
      <c r="X2" s="7" t="s">
        <v>7</v>
      </c>
      <c r="Y2" s="7" t="s">
        <v>8</v>
      </c>
      <c r="Z2" s="7" t="s">
        <v>9</v>
      </c>
      <c r="AA2" s="7" t="s">
        <v>10</v>
      </c>
      <c r="AB2" s="7" t="s">
        <v>11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16</v>
      </c>
      <c r="AH2" s="7" t="s">
        <v>17</v>
      </c>
      <c r="AI2" s="10" t="s">
        <v>21</v>
      </c>
      <c r="AJ2" s="9" t="s">
        <v>19</v>
      </c>
      <c r="AK2" s="10" t="s">
        <v>22</v>
      </c>
      <c r="AL2" s="10" t="s">
        <v>23</v>
      </c>
      <c r="AM2" s="9" t="s">
        <v>19</v>
      </c>
    </row>
    <row r="3">
      <c r="A3" s="11" t="s">
        <v>24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 t="b">
        <f t="shared" ref="R3:R69" si="1">SUM(B3:P3)=Q3</f>
        <v>1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 t="b">
        <f t="shared" ref="AJ3:AJ76" si="2">SUM(T3:AH3)=AI3</f>
        <v>1</v>
      </c>
      <c r="AK3" s="12">
        <f t="shared" ref="AK3:AK29" si="3">AI3-AL3-Q3-S3</f>
        <v>0</v>
      </c>
      <c r="AL3" s="12"/>
      <c r="AM3" s="12" t="b">
        <f t="shared" ref="AM3:AM29" si="4">SUM(AK3:AL3,Q3,S3)=AI3</f>
        <v>1</v>
      </c>
    </row>
    <row r="4">
      <c r="A4" s="11" t="s">
        <v>25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b">
        <f t="shared" si="1"/>
        <v>1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 t="b">
        <f t="shared" si="2"/>
        <v>1</v>
      </c>
      <c r="AK4" s="12">
        <f t="shared" si="3"/>
        <v>0</v>
      </c>
      <c r="AL4" s="12"/>
      <c r="AM4" s="12" t="b">
        <f t="shared" si="4"/>
        <v>1</v>
      </c>
    </row>
    <row r="5">
      <c r="A5" s="11" t="s">
        <v>26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 t="b">
        <f t="shared" si="1"/>
        <v>1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 t="b">
        <f t="shared" si="2"/>
        <v>1</v>
      </c>
      <c r="AK5" s="12">
        <f t="shared" si="3"/>
        <v>0</v>
      </c>
      <c r="AL5" s="12"/>
      <c r="AM5" s="12" t="b">
        <f t="shared" si="4"/>
        <v>1</v>
      </c>
    </row>
    <row r="6">
      <c r="A6" s="11" t="s">
        <v>27</v>
      </c>
      <c r="B6" s="12"/>
      <c r="C6" s="13">
        <v>1.390538176E7</v>
      </c>
      <c r="D6" s="12"/>
      <c r="E6" s="13">
        <v>406000.0</v>
      </c>
      <c r="F6" s="13">
        <v>1920000.0</v>
      </c>
      <c r="G6" s="13">
        <v>2.5538877E7</v>
      </c>
      <c r="H6" s="12"/>
      <c r="I6" s="13">
        <v>3453200.0</v>
      </c>
      <c r="J6" s="13">
        <v>4398000.0</v>
      </c>
      <c r="K6" s="12"/>
      <c r="L6" s="13">
        <v>5650000.0</v>
      </c>
      <c r="M6" s="12"/>
      <c r="N6" s="13">
        <v>5.05719693E7</v>
      </c>
      <c r="O6" s="13">
        <v>8990000.0</v>
      </c>
      <c r="P6" s="12"/>
      <c r="Q6" s="13">
        <v>1.1483342806E8</v>
      </c>
      <c r="R6" s="12" t="b">
        <f t="shared" si="1"/>
        <v>1</v>
      </c>
      <c r="S6" s="12"/>
      <c r="T6" s="13">
        <v>1.1206538E7</v>
      </c>
      <c r="U6" s="13">
        <v>1.390538176E7</v>
      </c>
      <c r="V6" s="12"/>
      <c r="W6" s="13">
        <v>2906000.0</v>
      </c>
      <c r="X6" s="13">
        <v>3840000.0</v>
      </c>
      <c r="Y6" s="13">
        <v>6.5149277E7</v>
      </c>
      <c r="Z6" s="13">
        <v>2510000.0</v>
      </c>
      <c r="AA6" s="13">
        <v>5003200.0</v>
      </c>
      <c r="AB6" s="13">
        <v>1.5674E7</v>
      </c>
      <c r="AC6" s="13">
        <v>2.721064E7</v>
      </c>
      <c r="AD6" s="13">
        <v>1.3882E7</v>
      </c>
      <c r="AE6" s="13">
        <v>7.7271E7</v>
      </c>
      <c r="AF6" s="13">
        <v>8.165429228E7</v>
      </c>
      <c r="AG6" s="13">
        <v>1.276E7</v>
      </c>
      <c r="AH6" s="13">
        <v>3140000.0</v>
      </c>
      <c r="AI6" s="13">
        <v>3.3611232904E8</v>
      </c>
      <c r="AJ6" s="12" t="b">
        <f t="shared" si="2"/>
        <v>1</v>
      </c>
      <c r="AK6" s="12">
        <f t="shared" si="3"/>
        <v>59051937.98</v>
      </c>
      <c r="AL6" s="13">
        <v>1.62226963E8</v>
      </c>
      <c r="AM6" s="12" t="b">
        <f t="shared" si="4"/>
        <v>1</v>
      </c>
    </row>
    <row r="7">
      <c r="A7" s="11" t="s">
        <v>28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 t="b">
        <f t="shared" si="1"/>
        <v>1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 t="b">
        <f t="shared" si="2"/>
        <v>1</v>
      </c>
      <c r="AK7" s="12">
        <f t="shared" si="3"/>
        <v>0</v>
      </c>
      <c r="AL7" s="12"/>
      <c r="AM7" s="12" t="b">
        <f t="shared" si="4"/>
        <v>1</v>
      </c>
    </row>
    <row r="8">
      <c r="A8" s="11" t="s">
        <v>29</v>
      </c>
      <c r="B8" s="12"/>
      <c r="C8" s="12"/>
      <c r="D8" s="12"/>
      <c r="E8" s="12"/>
      <c r="F8" s="12"/>
      <c r="G8" s="12"/>
      <c r="H8" s="16"/>
      <c r="I8" s="12"/>
      <c r="J8" s="12"/>
      <c r="K8" s="12"/>
      <c r="L8" s="12"/>
      <c r="M8" s="12"/>
      <c r="N8" s="12"/>
      <c r="O8" s="12"/>
      <c r="P8" s="12"/>
      <c r="Q8" s="12"/>
      <c r="R8" s="12" t="b">
        <f t="shared" si="1"/>
        <v>1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 t="b">
        <f t="shared" si="2"/>
        <v>1</v>
      </c>
      <c r="AK8" s="12">
        <f t="shared" si="3"/>
        <v>0</v>
      </c>
      <c r="AL8" s="12"/>
      <c r="AM8" s="12" t="b">
        <f t="shared" si="4"/>
        <v>1</v>
      </c>
    </row>
    <row r="9">
      <c r="A9" s="11" t="s">
        <v>30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 t="b">
        <f t="shared" si="1"/>
        <v>1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 t="b">
        <f t="shared" si="2"/>
        <v>1</v>
      </c>
      <c r="AK9" s="12">
        <f t="shared" si="3"/>
        <v>0</v>
      </c>
      <c r="AL9" s="12"/>
      <c r="AM9" s="12" t="b">
        <f t="shared" si="4"/>
        <v>1</v>
      </c>
    </row>
    <row r="10">
      <c r="A10" s="11" t="s">
        <v>31</v>
      </c>
      <c r="B10" s="12"/>
      <c r="C10" s="13">
        <v>1.09927E8</v>
      </c>
      <c r="D10" s="13">
        <v>1.2018E7</v>
      </c>
      <c r="E10" s="13">
        <v>1.5275E7</v>
      </c>
      <c r="F10" s="13">
        <v>2.392225E7</v>
      </c>
      <c r="G10" s="13">
        <v>1.8405E7</v>
      </c>
      <c r="H10" s="12"/>
      <c r="I10" s="12"/>
      <c r="J10" s="13">
        <v>1.366E7</v>
      </c>
      <c r="K10" s="12"/>
      <c r="L10" s="12"/>
      <c r="M10" s="12"/>
      <c r="N10" s="13">
        <v>8.8E7</v>
      </c>
      <c r="O10" s="13">
        <v>4.08E7</v>
      </c>
      <c r="P10" s="12"/>
      <c r="Q10" s="13">
        <v>3.2200725E8</v>
      </c>
      <c r="R10" s="12" t="b">
        <f t="shared" si="1"/>
        <v>1</v>
      </c>
      <c r="S10" s="12"/>
      <c r="T10" s="13">
        <v>1.29915E8</v>
      </c>
      <c r="U10" s="13">
        <v>2.338124E8</v>
      </c>
      <c r="V10" s="13">
        <v>3.352E7</v>
      </c>
      <c r="W10" s="13">
        <v>7.15E7</v>
      </c>
      <c r="X10" s="13">
        <v>1.53E8</v>
      </c>
      <c r="Y10" s="13">
        <v>2.5129E8</v>
      </c>
      <c r="Z10" s="13">
        <v>7.4058833E7</v>
      </c>
      <c r="AA10" s="13">
        <v>1.119825E8</v>
      </c>
      <c r="AB10" s="13">
        <v>4.025E7</v>
      </c>
      <c r="AC10" s="13">
        <v>3.06043855E8</v>
      </c>
      <c r="AD10" s="13">
        <v>9.5585E7</v>
      </c>
      <c r="AE10" s="13">
        <v>2.8292E7</v>
      </c>
      <c r="AF10" s="13">
        <v>3.82312397E8</v>
      </c>
      <c r="AG10" s="12"/>
      <c r="AH10" s="13">
        <v>5.51E7</v>
      </c>
      <c r="AI10" s="13">
        <v>1.966661985E9</v>
      </c>
      <c r="AJ10" s="12" t="b">
        <f t="shared" si="2"/>
        <v>1</v>
      </c>
      <c r="AK10" s="12">
        <f t="shared" si="3"/>
        <v>810506497</v>
      </c>
      <c r="AL10" s="13">
        <v>8.34148238E8</v>
      </c>
      <c r="AM10" s="12" t="b">
        <f t="shared" si="4"/>
        <v>1</v>
      </c>
    </row>
    <row r="11">
      <c r="A11" s="11" t="s">
        <v>32</v>
      </c>
      <c r="B11" s="13">
        <v>1.575E7</v>
      </c>
      <c r="C11" s="13">
        <v>3.0862E7</v>
      </c>
      <c r="D11" s="13">
        <v>2.1815E7</v>
      </c>
      <c r="E11" s="12"/>
      <c r="F11" s="13">
        <v>4180000.0</v>
      </c>
      <c r="G11" s="13">
        <v>3920000.0</v>
      </c>
      <c r="H11" s="13">
        <v>4931000.0</v>
      </c>
      <c r="I11" s="13">
        <v>9600000.0</v>
      </c>
      <c r="J11" s="13">
        <v>6320000.0</v>
      </c>
      <c r="K11" s="12"/>
      <c r="L11" s="13">
        <v>1550000.0</v>
      </c>
      <c r="M11" s="12"/>
      <c r="N11" s="13">
        <v>7.98E7</v>
      </c>
      <c r="O11" s="13">
        <v>1.795E7</v>
      </c>
      <c r="P11" s="12"/>
      <c r="Q11" s="13">
        <v>1.96678E8</v>
      </c>
      <c r="R11" s="12" t="b">
        <f t="shared" si="1"/>
        <v>1</v>
      </c>
      <c r="S11" s="12"/>
      <c r="T11" s="13">
        <v>2.9432E7</v>
      </c>
      <c r="U11" s="13">
        <v>3.0862E7</v>
      </c>
      <c r="V11" s="13">
        <v>2.1815E7</v>
      </c>
      <c r="W11" s="13">
        <v>2.1044E7</v>
      </c>
      <c r="X11" s="13">
        <v>9890000.0</v>
      </c>
      <c r="Y11" s="13">
        <v>4.156E7</v>
      </c>
      <c r="Z11" s="13">
        <v>3.3751E7</v>
      </c>
      <c r="AA11" s="13">
        <v>9600000.0</v>
      </c>
      <c r="AB11" s="13">
        <v>7980000.0</v>
      </c>
      <c r="AC11" s="13">
        <v>1.718E7</v>
      </c>
      <c r="AD11" s="13">
        <v>3.145E7</v>
      </c>
      <c r="AE11" s="13">
        <v>5.2228E7</v>
      </c>
      <c r="AF11" s="13">
        <v>1.038E8</v>
      </c>
      <c r="AG11" s="43">
        <v>3.703E7</v>
      </c>
      <c r="AH11" s="13">
        <v>1.5E7</v>
      </c>
      <c r="AI11" s="13">
        <v>4.62622E8</v>
      </c>
      <c r="AJ11" s="12" t="b">
        <f t="shared" si="2"/>
        <v>1</v>
      </c>
      <c r="AK11" s="12">
        <f t="shared" si="3"/>
        <v>194212000</v>
      </c>
      <c r="AL11" s="13">
        <v>7.1732E7</v>
      </c>
      <c r="AM11" s="12" t="b">
        <f t="shared" si="4"/>
        <v>1</v>
      </c>
    </row>
    <row r="12">
      <c r="A12" s="11" t="s">
        <v>33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 t="b">
        <f t="shared" si="1"/>
        <v>1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 t="b">
        <f t="shared" si="2"/>
        <v>1</v>
      </c>
      <c r="AK12" s="12">
        <f t="shared" si="3"/>
        <v>0</v>
      </c>
      <c r="AL12" s="12"/>
      <c r="AM12" s="12" t="b">
        <f t="shared" si="4"/>
        <v>1</v>
      </c>
    </row>
    <row r="13">
      <c r="A13" s="11" t="s">
        <v>34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 t="b">
        <f t="shared" si="1"/>
        <v>1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 t="b">
        <f t="shared" si="2"/>
        <v>1</v>
      </c>
      <c r="AK13" s="12">
        <f t="shared" si="3"/>
        <v>0</v>
      </c>
      <c r="AL13" s="12"/>
      <c r="AM13" s="12" t="b">
        <f t="shared" si="4"/>
        <v>1</v>
      </c>
    </row>
    <row r="14">
      <c r="A14" s="11" t="s">
        <v>36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 t="b">
        <f t="shared" si="1"/>
        <v>1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 t="b">
        <f t="shared" si="2"/>
        <v>1</v>
      </c>
      <c r="AK14" s="12">
        <f t="shared" si="3"/>
        <v>0</v>
      </c>
      <c r="AL14" s="12"/>
      <c r="AM14" s="12" t="b">
        <f t="shared" si="4"/>
        <v>1</v>
      </c>
    </row>
    <row r="15">
      <c r="A15" s="11" t="s">
        <v>37</v>
      </c>
      <c r="B15" s="13">
        <v>4161320.0</v>
      </c>
      <c r="C15" s="13">
        <v>1.015136E7</v>
      </c>
      <c r="D15" s="13">
        <v>3412240.0</v>
      </c>
      <c r="E15" s="13">
        <v>5832000.0</v>
      </c>
      <c r="F15" s="13">
        <v>4502440.0</v>
      </c>
      <c r="G15" s="13">
        <v>2.82919924E7</v>
      </c>
      <c r="H15" s="13">
        <v>1.62201124349291E7</v>
      </c>
      <c r="I15" s="13">
        <v>7059140.0</v>
      </c>
      <c r="J15" s="13">
        <v>1000000.0</v>
      </c>
      <c r="K15" s="12"/>
      <c r="L15" s="12"/>
      <c r="M15" s="12"/>
      <c r="N15" s="13">
        <v>3.10628043072E7</v>
      </c>
      <c r="O15" s="13">
        <v>1800000.0</v>
      </c>
      <c r="P15" s="13">
        <v>2360000.0</v>
      </c>
      <c r="Q15" s="44">
        <v>1.15853409142129E8</v>
      </c>
      <c r="R15" s="12" t="b">
        <f t="shared" si="1"/>
        <v>1</v>
      </c>
      <c r="S15" s="12"/>
      <c r="T15" s="13">
        <v>4161320.0</v>
      </c>
      <c r="U15" s="13">
        <v>3.4878632E7</v>
      </c>
      <c r="V15" s="13">
        <v>3412240.0</v>
      </c>
      <c r="W15" s="13">
        <v>5832000.0</v>
      </c>
      <c r="X15" s="13">
        <v>4983040.0</v>
      </c>
      <c r="Y15" s="13">
        <v>2.92116724E7</v>
      </c>
      <c r="Z15" s="13">
        <v>1.62201124349291E7</v>
      </c>
      <c r="AA15" s="13">
        <v>7059140.0</v>
      </c>
      <c r="AB15" s="13">
        <v>2.292816E7</v>
      </c>
      <c r="AC15" s="13">
        <v>1.06E7</v>
      </c>
      <c r="AD15" s="12"/>
      <c r="AE15" s="12"/>
      <c r="AF15" s="13">
        <v>6.77239227072E7</v>
      </c>
      <c r="AG15" s="13">
        <v>3.264E7</v>
      </c>
      <c r="AH15" s="13">
        <v>2360000.0</v>
      </c>
      <c r="AI15" s="44">
        <v>2.42010239542129E8</v>
      </c>
      <c r="AJ15" s="12" t="b">
        <f t="shared" si="2"/>
        <v>1</v>
      </c>
      <c r="AK15" s="12">
        <f t="shared" si="3"/>
        <v>99828670.4</v>
      </c>
      <c r="AL15" s="13">
        <v>2.632816E7</v>
      </c>
      <c r="AM15" s="12" t="b">
        <f t="shared" si="4"/>
        <v>1</v>
      </c>
    </row>
    <row r="16">
      <c r="A16" s="11" t="s">
        <v>38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 t="b">
        <f t="shared" si="1"/>
        <v>1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 t="b">
        <f t="shared" si="2"/>
        <v>1</v>
      </c>
      <c r="AK16" s="12">
        <f t="shared" si="3"/>
        <v>0</v>
      </c>
      <c r="AL16" s="12"/>
      <c r="AM16" s="12" t="b">
        <f t="shared" si="4"/>
        <v>1</v>
      </c>
    </row>
    <row r="17">
      <c r="A17" s="11" t="s">
        <v>39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 t="b">
        <f t="shared" si="1"/>
        <v>1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b">
        <f t="shared" si="2"/>
        <v>1</v>
      </c>
      <c r="AK17" s="12">
        <f t="shared" si="3"/>
        <v>0</v>
      </c>
      <c r="AL17" s="12"/>
      <c r="AM17" s="12" t="b">
        <f t="shared" si="4"/>
        <v>1</v>
      </c>
    </row>
    <row r="18">
      <c r="A18" s="11" t="s">
        <v>40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 t="b">
        <f t="shared" si="1"/>
        <v>1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 t="b">
        <f t="shared" si="2"/>
        <v>1</v>
      </c>
      <c r="AK18" s="12">
        <f t="shared" si="3"/>
        <v>0</v>
      </c>
      <c r="AL18" s="12"/>
      <c r="AM18" s="12" t="b">
        <f t="shared" si="4"/>
        <v>1</v>
      </c>
    </row>
    <row r="19">
      <c r="A19" s="11" t="s">
        <v>41</v>
      </c>
      <c r="B19" s="13">
        <v>4.60595E7</v>
      </c>
      <c r="C19" s="13">
        <v>1.245E8</v>
      </c>
      <c r="D19" s="13">
        <v>8200000.0</v>
      </c>
      <c r="E19" s="13">
        <v>1.232E7</v>
      </c>
      <c r="F19" s="13">
        <v>2.527E7</v>
      </c>
      <c r="G19" s="13">
        <v>1.6666E7</v>
      </c>
      <c r="H19" s="12"/>
      <c r="I19" s="13">
        <v>1.9066E7</v>
      </c>
      <c r="J19" s="13">
        <v>6230000.0</v>
      </c>
      <c r="K19" s="12"/>
      <c r="L19" s="13">
        <v>1.65375E7</v>
      </c>
      <c r="M19" s="12"/>
      <c r="N19" s="13">
        <v>1.00340219E8</v>
      </c>
      <c r="O19" s="13">
        <v>2.7605879E7</v>
      </c>
      <c r="P19" s="12"/>
      <c r="Q19" s="13">
        <v>4.02795098E8</v>
      </c>
      <c r="R19" s="12" t="b">
        <f t="shared" si="1"/>
        <v>1</v>
      </c>
      <c r="S19" s="12"/>
      <c r="T19" s="13">
        <v>6.35872E7</v>
      </c>
      <c r="U19" s="13">
        <v>2.6802E8</v>
      </c>
      <c r="V19" s="13">
        <v>1.64E7</v>
      </c>
      <c r="W19" s="13">
        <v>5.956E7</v>
      </c>
      <c r="X19" s="13">
        <v>5.11192E7</v>
      </c>
      <c r="Y19" s="13">
        <v>1.14934E8</v>
      </c>
      <c r="Z19" s="13">
        <v>7.368E7</v>
      </c>
      <c r="AA19" s="13">
        <v>3.8E7</v>
      </c>
      <c r="AB19" s="13">
        <v>4.6532E7</v>
      </c>
      <c r="AC19" s="13">
        <v>1.32448E8</v>
      </c>
      <c r="AD19" s="13">
        <v>4.791E7</v>
      </c>
      <c r="AE19" s="13">
        <v>8020000.0</v>
      </c>
      <c r="AF19" s="13">
        <v>4.61709562E8</v>
      </c>
      <c r="AG19" s="13">
        <v>7.8918909E7</v>
      </c>
      <c r="AH19" s="13">
        <v>2.335E8</v>
      </c>
      <c r="AI19" s="13">
        <v>1.694338871E9</v>
      </c>
      <c r="AJ19" s="12" t="b">
        <f t="shared" si="2"/>
        <v>1</v>
      </c>
      <c r="AK19" s="12">
        <f t="shared" si="3"/>
        <v>844580365</v>
      </c>
      <c r="AL19" s="13">
        <v>4.46963408E8</v>
      </c>
      <c r="AM19" s="12" t="b">
        <f t="shared" si="4"/>
        <v>1</v>
      </c>
    </row>
    <row r="20">
      <c r="A20" s="11" t="s">
        <v>42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 t="b">
        <f t="shared" si="1"/>
        <v>1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 t="b">
        <f t="shared" si="2"/>
        <v>1</v>
      </c>
      <c r="AK20" s="12">
        <f t="shared" si="3"/>
        <v>0</v>
      </c>
      <c r="AL20" s="12"/>
      <c r="AM20" s="12" t="b">
        <f t="shared" si="4"/>
        <v>1</v>
      </c>
    </row>
    <row r="21">
      <c r="A21" s="11" t="s">
        <v>43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 t="b">
        <f t="shared" si="1"/>
        <v>1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 t="b">
        <f t="shared" si="2"/>
        <v>1</v>
      </c>
      <c r="AK21" s="12">
        <f t="shared" si="3"/>
        <v>0</v>
      </c>
      <c r="AL21" s="12"/>
      <c r="AM21" s="12" t="b">
        <f t="shared" si="4"/>
        <v>1</v>
      </c>
    </row>
    <row r="22">
      <c r="A22" s="11" t="s">
        <v>44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 t="b">
        <f t="shared" si="1"/>
        <v>1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 t="b">
        <f t="shared" si="2"/>
        <v>1</v>
      </c>
      <c r="AK22" s="12">
        <f t="shared" si="3"/>
        <v>0</v>
      </c>
      <c r="AL22" s="12"/>
      <c r="AM22" s="12" t="b">
        <f t="shared" si="4"/>
        <v>1</v>
      </c>
    </row>
    <row r="23">
      <c r="A23" s="11" t="s">
        <v>45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 t="b">
        <f t="shared" si="1"/>
        <v>1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 t="b">
        <f t="shared" si="2"/>
        <v>1</v>
      </c>
      <c r="AK23" s="12">
        <f t="shared" si="3"/>
        <v>0</v>
      </c>
      <c r="AL23" s="12"/>
      <c r="AM23" s="12" t="b">
        <f t="shared" si="4"/>
        <v>1</v>
      </c>
    </row>
    <row r="24">
      <c r="A24" s="11" t="s">
        <v>46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 t="b">
        <f t="shared" si="1"/>
        <v>1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 t="b">
        <f t="shared" si="2"/>
        <v>1</v>
      </c>
      <c r="AK24" s="12">
        <f t="shared" si="3"/>
        <v>0</v>
      </c>
      <c r="AL24" s="12"/>
      <c r="AM24" s="12" t="b">
        <f t="shared" si="4"/>
        <v>1</v>
      </c>
    </row>
    <row r="25">
      <c r="A25" s="11" t="s">
        <v>47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 t="b">
        <f t="shared" si="1"/>
        <v>1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 t="b">
        <f t="shared" si="2"/>
        <v>1</v>
      </c>
      <c r="AK25" s="12">
        <f t="shared" si="3"/>
        <v>0</v>
      </c>
      <c r="AL25" s="12"/>
      <c r="AM25" s="12" t="b">
        <f t="shared" si="4"/>
        <v>1</v>
      </c>
    </row>
    <row r="26">
      <c r="A26" s="11" t="s">
        <v>48</v>
      </c>
      <c r="B26" s="13">
        <v>1.6352E7</v>
      </c>
      <c r="C26" s="13">
        <v>3.2482E7</v>
      </c>
      <c r="D26" s="13">
        <v>8626400.0</v>
      </c>
      <c r="E26" s="13">
        <v>6731300.0</v>
      </c>
      <c r="F26" s="13">
        <v>5708750.0</v>
      </c>
      <c r="G26" s="13">
        <v>1.52127E7</v>
      </c>
      <c r="H26" s="13">
        <v>8236500.0</v>
      </c>
      <c r="I26" s="13">
        <v>1.50545E7</v>
      </c>
      <c r="J26" s="13">
        <v>5355100.0</v>
      </c>
      <c r="K26" s="13">
        <v>8108500.0</v>
      </c>
      <c r="L26" s="12"/>
      <c r="M26" s="13">
        <v>1884000.0</v>
      </c>
      <c r="N26" s="13">
        <v>6.734E7</v>
      </c>
      <c r="O26" s="13">
        <v>1.066E7</v>
      </c>
      <c r="P26" s="12"/>
      <c r="Q26" s="13">
        <v>2.0175175E8</v>
      </c>
      <c r="R26" s="12" t="b">
        <f t="shared" si="1"/>
        <v>1</v>
      </c>
      <c r="S26" s="12"/>
      <c r="T26" s="13">
        <v>2.4719E7</v>
      </c>
      <c r="U26" s="13">
        <v>3.2482E7</v>
      </c>
      <c r="V26" s="13">
        <v>1.0218E7</v>
      </c>
      <c r="W26" s="13">
        <v>6731300.0</v>
      </c>
      <c r="X26" s="13">
        <v>8608750.0</v>
      </c>
      <c r="Y26" s="13">
        <v>1.52127E7</v>
      </c>
      <c r="Z26" s="13">
        <v>8236500.0</v>
      </c>
      <c r="AA26" s="13">
        <v>1.50545E7</v>
      </c>
      <c r="AB26" s="13">
        <v>9046600.0</v>
      </c>
      <c r="AC26" s="13">
        <v>8108500.0</v>
      </c>
      <c r="AD26" s="12"/>
      <c r="AE26" s="13">
        <v>1884000.0</v>
      </c>
      <c r="AF26" s="13">
        <v>1.1736E8</v>
      </c>
      <c r="AG26" s="13">
        <v>1.770788E7</v>
      </c>
      <c r="AH26" s="12"/>
      <c r="AI26" s="13">
        <v>2.7536973E8</v>
      </c>
      <c r="AJ26" s="12" t="b">
        <f t="shared" si="2"/>
        <v>1</v>
      </c>
      <c r="AK26" s="12">
        <f t="shared" si="3"/>
        <v>8367000</v>
      </c>
      <c r="AL26" s="13">
        <v>6.525098E7</v>
      </c>
      <c r="AM26" s="12" t="b">
        <f t="shared" si="4"/>
        <v>1</v>
      </c>
    </row>
    <row r="27">
      <c r="A27" s="11" t="s">
        <v>49</v>
      </c>
      <c r="B27" s="13">
        <v>8824000.0</v>
      </c>
      <c r="C27" s="12"/>
      <c r="D27" s="12"/>
      <c r="E27" s="13">
        <v>9500000.0</v>
      </c>
      <c r="F27" s="12"/>
      <c r="G27" s="12"/>
      <c r="H27" s="12"/>
      <c r="I27" s="12"/>
      <c r="J27" s="12"/>
      <c r="K27" s="12"/>
      <c r="L27" s="12"/>
      <c r="M27" s="12"/>
      <c r="N27" s="13">
        <v>2.36370013E8</v>
      </c>
      <c r="O27" s="12"/>
      <c r="P27" s="12"/>
      <c r="Q27" s="13">
        <v>2.54694013E8</v>
      </c>
      <c r="R27" s="12" t="b">
        <f t="shared" si="1"/>
        <v>1</v>
      </c>
      <c r="S27" s="12"/>
      <c r="T27" s="13">
        <v>2.5554E7</v>
      </c>
      <c r="U27" s="13">
        <v>6.31252E7</v>
      </c>
      <c r="V27" s="13">
        <v>2.95552E7</v>
      </c>
      <c r="W27" s="13">
        <v>4.86976E7</v>
      </c>
      <c r="X27" s="13" t="s">
        <v>101</v>
      </c>
      <c r="Y27" s="13">
        <v>1.093883E8</v>
      </c>
      <c r="Z27" s="45">
        <v>2.01909999964E7</v>
      </c>
      <c r="AA27" s="13">
        <v>3.12416E7</v>
      </c>
      <c r="AB27" s="13">
        <v>5.1732E7</v>
      </c>
      <c r="AC27" s="12"/>
      <c r="AD27" s="13">
        <v>3.25229399996E8</v>
      </c>
      <c r="AE27" s="12"/>
      <c r="AF27" s="13">
        <v>1.64374993130583E8</v>
      </c>
      <c r="AG27" s="13">
        <v>7.1995019869417E7</v>
      </c>
      <c r="AH27" s="12"/>
      <c r="AI27" s="17">
        <v>9.86531312938597E8</v>
      </c>
      <c r="AJ27" s="12" t="b">
        <f t="shared" si="2"/>
        <v>0</v>
      </c>
      <c r="AK27" s="12">
        <f t="shared" si="3"/>
        <v>731837299.9</v>
      </c>
      <c r="AL27" s="12"/>
      <c r="AM27" s="12" t="b">
        <f t="shared" si="4"/>
        <v>1</v>
      </c>
    </row>
    <row r="28">
      <c r="A28" s="11" t="s">
        <v>50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 t="b">
        <f t="shared" si="1"/>
        <v>1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 t="b">
        <f t="shared" si="2"/>
        <v>1</v>
      </c>
      <c r="AK28" s="12">
        <f t="shared" si="3"/>
        <v>0</v>
      </c>
      <c r="AL28" s="12"/>
      <c r="AM28" s="12" t="b">
        <f t="shared" si="4"/>
        <v>1</v>
      </c>
    </row>
    <row r="29">
      <c r="A29" s="11" t="s">
        <v>51</v>
      </c>
      <c r="B29" s="12"/>
      <c r="C29" s="13">
        <v>1.13435E8</v>
      </c>
      <c r="D29" s="12"/>
      <c r="E29" s="12"/>
      <c r="F29" s="12"/>
      <c r="G29" s="12"/>
      <c r="H29" s="13">
        <v>7.9964542E7</v>
      </c>
      <c r="I29" s="13">
        <v>2.2656E7</v>
      </c>
      <c r="J29" s="13">
        <v>1800000.0</v>
      </c>
      <c r="K29" s="12"/>
      <c r="L29" s="12"/>
      <c r="M29" s="12"/>
      <c r="N29" s="13">
        <v>7.5350978E7</v>
      </c>
      <c r="O29" s="13">
        <v>9702919.0</v>
      </c>
      <c r="P29" s="12"/>
      <c r="Q29" s="13">
        <v>3.02909439E8</v>
      </c>
      <c r="R29" s="12" t="b">
        <f t="shared" si="1"/>
        <v>1</v>
      </c>
      <c r="S29" s="12"/>
      <c r="T29" s="13">
        <v>1.52755E8</v>
      </c>
      <c r="U29" s="13">
        <v>4.3593E8</v>
      </c>
      <c r="V29" s="13">
        <v>6.828E7</v>
      </c>
      <c r="W29" s="13">
        <v>1.7716E8</v>
      </c>
      <c r="X29" s="13">
        <v>3.3E7</v>
      </c>
      <c r="Y29" s="13">
        <v>1.12575029E9</v>
      </c>
      <c r="Z29" s="13">
        <v>3.17364542E8</v>
      </c>
      <c r="AA29" s="13">
        <v>4.3176E7</v>
      </c>
      <c r="AB29" s="13">
        <v>3.6297E7</v>
      </c>
      <c r="AC29" s="13">
        <v>1.983865E8</v>
      </c>
      <c r="AD29" s="13">
        <v>4.296879E8</v>
      </c>
      <c r="AE29" s="13">
        <v>7.9E7</v>
      </c>
      <c r="AF29" s="13">
        <v>8.43248705E8</v>
      </c>
      <c r="AG29" s="13">
        <v>2.1168E8</v>
      </c>
      <c r="AH29" s="12"/>
      <c r="AI29" s="13">
        <v>4.151715937E9</v>
      </c>
      <c r="AJ29" s="12" t="b">
        <f t="shared" si="2"/>
        <v>1</v>
      </c>
      <c r="AK29" s="12">
        <f t="shared" si="3"/>
        <v>1837839421</v>
      </c>
      <c r="AL29" s="13">
        <v>2.010967077E9</v>
      </c>
      <c r="AM29" s="12" t="b">
        <f t="shared" si="4"/>
        <v>1</v>
      </c>
    </row>
    <row r="30">
      <c r="A30" s="11" t="s">
        <v>52</v>
      </c>
      <c r="B30" s="13">
        <v>1.74428E7</v>
      </c>
      <c r="C30" s="12"/>
      <c r="D30" s="13">
        <v>1.21128E7</v>
      </c>
      <c r="E30" s="13">
        <v>1.15606E7</v>
      </c>
      <c r="F30" s="13">
        <v>4513200.0</v>
      </c>
      <c r="G30" s="13">
        <v>8063600.0</v>
      </c>
      <c r="H30" s="13">
        <v>2874000.0</v>
      </c>
      <c r="I30" s="13">
        <v>3.15504E7</v>
      </c>
      <c r="J30" s="13">
        <v>1691200.0</v>
      </c>
      <c r="K30" s="13">
        <v>3.0E7</v>
      </c>
      <c r="L30" s="13">
        <v>1.66284E7</v>
      </c>
      <c r="M30" s="12"/>
      <c r="N30" s="13">
        <v>6.6330234E7</v>
      </c>
      <c r="O30" s="13">
        <v>8955000.0</v>
      </c>
      <c r="P30" s="13">
        <v>2500000.0</v>
      </c>
      <c r="Q30" s="13">
        <v>2.14222234E8</v>
      </c>
      <c r="R30" s="12" t="b">
        <f t="shared" si="1"/>
        <v>1</v>
      </c>
      <c r="S30" s="12"/>
      <c r="T30" s="13">
        <v>3.0E7</v>
      </c>
      <c r="U30" s="13">
        <v>6.25E7</v>
      </c>
      <c r="V30" s="12"/>
      <c r="W30" s="13">
        <v>1.55E7</v>
      </c>
      <c r="X30" s="13">
        <v>6.55E7</v>
      </c>
      <c r="Y30" s="13">
        <v>3.598E7</v>
      </c>
      <c r="Z30" s="13">
        <v>3.09282E7</v>
      </c>
      <c r="AA30" s="13">
        <v>8.07E7</v>
      </c>
      <c r="AB30" s="13">
        <v>3.8796E7</v>
      </c>
      <c r="AC30" s="13">
        <v>6.725E7</v>
      </c>
      <c r="AD30" s="13">
        <v>4.3E7</v>
      </c>
      <c r="AE30" s="13">
        <v>2.01E8</v>
      </c>
      <c r="AF30" s="13">
        <v>4.32959106E8</v>
      </c>
      <c r="AG30" s="13">
        <v>1.6955E7</v>
      </c>
      <c r="AH30" s="13">
        <v>2.5827E7</v>
      </c>
      <c r="AI30" s="46">
        <v>1.146895306E9</v>
      </c>
      <c r="AJ30" s="12" t="b">
        <f t="shared" si="2"/>
        <v>1</v>
      </c>
      <c r="AK30" s="12">
        <f>AH30-AL30-Q30-S30</f>
        <v>-651692234</v>
      </c>
      <c r="AL30" s="13">
        <v>4.63297E8</v>
      </c>
      <c r="AM30" s="12" t="b">
        <f>SUM(AK30:AL30,Q30,S30)=AH30</f>
        <v>1</v>
      </c>
    </row>
    <row r="31">
      <c r="A31" s="11" t="s">
        <v>53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 t="b">
        <f t="shared" si="1"/>
        <v>1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 t="b">
        <f t="shared" si="2"/>
        <v>1</v>
      </c>
      <c r="AK31" s="12">
        <f t="shared" ref="AK31:AK69" si="5">AI31-AL31-Q31-S31</f>
        <v>0</v>
      </c>
      <c r="AL31" s="12"/>
      <c r="AM31" s="12" t="b">
        <f t="shared" ref="AM31:AM70" si="6">SUM(AK31:AL31,Q31,S31)=AI31</f>
        <v>1</v>
      </c>
    </row>
    <row r="32">
      <c r="A32" s="11" t="s">
        <v>54</v>
      </c>
      <c r="B32" s="12"/>
      <c r="C32" s="13">
        <v>2.6928E7</v>
      </c>
      <c r="D32" s="13">
        <v>3139000.0</v>
      </c>
      <c r="E32" s="12"/>
      <c r="F32" s="12"/>
      <c r="G32" s="12"/>
      <c r="H32" s="13">
        <v>864000.0</v>
      </c>
      <c r="I32" s="13">
        <v>2.404666E7</v>
      </c>
      <c r="J32" s="13">
        <v>2032750.0</v>
      </c>
      <c r="K32" s="13">
        <v>3.478E7</v>
      </c>
      <c r="L32" s="13">
        <v>3599000.0</v>
      </c>
      <c r="M32" s="12"/>
      <c r="N32" s="13">
        <v>3.78E7</v>
      </c>
      <c r="O32" s="13">
        <v>8681000.0</v>
      </c>
      <c r="P32" s="12"/>
      <c r="Q32" s="13">
        <v>1.4187041E8</v>
      </c>
      <c r="R32" s="12" t="b">
        <f t="shared" si="1"/>
        <v>1</v>
      </c>
      <c r="S32" s="12"/>
      <c r="T32" s="13"/>
      <c r="U32" s="13">
        <v>2.6928E7</v>
      </c>
      <c r="V32" s="13">
        <v>4789000.0</v>
      </c>
      <c r="W32" s="13">
        <v>1.846E7</v>
      </c>
      <c r="X32" s="12"/>
      <c r="Y32" s="13">
        <v>1.7755E7</v>
      </c>
      <c r="Z32" s="13">
        <v>864000.0</v>
      </c>
      <c r="AA32" s="13">
        <v>3.7592315E7</v>
      </c>
      <c r="AB32" s="13">
        <v>2.509E7</v>
      </c>
      <c r="AC32" s="13">
        <v>5.1358E7</v>
      </c>
      <c r="AD32" s="13">
        <v>8719000.0</v>
      </c>
      <c r="AE32" s="13">
        <v>9.0778E7</v>
      </c>
      <c r="AF32" s="13">
        <v>7.695696E7</v>
      </c>
      <c r="AG32" s="13">
        <v>2.74E7</v>
      </c>
      <c r="AH32" s="13">
        <v>3.1544E7</v>
      </c>
      <c r="AI32" s="13">
        <v>4.18234275E8</v>
      </c>
      <c r="AJ32" s="12" t="b">
        <f t="shared" si="2"/>
        <v>1</v>
      </c>
      <c r="AK32" s="12">
        <f t="shared" si="5"/>
        <v>62483000</v>
      </c>
      <c r="AL32" s="13">
        <v>2.13880865E8</v>
      </c>
      <c r="AM32" s="12" t="b">
        <f t="shared" si="6"/>
        <v>1</v>
      </c>
    </row>
    <row r="33">
      <c r="A33" s="11" t="s">
        <v>55</v>
      </c>
      <c r="B33" s="13">
        <v>7340000.0</v>
      </c>
      <c r="C33" s="13">
        <v>1.0416E7</v>
      </c>
      <c r="D33" s="13">
        <v>1.4316E7</v>
      </c>
      <c r="E33" s="13">
        <v>3.018E7</v>
      </c>
      <c r="F33" s="13">
        <v>7836000.0</v>
      </c>
      <c r="G33" s="13">
        <v>2.065E7</v>
      </c>
      <c r="H33" s="12"/>
      <c r="I33" s="13">
        <v>2.1548E7</v>
      </c>
      <c r="J33" s="13">
        <v>7600000.0</v>
      </c>
      <c r="K33" s="13">
        <v>1.1848E7</v>
      </c>
      <c r="L33" s="13">
        <v>5648000.0</v>
      </c>
      <c r="M33" s="13">
        <v>96000.0</v>
      </c>
      <c r="N33" s="13">
        <v>1.15368E8</v>
      </c>
      <c r="O33" s="13">
        <v>1.2962004E7</v>
      </c>
      <c r="P33" s="12"/>
      <c r="Q33" s="13">
        <v>2.65808004E8</v>
      </c>
      <c r="R33" s="12" t="b">
        <f t="shared" si="1"/>
        <v>1</v>
      </c>
      <c r="S33" s="12"/>
      <c r="T33" s="13">
        <v>4.6316E7</v>
      </c>
      <c r="U33" s="13">
        <v>2.7816E7</v>
      </c>
      <c r="V33" s="13">
        <v>2.386E7</v>
      </c>
      <c r="W33" s="13">
        <v>3.018E7</v>
      </c>
      <c r="X33" s="13">
        <v>1.7064E7</v>
      </c>
      <c r="Y33" s="13">
        <v>6.148E7</v>
      </c>
      <c r="Z33" s="13"/>
      <c r="AA33" s="13">
        <v>3.2618E7</v>
      </c>
      <c r="AB33" s="13">
        <v>2.3662E7</v>
      </c>
      <c r="AC33" s="13">
        <v>1.252E7</v>
      </c>
      <c r="AD33" s="13">
        <v>5648000.0</v>
      </c>
      <c r="AE33" s="13">
        <v>6.5784E7</v>
      </c>
      <c r="AF33" s="13">
        <v>1.33968E8</v>
      </c>
      <c r="AG33" s="13">
        <v>1.7762004E7</v>
      </c>
      <c r="AH33" s="13">
        <v>4.06E7</v>
      </c>
      <c r="AI33" s="13">
        <v>5.39278004E8</v>
      </c>
      <c r="AJ33" s="12" t="b">
        <f t="shared" si="2"/>
        <v>1</v>
      </c>
      <c r="AK33" s="12">
        <f t="shared" si="5"/>
        <v>190650000</v>
      </c>
      <c r="AL33" s="13">
        <v>8.282E7</v>
      </c>
      <c r="AM33" s="12" t="b">
        <f t="shared" si="6"/>
        <v>1</v>
      </c>
    </row>
    <row r="34">
      <c r="A34" s="11" t="s">
        <v>56</v>
      </c>
      <c r="B34" s="13">
        <v>1.2774E7</v>
      </c>
      <c r="C34" s="13">
        <v>1.7325667E7</v>
      </c>
      <c r="D34" s="12"/>
      <c r="E34" s="13">
        <v>1.4678E7</v>
      </c>
      <c r="F34" s="13"/>
      <c r="G34" s="13">
        <v>2.1313E7</v>
      </c>
      <c r="H34" s="13">
        <v>7604000.0</v>
      </c>
      <c r="I34" s="13">
        <v>3929000.0</v>
      </c>
      <c r="J34" s="13">
        <v>1.9896E7</v>
      </c>
      <c r="K34" s="13">
        <v>6384000.0</v>
      </c>
      <c r="L34" s="13">
        <v>7175000.0</v>
      </c>
      <c r="M34" s="13">
        <v>1.1401E7</v>
      </c>
      <c r="N34" s="13">
        <v>4.9814197E7</v>
      </c>
      <c r="O34" s="13">
        <v>1.2052004E7</v>
      </c>
      <c r="P34" s="13"/>
      <c r="Q34" s="13">
        <v>1.84345868E8</v>
      </c>
      <c r="R34" s="12" t="b">
        <f t="shared" si="1"/>
        <v>1</v>
      </c>
      <c r="S34" s="12"/>
      <c r="T34" s="13">
        <v>3.4952E7</v>
      </c>
      <c r="U34" s="13">
        <v>2.1409E7</v>
      </c>
      <c r="V34" s="12"/>
      <c r="W34" s="13">
        <v>1.5694E7</v>
      </c>
      <c r="X34" s="13">
        <v>1644508.0</v>
      </c>
      <c r="Y34" s="13">
        <v>5.0985E7</v>
      </c>
      <c r="Z34" s="13">
        <v>1.6454E7</v>
      </c>
      <c r="AA34" s="13">
        <v>7858000.0</v>
      </c>
      <c r="AB34" s="13">
        <v>3.2201E7</v>
      </c>
      <c r="AC34" s="13">
        <v>8.0334E7</v>
      </c>
      <c r="AD34" s="13">
        <v>1.6998E7</v>
      </c>
      <c r="AE34" s="13">
        <v>2.0037E7</v>
      </c>
      <c r="AF34" s="13">
        <v>1.00614835E8</v>
      </c>
      <c r="AG34" s="13">
        <v>3.2793674E7</v>
      </c>
      <c r="AH34" s="13">
        <v>3.0855E7</v>
      </c>
      <c r="AI34" s="13">
        <v>4.62830017E8</v>
      </c>
      <c r="AJ34" s="12" t="b">
        <f t="shared" si="2"/>
        <v>1</v>
      </c>
      <c r="AK34" s="12">
        <f t="shared" si="5"/>
        <v>265283501</v>
      </c>
      <c r="AL34" s="13">
        <v>1.3200648E7</v>
      </c>
      <c r="AM34" s="12" t="b">
        <f t="shared" si="6"/>
        <v>1</v>
      </c>
    </row>
    <row r="35">
      <c r="A35" s="11" t="s">
        <v>57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 t="b">
        <f t="shared" si="1"/>
        <v>1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 t="b">
        <f t="shared" si="2"/>
        <v>1</v>
      </c>
      <c r="AK35" s="12">
        <f t="shared" si="5"/>
        <v>0</v>
      </c>
      <c r="AL35" s="12"/>
      <c r="AM35" s="12" t="b">
        <f t="shared" si="6"/>
        <v>1</v>
      </c>
    </row>
    <row r="36">
      <c r="A36" s="11" t="s">
        <v>58</v>
      </c>
      <c r="B36" s="13">
        <v>7599200.0</v>
      </c>
      <c r="C36" s="13">
        <v>1.5172E7</v>
      </c>
      <c r="D36" s="13">
        <v>3292800.0</v>
      </c>
      <c r="E36" s="13">
        <v>1.9517E7</v>
      </c>
      <c r="F36" s="13">
        <v>7393400.0</v>
      </c>
      <c r="G36" s="13">
        <v>1.4383E7</v>
      </c>
      <c r="H36" s="13">
        <v>1.5285E7</v>
      </c>
      <c r="I36" s="13">
        <v>2.39552E7</v>
      </c>
      <c r="J36" s="13">
        <v>7191200.0</v>
      </c>
      <c r="K36" s="13">
        <v>3.77864E7</v>
      </c>
      <c r="L36" s="13">
        <v>8652000.0</v>
      </c>
      <c r="M36" s="12"/>
      <c r="N36" s="13">
        <v>1.23087187E8</v>
      </c>
      <c r="O36" s="13">
        <v>6000000.0</v>
      </c>
      <c r="P36" s="13">
        <v>2500000.0</v>
      </c>
      <c r="Q36" s="13">
        <v>2.91814387E8</v>
      </c>
      <c r="R36" s="12" t="b">
        <f t="shared" si="1"/>
        <v>1</v>
      </c>
      <c r="S36" s="12"/>
      <c r="T36" s="13">
        <v>1.55992E7</v>
      </c>
      <c r="U36" s="13">
        <v>3.0766E7</v>
      </c>
      <c r="V36" s="13">
        <v>5000000.0</v>
      </c>
      <c r="W36" s="13">
        <v>2.28042E7</v>
      </c>
      <c r="X36" s="13">
        <v>8670200.0</v>
      </c>
      <c r="Y36" s="13">
        <v>3.8315E7</v>
      </c>
      <c r="Z36" s="13">
        <v>6.0E7</v>
      </c>
      <c r="AA36" s="13">
        <v>3.97032E7</v>
      </c>
      <c r="AB36" s="13">
        <v>2.1002E7</v>
      </c>
      <c r="AC36" s="13">
        <v>1.100388E8</v>
      </c>
      <c r="AD36" s="13">
        <v>3.90754E7</v>
      </c>
      <c r="AE36" s="13">
        <v>4.43E7</v>
      </c>
      <c r="AF36" s="13">
        <v>3.41030035E8</v>
      </c>
      <c r="AG36" s="13">
        <v>1.6E7</v>
      </c>
      <c r="AH36" s="13">
        <v>7000000.0</v>
      </c>
      <c r="AI36" s="13">
        <v>7.99304035E8</v>
      </c>
      <c r="AJ36" s="12" t="b">
        <f t="shared" si="2"/>
        <v>1</v>
      </c>
      <c r="AK36" s="12">
        <f t="shared" si="5"/>
        <v>377540848</v>
      </c>
      <c r="AL36" s="13">
        <v>1.299488E8</v>
      </c>
      <c r="AM36" s="12" t="b">
        <f t="shared" si="6"/>
        <v>1</v>
      </c>
    </row>
    <row r="37">
      <c r="A37" s="23" t="s">
        <v>59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 t="b">
        <f t="shared" si="1"/>
        <v>1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 t="b">
        <f t="shared" si="2"/>
        <v>1</v>
      </c>
      <c r="AK37" s="12">
        <f t="shared" si="5"/>
        <v>0</v>
      </c>
      <c r="AL37" s="12"/>
      <c r="AM37" s="12" t="b">
        <f t="shared" si="6"/>
        <v>1</v>
      </c>
    </row>
    <row r="38">
      <c r="A38" s="23" t="s">
        <v>60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>
        <v>9.5798E7</v>
      </c>
      <c r="O38" s="13">
        <v>824688.0</v>
      </c>
      <c r="P38" s="12"/>
      <c r="Q38" s="13">
        <v>9.6622688E7</v>
      </c>
      <c r="R38" s="12" t="b">
        <f t="shared" si="1"/>
        <v>1</v>
      </c>
      <c r="S38" s="12"/>
      <c r="T38" s="12"/>
      <c r="U38" s="13">
        <v>1.83189E7</v>
      </c>
      <c r="V38" s="13">
        <v>5637000.0</v>
      </c>
      <c r="W38" s="13">
        <v>5270000.0</v>
      </c>
      <c r="X38" s="13">
        <v>1.7566E7</v>
      </c>
      <c r="Y38" s="13">
        <v>5396000.0</v>
      </c>
      <c r="Z38" s="13">
        <v>2245000.0</v>
      </c>
      <c r="AA38" s="12"/>
      <c r="AB38" s="13">
        <v>2288000.0</v>
      </c>
      <c r="AC38" s="13">
        <v>8.0234E7</v>
      </c>
      <c r="AD38" s="13">
        <v>3417000.0</v>
      </c>
      <c r="AE38" s="13">
        <v>290000.0</v>
      </c>
      <c r="AF38" s="13">
        <v>9.5798E7</v>
      </c>
      <c r="AG38" s="13">
        <v>6.3556194E7</v>
      </c>
      <c r="AH38" s="13">
        <v>6.44323E7</v>
      </c>
      <c r="AI38" s="13">
        <v>3.64448394E8</v>
      </c>
      <c r="AJ38" s="12" t="b">
        <f t="shared" si="2"/>
        <v>1</v>
      </c>
      <c r="AK38" s="12">
        <f t="shared" si="5"/>
        <v>185813800</v>
      </c>
      <c r="AL38" s="13">
        <v>8.2011906E7</v>
      </c>
      <c r="AM38" s="12" t="b">
        <f t="shared" si="6"/>
        <v>1</v>
      </c>
    </row>
    <row r="39">
      <c r="A39" s="23" t="s">
        <v>61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 t="b">
        <f t="shared" si="1"/>
        <v>1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 t="b">
        <f t="shared" si="2"/>
        <v>1</v>
      </c>
      <c r="AK39" s="12">
        <f t="shared" si="5"/>
        <v>0</v>
      </c>
      <c r="AL39" s="12"/>
      <c r="AM39" s="12" t="b">
        <f t="shared" si="6"/>
        <v>1</v>
      </c>
    </row>
    <row r="40">
      <c r="A40" s="47" t="s">
        <v>62</v>
      </c>
      <c r="B40" s="12"/>
      <c r="C40" s="12"/>
      <c r="D40" s="12"/>
      <c r="E40" s="48">
        <v>2713200.0</v>
      </c>
      <c r="F40" s="12"/>
      <c r="G40" s="12"/>
      <c r="H40" s="12"/>
      <c r="I40" s="12"/>
      <c r="J40" s="12"/>
      <c r="K40" s="12"/>
      <c r="L40" s="12"/>
      <c r="M40" s="12"/>
      <c r="N40" s="13">
        <v>3.77459446E8</v>
      </c>
      <c r="O40" s="48">
        <v>1.36382E8</v>
      </c>
      <c r="P40" s="12"/>
      <c r="Q40" s="13">
        <v>5.16554646E8</v>
      </c>
      <c r="R40" s="12" t="b">
        <f t="shared" si="1"/>
        <v>1</v>
      </c>
      <c r="S40" s="12"/>
      <c r="T40" s="12"/>
      <c r="U40" s="13">
        <v>7.92964E7</v>
      </c>
      <c r="V40" s="13">
        <v>1.55232E7</v>
      </c>
      <c r="W40" s="13">
        <v>1.01488E7</v>
      </c>
      <c r="X40" s="13">
        <v>4800000.0</v>
      </c>
      <c r="Y40" s="13">
        <v>1.125327E8</v>
      </c>
      <c r="Z40" s="13">
        <v>2383000.0</v>
      </c>
      <c r="AA40" s="12"/>
      <c r="AB40" s="13">
        <v>6.90155E7</v>
      </c>
      <c r="AC40" s="13">
        <v>1.5993735E8</v>
      </c>
      <c r="AD40" s="13">
        <v>1.85749E7</v>
      </c>
      <c r="AE40" s="13">
        <v>2.78323E7</v>
      </c>
      <c r="AF40" s="13">
        <v>3.77459446E8</v>
      </c>
      <c r="AG40" s="13">
        <v>1.36382E8</v>
      </c>
      <c r="AH40" s="12"/>
      <c r="AI40" s="13">
        <v>1.013885596E9</v>
      </c>
      <c r="AJ40" s="12" t="b">
        <f t="shared" si="2"/>
        <v>1</v>
      </c>
      <c r="AK40" s="12">
        <f t="shared" si="5"/>
        <v>431744200</v>
      </c>
      <c r="AL40" s="13">
        <v>6.558675E7</v>
      </c>
      <c r="AM40" s="12" t="b">
        <f t="shared" si="6"/>
        <v>1</v>
      </c>
    </row>
    <row r="41">
      <c r="A41" s="23" t="s">
        <v>63</v>
      </c>
      <c r="B41" s="13">
        <v>1255000.0</v>
      </c>
      <c r="C41" s="13">
        <v>1.56E7</v>
      </c>
      <c r="D41" s="13">
        <v>6994000.0</v>
      </c>
      <c r="E41" s="13">
        <v>1563000.0</v>
      </c>
      <c r="F41" s="12"/>
      <c r="G41" s="12"/>
      <c r="H41" s="13">
        <v>5172500.0</v>
      </c>
      <c r="I41" s="12"/>
      <c r="J41" s="13">
        <v>4276380.0</v>
      </c>
      <c r="K41" s="12"/>
      <c r="L41" s="13">
        <v>2454000.0</v>
      </c>
      <c r="N41" s="13">
        <v>2.88083E8</v>
      </c>
      <c r="O41" s="13">
        <v>6.2917E7</v>
      </c>
      <c r="P41" s="12"/>
      <c r="Q41" s="13">
        <v>3.8831488E8</v>
      </c>
      <c r="R41" s="12" t="b">
        <f t="shared" si="1"/>
        <v>1</v>
      </c>
      <c r="S41" s="12"/>
      <c r="T41" s="13">
        <v>1255000.0</v>
      </c>
      <c r="U41" s="13">
        <v>1.56E7</v>
      </c>
      <c r="V41" s="13">
        <v>6994000.0</v>
      </c>
      <c r="W41" s="13">
        <v>1563000.0</v>
      </c>
      <c r="X41" s="12"/>
      <c r="Y41" s="12"/>
      <c r="Z41" s="13">
        <v>5172500.0</v>
      </c>
      <c r="AA41" s="12"/>
      <c r="AB41" s="13">
        <v>4276380.0</v>
      </c>
      <c r="AC41" s="12"/>
      <c r="AD41" s="13">
        <v>2454000.0</v>
      </c>
      <c r="AE41" s="12"/>
      <c r="AF41" s="13">
        <v>2.88083E8</v>
      </c>
      <c r="AG41" s="13">
        <v>6.2917E7</v>
      </c>
      <c r="AH41" s="13">
        <v>1.645E8</v>
      </c>
      <c r="AI41" s="13">
        <v>5.5281488E8</v>
      </c>
      <c r="AJ41" s="12" t="b">
        <f t="shared" si="2"/>
        <v>1</v>
      </c>
      <c r="AK41" s="12">
        <f t="shared" si="5"/>
        <v>0</v>
      </c>
      <c r="AL41" s="13">
        <v>1.645E8</v>
      </c>
      <c r="AM41" s="12" t="b">
        <f t="shared" si="6"/>
        <v>1</v>
      </c>
    </row>
    <row r="42">
      <c r="A42" s="23" t="s">
        <v>64</v>
      </c>
      <c r="B42" s="13">
        <v>4424600.0</v>
      </c>
      <c r="C42" s="13">
        <v>2.3828E7</v>
      </c>
      <c r="E42" s="13">
        <v>1088400.0</v>
      </c>
      <c r="F42" s="49">
        <v>5.98409E7</v>
      </c>
      <c r="G42" s="13">
        <v>2031050.0</v>
      </c>
      <c r="H42" s="12"/>
      <c r="I42" s="12"/>
      <c r="J42" s="13">
        <v>350000.0</v>
      </c>
      <c r="K42" s="12"/>
      <c r="L42" s="13">
        <v>1786000.0</v>
      </c>
      <c r="M42" s="13">
        <v>1.1533E7</v>
      </c>
      <c r="N42" s="13">
        <v>3.80682454E8</v>
      </c>
      <c r="O42" s="13">
        <v>6.391865E7</v>
      </c>
      <c r="P42" s="12"/>
      <c r="Q42" s="13">
        <v>5.49483054E8</v>
      </c>
      <c r="R42" s="12" t="b">
        <f t="shared" si="1"/>
        <v>1</v>
      </c>
      <c r="S42" s="12"/>
      <c r="T42" s="13">
        <v>4424600.0</v>
      </c>
      <c r="U42" s="13">
        <v>2.3828E7</v>
      </c>
      <c r="V42" s="12"/>
      <c r="W42" s="13">
        <v>1340400.0</v>
      </c>
      <c r="X42" s="13">
        <v>5.98409E7</v>
      </c>
      <c r="Y42" s="13">
        <v>2031050.0</v>
      </c>
      <c r="Z42" s="12"/>
      <c r="AA42" s="12"/>
      <c r="AB42" s="13">
        <v>350000.0</v>
      </c>
      <c r="AC42" s="13">
        <v>2.8E8</v>
      </c>
      <c r="AD42" s="13">
        <v>1786000.0</v>
      </c>
      <c r="AE42" s="13">
        <v>1.1533E7</v>
      </c>
      <c r="AF42" s="13">
        <v>3.80682454E8</v>
      </c>
      <c r="AG42" s="13">
        <v>6.391865E7</v>
      </c>
      <c r="AH42" s="13">
        <v>2.6654E8</v>
      </c>
      <c r="AI42" s="13">
        <v>1.096275054E9</v>
      </c>
      <c r="AJ42" s="12" t="b">
        <f t="shared" si="2"/>
        <v>1</v>
      </c>
      <c r="AK42" s="12">
        <f t="shared" si="5"/>
        <v>546792000</v>
      </c>
      <c r="AL42" s="13">
        <v>0.0</v>
      </c>
      <c r="AM42" s="12" t="b">
        <f t="shared" si="6"/>
        <v>1</v>
      </c>
    </row>
    <row r="43">
      <c r="A43" s="47" t="s">
        <v>65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48">
        <v>3.13448E8</v>
      </c>
      <c r="O43" s="12"/>
      <c r="P43" s="12"/>
      <c r="Q43" s="13">
        <v>3.13448E8</v>
      </c>
      <c r="R43" s="12" t="b">
        <f t="shared" si="1"/>
        <v>1</v>
      </c>
      <c r="S43" s="12"/>
      <c r="T43" s="12"/>
      <c r="U43" s="13">
        <v>2.33792E7</v>
      </c>
      <c r="V43" s="12"/>
      <c r="W43" s="13">
        <v>1856000.0</v>
      </c>
      <c r="X43" s="13">
        <v>8872000.0</v>
      </c>
      <c r="Y43" s="13">
        <v>8570000.0</v>
      </c>
      <c r="Z43" s="13">
        <v>6688100.0</v>
      </c>
      <c r="AA43" s="12"/>
      <c r="AB43" s="13">
        <v>7162000.0</v>
      </c>
      <c r="AC43" s="13">
        <v>7.5E7</v>
      </c>
      <c r="AD43" s="13">
        <v>2989000.0</v>
      </c>
      <c r="AE43" s="13">
        <v>2.37954E7</v>
      </c>
      <c r="AF43" s="13">
        <v>3.13448E8</v>
      </c>
      <c r="AG43" s="13">
        <v>4.392965E7</v>
      </c>
      <c r="AH43" s="13">
        <v>2.003E7</v>
      </c>
      <c r="AI43" s="13">
        <v>5.3571935E8</v>
      </c>
      <c r="AJ43" s="12" t="b">
        <f t="shared" si="2"/>
        <v>1</v>
      </c>
      <c r="AK43" s="12">
        <f t="shared" si="5"/>
        <v>128999400</v>
      </c>
      <c r="AL43" s="13">
        <v>9.327195E7</v>
      </c>
      <c r="AM43" s="12" t="b">
        <f t="shared" si="6"/>
        <v>1</v>
      </c>
    </row>
    <row r="44">
      <c r="A44" s="23" t="s">
        <v>66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 t="b">
        <f t="shared" si="1"/>
        <v>1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 t="b">
        <f t="shared" si="2"/>
        <v>1</v>
      </c>
      <c r="AK44" s="12">
        <f t="shared" si="5"/>
        <v>0</v>
      </c>
      <c r="AL44" s="12"/>
      <c r="AM44" s="12" t="b">
        <f t="shared" si="6"/>
        <v>1</v>
      </c>
    </row>
    <row r="45">
      <c r="A45" s="23" t="s">
        <v>67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 t="b">
        <f t="shared" si="1"/>
        <v>1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 t="b">
        <f t="shared" si="2"/>
        <v>1</v>
      </c>
      <c r="AK45" s="12">
        <f t="shared" si="5"/>
        <v>0</v>
      </c>
      <c r="AL45" s="12"/>
      <c r="AM45" s="12" t="b">
        <f t="shared" si="6"/>
        <v>1</v>
      </c>
    </row>
    <row r="46">
      <c r="A46" s="47" t="s">
        <v>68</v>
      </c>
      <c r="B46" s="48">
        <v>2118458.3805</v>
      </c>
      <c r="C46" s="48">
        <v>1.6550820846E7</v>
      </c>
      <c r="D46" s="48">
        <v>5832287.622</v>
      </c>
      <c r="E46" s="48">
        <v>2080063.818</v>
      </c>
      <c r="F46" s="48">
        <v>5464436.9976</v>
      </c>
      <c r="G46" s="48">
        <v>1307258.064</v>
      </c>
      <c r="H46" s="50"/>
      <c r="I46" s="50"/>
      <c r="J46" s="48">
        <v>5083501.5063</v>
      </c>
      <c r="K46" s="50"/>
      <c r="L46" s="48">
        <v>1.53654424812E7</v>
      </c>
      <c r="M46" s="12"/>
      <c r="N46" s="13">
        <v>2.05691E8</v>
      </c>
      <c r="O46" s="48">
        <v>3.58288842555E7</v>
      </c>
      <c r="P46" s="13"/>
      <c r="Q46" s="13">
        <v>2.953221539711E8</v>
      </c>
      <c r="R46" s="12" t="b">
        <f t="shared" si="1"/>
        <v>1</v>
      </c>
      <c r="S46" s="12"/>
      <c r="T46" s="13">
        <v>2118458.3805</v>
      </c>
      <c r="U46" s="13">
        <v>1.6550820846E7</v>
      </c>
      <c r="V46" s="13">
        <v>5832287.622</v>
      </c>
      <c r="W46" s="13">
        <v>2080063.818</v>
      </c>
      <c r="X46" s="13">
        <v>5464436.9976</v>
      </c>
      <c r="Y46" s="13">
        <v>1307258.064</v>
      </c>
      <c r="Z46" s="12"/>
      <c r="AA46" s="12"/>
      <c r="AB46" s="13">
        <v>5083501.5063</v>
      </c>
      <c r="AC46" s="13">
        <v>1.733447E8</v>
      </c>
      <c r="AD46" s="13">
        <v>1.53654424812E7</v>
      </c>
      <c r="AE46" s="12"/>
      <c r="AF46" s="13">
        <v>2.05691E8</v>
      </c>
      <c r="AG46" s="13">
        <v>5.735288842555E8</v>
      </c>
      <c r="AH46" s="13">
        <v>1.67242E8</v>
      </c>
      <c r="AI46" s="13">
        <v>1.1736088539711E9</v>
      </c>
      <c r="AJ46" s="12" t="b">
        <f t="shared" si="2"/>
        <v>1</v>
      </c>
      <c r="AK46" s="12">
        <f t="shared" si="5"/>
        <v>878286700</v>
      </c>
      <c r="AL46" s="12"/>
      <c r="AM46" s="12" t="b">
        <f t="shared" si="6"/>
        <v>1</v>
      </c>
    </row>
    <row r="47">
      <c r="A47" s="47" t="s">
        <v>69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48">
        <v>5.30254E8</v>
      </c>
      <c r="O47" s="12"/>
      <c r="P47" s="12"/>
      <c r="Q47" s="13">
        <v>5.30254E8</v>
      </c>
      <c r="R47" s="12" t="b">
        <f t="shared" si="1"/>
        <v>1</v>
      </c>
      <c r="S47" s="12"/>
      <c r="T47" s="13">
        <v>1.69536E7</v>
      </c>
      <c r="U47" s="13">
        <v>1.433927E8</v>
      </c>
      <c r="V47" s="13">
        <v>2.15931E8</v>
      </c>
      <c r="W47" s="13">
        <v>2.43138E7</v>
      </c>
      <c r="X47" s="13">
        <v>1.3625255E8</v>
      </c>
      <c r="Y47" s="13">
        <v>3.3933E7</v>
      </c>
      <c r="Z47" s="13">
        <v>1.6513472E7</v>
      </c>
      <c r="AA47" s="12"/>
      <c r="AB47" s="13">
        <v>2.073825E7</v>
      </c>
      <c r="AC47" s="13">
        <v>1.17576024E9</v>
      </c>
      <c r="AD47" s="13">
        <v>1.589445E7</v>
      </c>
      <c r="AE47" s="13">
        <v>5.7201166E7</v>
      </c>
      <c r="AF47" s="13">
        <v>5.30254E8</v>
      </c>
      <c r="AG47" s="13">
        <v>3.01352102E8</v>
      </c>
      <c r="AH47" s="13">
        <v>7.77426E8</v>
      </c>
      <c r="AI47" s="13">
        <v>3.46591633E9</v>
      </c>
      <c r="AJ47" s="12" t="b">
        <f t="shared" si="2"/>
        <v>1</v>
      </c>
      <c r="AK47" s="12">
        <f t="shared" si="5"/>
        <v>2481442966</v>
      </c>
      <c r="AL47" s="13">
        <v>4.54219364E8</v>
      </c>
      <c r="AM47" s="12" t="b">
        <f t="shared" si="6"/>
        <v>1</v>
      </c>
    </row>
    <row r="48">
      <c r="A48" s="23" t="s">
        <v>70</v>
      </c>
      <c r="B48" s="13">
        <v>2.6672659E7</v>
      </c>
      <c r="C48" s="13">
        <v>5044469.741</v>
      </c>
      <c r="D48" s="12"/>
      <c r="E48" s="13">
        <v>1264729.072</v>
      </c>
      <c r="F48" s="13">
        <v>2903945.0</v>
      </c>
      <c r="G48" s="13">
        <v>943575.3847</v>
      </c>
      <c r="H48" s="12"/>
      <c r="I48" s="12"/>
      <c r="J48" s="13">
        <v>1290978.166</v>
      </c>
      <c r="K48" s="12"/>
      <c r="L48" s="13">
        <v>1390407.0</v>
      </c>
      <c r="M48" s="13">
        <v>2.614983499E7</v>
      </c>
      <c r="N48" s="13">
        <v>3.50796E8</v>
      </c>
      <c r="O48" s="13">
        <v>1.2051458E7</v>
      </c>
      <c r="P48" s="12"/>
      <c r="Q48" s="51">
        <v>4.2850805635E8</v>
      </c>
      <c r="R48" s="12" t="b">
        <f t="shared" si="1"/>
        <v>0</v>
      </c>
      <c r="S48" s="12"/>
      <c r="T48" s="13">
        <v>2.6672659E7</v>
      </c>
      <c r="U48" s="13">
        <v>5044470.0</v>
      </c>
      <c r="V48" s="12"/>
      <c r="W48" s="13">
        <v>1264729.0</v>
      </c>
      <c r="X48" s="13">
        <v>2903945.0</v>
      </c>
      <c r="Y48" s="13">
        <v>943575.0</v>
      </c>
      <c r="Z48" s="12"/>
      <c r="AA48" s="12"/>
      <c r="AB48" s="13">
        <v>1290978.0</v>
      </c>
      <c r="AC48" s="13">
        <v>1.07685104E8</v>
      </c>
      <c r="AD48" s="13">
        <v>1390407.0</v>
      </c>
      <c r="AE48" s="13">
        <v>1.56149835E8</v>
      </c>
      <c r="AF48" s="13">
        <v>3.50796E8</v>
      </c>
      <c r="AG48" s="13">
        <v>1.2051458E7</v>
      </c>
      <c r="AH48" s="13">
        <v>1.86649E8</v>
      </c>
      <c r="AI48" s="13">
        <v>8.5284216E8</v>
      </c>
      <c r="AJ48" s="12" t="b">
        <f t="shared" si="2"/>
        <v>1</v>
      </c>
      <c r="AK48" s="12">
        <f t="shared" si="5"/>
        <v>424334103.7</v>
      </c>
      <c r="AL48" s="13">
        <v>0.0</v>
      </c>
      <c r="AM48" s="12" t="b">
        <f t="shared" si="6"/>
        <v>1</v>
      </c>
    </row>
    <row r="49">
      <c r="A49" s="47" t="s">
        <v>71</v>
      </c>
      <c r="B49" s="12"/>
      <c r="C49" s="13">
        <v>3600000.0</v>
      </c>
      <c r="D49" s="12"/>
      <c r="E49" s="13">
        <v>270000.0</v>
      </c>
      <c r="F49" s="13">
        <v>7987500.0</v>
      </c>
      <c r="G49" s="13">
        <v>4295000.0</v>
      </c>
      <c r="H49" s="13">
        <v>8315000.0</v>
      </c>
      <c r="I49" s="12"/>
      <c r="J49" s="13">
        <v>2100000.0</v>
      </c>
      <c r="K49" s="12"/>
      <c r="L49" s="12"/>
      <c r="M49" s="13">
        <v>2000000.0</v>
      </c>
      <c r="N49" s="13">
        <v>2.27607E8</v>
      </c>
      <c r="O49" s="13">
        <v>9.5167995E7</v>
      </c>
      <c r="P49" s="12"/>
      <c r="Q49" s="13">
        <v>3.51342495E8</v>
      </c>
      <c r="R49" s="12" t="b">
        <f t="shared" si="1"/>
        <v>1</v>
      </c>
      <c r="S49" s="12"/>
      <c r="T49" s="13">
        <v>3.508761E7</v>
      </c>
      <c r="U49" s="13">
        <v>2.83E7</v>
      </c>
      <c r="V49" s="13">
        <v>1.245E7</v>
      </c>
      <c r="W49" s="13">
        <v>4018600.0</v>
      </c>
      <c r="X49" s="13">
        <v>2.9192166667E7</v>
      </c>
      <c r="Y49" s="13">
        <v>4295000.0</v>
      </c>
      <c r="Z49" s="13">
        <v>1.4424E7</v>
      </c>
      <c r="AA49" s="12"/>
      <c r="AB49" s="13">
        <v>1.0845E7</v>
      </c>
      <c r="AC49" s="13">
        <v>2.5078048264E8</v>
      </c>
      <c r="AD49" s="13">
        <v>7180000.0</v>
      </c>
      <c r="AE49" s="13">
        <v>4850000.0</v>
      </c>
      <c r="AF49" s="13">
        <v>2.27607E8</v>
      </c>
      <c r="AG49" s="13">
        <v>1.36566E8</v>
      </c>
      <c r="AH49" s="13">
        <v>1.7059E8</v>
      </c>
      <c r="AI49" s="44">
        <v>9.36185859307E8</v>
      </c>
      <c r="AJ49" s="12" t="b">
        <f t="shared" si="2"/>
        <v>1</v>
      </c>
      <c r="AK49" s="12">
        <f t="shared" si="5"/>
        <v>474843364.3</v>
      </c>
      <c r="AL49" s="13">
        <v>1.1E8</v>
      </c>
      <c r="AM49" s="12" t="b">
        <f t="shared" si="6"/>
        <v>1</v>
      </c>
    </row>
    <row r="50">
      <c r="A50" s="23" t="s">
        <v>72</v>
      </c>
      <c r="B50" s="12"/>
      <c r="C50" s="13">
        <v>2613000.0</v>
      </c>
      <c r="D50" s="13">
        <v>2244000.0</v>
      </c>
      <c r="E50" s="13">
        <v>5870000.0</v>
      </c>
      <c r="F50" s="12"/>
      <c r="G50" s="13">
        <v>1708000.0</v>
      </c>
      <c r="H50" s="12"/>
      <c r="I50" s="12"/>
      <c r="J50" s="13">
        <v>2883937.0</v>
      </c>
      <c r="K50" s="12"/>
      <c r="L50" s="13">
        <v>1270000.0</v>
      </c>
      <c r="M50" s="12"/>
      <c r="N50" s="13">
        <v>1.58152612E8</v>
      </c>
      <c r="O50" s="12"/>
      <c r="P50" s="12"/>
      <c r="Q50" s="13">
        <v>1.74741549E8</v>
      </c>
      <c r="R50" s="12" t="b">
        <f t="shared" si="1"/>
        <v>1</v>
      </c>
      <c r="S50" s="12"/>
      <c r="T50" s="12"/>
      <c r="U50" s="13">
        <v>2.7801E7</v>
      </c>
      <c r="V50" s="13">
        <v>1.51436E7</v>
      </c>
      <c r="W50" s="13">
        <v>1.35888E7</v>
      </c>
      <c r="X50" s="12"/>
      <c r="Y50" s="13">
        <v>1708000.0</v>
      </c>
      <c r="Z50" s="12"/>
      <c r="AA50" s="12"/>
      <c r="AB50" s="13">
        <v>1.3519937E7</v>
      </c>
      <c r="AC50" s="13">
        <v>7.5E7</v>
      </c>
      <c r="AD50" s="13">
        <v>1.6997E7</v>
      </c>
      <c r="AE50" s="12"/>
      <c r="AF50" s="13">
        <v>2.1017146E8</v>
      </c>
      <c r="AG50" s="13">
        <v>7.8253226E7</v>
      </c>
      <c r="AH50" s="13">
        <v>4.219E7</v>
      </c>
      <c r="AI50" s="13">
        <v>4.94373023E8</v>
      </c>
      <c r="AJ50" s="12" t="b">
        <f t="shared" si="2"/>
        <v>1</v>
      </c>
      <c r="AK50" s="12">
        <f t="shared" si="5"/>
        <v>319631474</v>
      </c>
      <c r="AL50" s="12"/>
      <c r="AM50" s="12" t="b">
        <f t="shared" si="6"/>
        <v>1</v>
      </c>
    </row>
    <row r="51">
      <c r="A51" s="23" t="s">
        <v>73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 t="b">
        <f t="shared" si="1"/>
        <v>1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 t="b">
        <f t="shared" si="2"/>
        <v>1</v>
      </c>
      <c r="AK51" s="12">
        <f t="shared" si="5"/>
        <v>0</v>
      </c>
      <c r="AL51" s="12"/>
      <c r="AM51" s="12" t="b">
        <f t="shared" si="6"/>
        <v>1</v>
      </c>
    </row>
    <row r="52">
      <c r="A52" s="47" t="s">
        <v>74</v>
      </c>
      <c r="B52" s="48">
        <v>4940000.0</v>
      </c>
      <c r="C52" s="48">
        <v>2515000.0</v>
      </c>
      <c r="D52" s="50"/>
      <c r="E52" s="48">
        <v>4433000.0</v>
      </c>
      <c r="F52" s="48">
        <v>2785000.0</v>
      </c>
      <c r="G52" s="50"/>
      <c r="H52" s="48">
        <v>2351700.0</v>
      </c>
      <c r="I52" s="50"/>
      <c r="J52" s="48">
        <v>1173000.0</v>
      </c>
      <c r="K52" s="50"/>
      <c r="L52" s="48">
        <v>4793100.0</v>
      </c>
      <c r="M52" s="48">
        <v>9016950.0</v>
      </c>
      <c r="N52" s="13">
        <v>3.2086652E8</v>
      </c>
      <c r="O52" s="52">
        <v>5.1851347E7</v>
      </c>
      <c r="P52" s="12"/>
      <c r="Q52" s="13">
        <v>4.04725617E8</v>
      </c>
      <c r="R52" s="12" t="b">
        <f t="shared" si="1"/>
        <v>1</v>
      </c>
      <c r="S52" s="12"/>
      <c r="T52" s="13">
        <v>4940000.0</v>
      </c>
      <c r="U52" s="13">
        <v>7.93632E7</v>
      </c>
      <c r="V52" s="13">
        <v>9292000.0</v>
      </c>
      <c r="W52" s="13">
        <v>1.1513E7</v>
      </c>
      <c r="X52" s="13">
        <v>1.2376E7</v>
      </c>
      <c r="Y52" s="13">
        <v>6.2418E7</v>
      </c>
      <c r="Z52" s="13">
        <v>1.46197E7</v>
      </c>
      <c r="AA52" s="12"/>
      <c r="AB52" s="13">
        <v>2075000.0</v>
      </c>
      <c r="AC52" s="13">
        <v>3.6E7</v>
      </c>
      <c r="AD52" s="13">
        <v>4793100.0</v>
      </c>
      <c r="AE52" s="13">
        <v>9016950.0</v>
      </c>
      <c r="AF52" s="13">
        <v>3.2086652E8</v>
      </c>
      <c r="AG52" s="13">
        <v>5.1851347E7</v>
      </c>
      <c r="AH52" s="13">
        <v>1.8505E8</v>
      </c>
      <c r="AI52" s="13">
        <v>8.04174817E8</v>
      </c>
      <c r="AJ52" s="12" t="b">
        <f t="shared" si="2"/>
        <v>1</v>
      </c>
      <c r="AK52" s="12">
        <f t="shared" si="5"/>
        <v>326555511</v>
      </c>
      <c r="AL52" s="13">
        <v>7.2893689E7</v>
      </c>
      <c r="AM52" s="12" t="b">
        <f t="shared" si="6"/>
        <v>1</v>
      </c>
    </row>
    <row r="53">
      <c r="A53" s="23" t="s">
        <v>75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 t="b">
        <f t="shared" si="1"/>
        <v>1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 t="b">
        <f t="shared" si="2"/>
        <v>1</v>
      </c>
      <c r="AK53" s="12">
        <f t="shared" si="5"/>
        <v>0</v>
      </c>
      <c r="AL53" s="12"/>
      <c r="AM53" s="12" t="b">
        <f t="shared" si="6"/>
        <v>1</v>
      </c>
    </row>
    <row r="54">
      <c r="A54" s="23" t="s">
        <v>76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 t="b">
        <f t="shared" si="1"/>
        <v>1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 t="b">
        <f t="shared" si="2"/>
        <v>1</v>
      </c>
      <c r="AK54" s="12">
        <f t="shared" si="5"/>
        <v>0</v>
      </c>
      <c r="AL54" s="12"/>
      <c r="AM54" s="12" t="b">
        <f t="shared" si="6"/>
        <v>1</v>
      </c>
    </row>
    <row r="55">
      <c r="A55" s="23" t="s">
        <v>77</v>
      </c>
      <c r="B55" s="12"/>
      <c r="C55" s="13">
        <v>1.1783E7</v>
      </c>
      <c r="D55" s="12"/>
      <c r="E55" s="12"/>
      <c r="F55" s="13">
        <v>150000.0</v>
      </c>
      <c r="G55" s="12"/>
      <c r="H55" s="12"/>
      <c r="I55" s="12"/>
      <c r="J55" s="12"/>
      <c r="K55" s="12"/>
      <c r="L55" s="12"/>
      <c r="M55" s="12"/>
      <c r="N55" s="13">
        <v>2.04039E8</v>
      </c>
      <c r="O55" s="13">
        <v>4.93048E7</v>
      </c>
      <c r="P55" s="12"/>
      <c r="Q55" s="13">
        <v>2.652768E8</v>
      </c>
      <c r="R55" s="12" t="b">
        <f t="shared" si="1"/>
        <v>1</v>
      </c>
      <c r="S55" s="12"/>
      <c r="T55" s="12"/>
      <c r="U55" s="13">
        <v>3.948225E7</v>
      </c>
      <c r="V55" s="13">
        <v>1.6726E7</v>
      </c>
      <c r="W55" s="12"/>
      <c r="X55" s="13">
        <v>2.7914E7</v>
      </c>
      <c r="Y55" s="12"/>
      <c r="Z55" s="12"/>
      <c r="AA55" s="12"/>
      <c r="AB55" s="13">
        <v>2274000.0</v>
      </c>
      <c r="AC55" s="12"/>
      <c r="AD55" s="12"/>
      <c r="AE55" s="12"/>
      <c r="AF55" s="13">
        <v>2.04039E8</v>
      </c>
      <c r="AG55" s="13">
        <v>1.103848E8</v>
      </c>
      <c r="AH55" s="13">
        <v>3.356245E8</v>
      </c>
      <c r="AI55" s="13">
        <v>7.3644455E8</v>
      </c>
      <c r="AJ55" s="12" t="b">
        <f t="shared" si="2"/>
        <v>1</v>
      </c>
      <c r="AK55" s="12">
        <f t="shared" si="5"/>
        <v>75543250</v>
      </c>
      <c r="AL55" s="13">
        <v>3.956245E8</v>
      </c>
      <c r="AM55" s="12" t="b">
        <f t="shared" si="6"/>
        <v>1</v>
      </c>
    </row>
    <row r="56">
      <c r="A56" s="47" t="s">
        <v>102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48">
        <v>3.02087E8</v>
      </c>
      <c r="O56" s="12"/>
      <c r="P56" s="12"/>
      <c r="Q56" s="13">
        <v>3.02087E8</v>
      </c>
      <c r="R56" s="12" t="b">
        <f t="shared" si="1"/>
        <v>1</v>
      </c>
      <c r="S56" s="12"/>
      <c r="T56" s="12"/>
      <c r="U56" s="13">
        <v>1.455731E8</v>
      </c>
      <c r="V56" s="13">
        <v>1.04391E7</v>
      </c>
      <c r="W56" s="13">
        <v>5687000.0</v>
      </c>
      <c r="X56" s="13">
        <v>6565500.0</v>
      </c>
      <c r="Y56" s="13">
        <v>1537000.0</v>
      </c>
      <c r="Z56" s="13">
        <v>835500.0</v>
      </c>
      <c r="AA56" s="12"/>
      <c r="AB56" s="13">
        <v>7831400.0</v>
      </c>
      <c r="AC56" s="13">
        <v>9.61712E8</v>
      </c>
      <c r="AD56" s="13">
        <v>1.03E7</v>
      </c>
      <c r="AE56" s="13">
        <v>5617600.0</v>
      </c>
      <c r="AF56" s="13">
        <v>3.02087E8</v>
      </c>
      <c r="AG56" s="13">
        <v>1.15541805E8</v>
      </c>
      <c r="AH56" s="13">
        <v>1.15E8</v>
      </c>
      <c r="AI56" s="13">
        <v>1.688727005E9</v>
      </c>
      <c r="AJ56" s="12" t="b">
        <f t="shared" si="2"/>
        <v>1</v>
      </c>
      <c r="AK56" s="12">
        <f t="shared" si="5"/>
        <v>1386640005</v>
      </c>
      <c r="AL56" s="12"/>
      <c r="AM56" s="12" t="b">
        <f t="shared" si="6"/>
        <v>1</v>
      </c>
    </row>
    <row r="57">
      <c r="A57" s="23" t="s">
        <v>79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 t="b">
        <f t="shared" si="1"/>
        <v>1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F57" s="12"/>
      <c r="AG57" s="12"/>
      <c r="AH57" s="12"/>
      <c r="AI57" s="12"/>
      <c r="AJ57" s="12" t="b">
        <f t="shared" si="2"/>
        <v>1</v>
      </c>
      <c r="AK57" s="12">
        <f t="shared" si="5"/>
        <v>0</v>
      </c>
      <c r="AL57" s="12"/>
      <c r="AM57" s="12" t="b">
        <f t="shared" si="6"/>
        <v>1</v>
      </c>
    </row>
    <row r="58">
      <c r="A58" s="47" t="s">
        <v>80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48">
        <v>3.47539E8</v>
      </c>
      <c r="O58" s="12"/>
      <c r="P58" s="12"/>
      <c r="Q58" s="13">
        <v>3.47539E8</v>
      </c>
      <c r="R58" s="12" t="b">
        <f t="shared" si="1"/>
        <v>1</v>
      </c>
      <c r="S58" s="12"/>
      <c r="T58" s="12"/>
      <c r="U58" s="13">
        <v>7.6928E7</v>
      </c>
      <c r="V58" s="13">
        <v>3596000.0</v>
      </c>
      <c r="W58" s="13">
        <v>2.17234E7</v>
      </c>
      <c r="X58" s="13">
        <v>3.4196E7</v>
      </c>
      <c r="Z58" s="13">
        <v>1473000.0</v>
      </c>
      <c r="AA58" s="12"/>
      <c r="AB58" s="13">
        <v>2552000.0</v>
      </c>
      <c r="AC58" s="13">
        <v>9.2785E7</v>
      </c>
      <c r="AD58" s="13">
        <v>5886000.0</v>
      </c>
      <c r="AE58" s="13">
        <v>1.30996E7</v>
      </c>
      <c r="AF58" s="13">
        <v>3.47539E8</v>
      </c>
      <c r="AG58" s="13">
        <v>1.15393472E8</v>
      </c>
      <c r="AH58" s="12"/>
      <c r="AI58" s="13">
        <v>7.15171472E8</v>
      </c>
      <c r="AJ58" s="12" t="b">
        <f t="shared" si="2"/>
        <v>1</v>
      </c>
      <c r="AK58" s="12">
        <f t="shared" si="5"/>
        <v>92785000</v>
      </c>
      <c r="AL58" s="13">
        <v>2.74847472E8</v>
      </c>
      <c r="AM58" s="12" t="b">
        <f t="shared" si="6"/>
        <v>1</v>
      </c>
    </row>
    <row r="59">
      <c r="A59" s="23" t="s">
        <v>81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 t="b">
        <f t="shared" si="1"/>
        <v>1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 t="b">
        <f t="shared" si="2"/>
        <v>1</v>
      </c>
      <c r="AK59" s="12">
        <f t="shared" si="5"/>
        <v>0</v>
      </c>
      <c r="AL59" s="12"/>
      <c r="AM59" s="12" t="b">
        <f t="shared" si="6"/>
        <v>1</v>
      </c>
    </row>
    <row r="60">
      <c r="A60" s="23" t="s">
        <v>82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 t="b">
        <f t="shared" si="1"/>
        <v>1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 t="b">
        <f t="shared" si="2"/>
        <v>1</v>
      </c>
      <c r="AK60" s="12">
        <f t="shared" si="5"/>
        <v>0</v>
      </c>
      <c r="AL60" s="12"/>
      <c r="AM60" s="12" t="b">
        <f t="shared" si="6"/>
        <v>1</v>
      </c>
    </row>
    <row r="61">
      <c r="A61" s="23" t="s">
        <v>83</v>
      </c>
      <c r="B61" s="12"/>
      <c r="C61" s="13">
        <v>1374250.0</v>
      </c>
      <c r="D61" s="12"/>
      <c r="E61" s="13">
        <v>153800.0</v>
      </c>
      <c r="F61" s="13">
        <v>5936050.0</v>
      </c>
      <c r="G61" s="12"/>
      <c r="H61" s="13">
        <v>2574600.0</v>
      </c>
      <c r="I61" s="12"/>
      <c r="J61" s="13">
        <v>1287574.2</v>
      </c>
      <c r="K61" s="12"/>
      <c r="L61" s="13">
        <v>1720000.0</v>
      </c>
      <c r="M61" s="12"/>
      <c r="N61" s="13">
        <v>3.44152E8</v>
      </c>
      <c r="O61" s="13">
        <v>4.6278673E7</v>
      </c>
      <c r="P61" s="12"/>
      <c r="Q61" s="13">
        <v>4.034769472E8</v>
      </c>
      <c r="R61" s="12" t="b">
        <f t="shared" si="1"/>
        <v>1</v>
      </c>
      <c r="S61" s="12"/>
      <c r="T61" s="13">
        <v>9808950.0</v>
      </c>
      <c r="U61" s="13">
        <v>3.2191315E7</v>
      </c>
      <c r="V61" s="13">
        <v>1.885926E7</v>
      </c>
      <c r="W61" s="13">
        <v>2196840.0</v>
      </c>
      <c r="X61" s="13">
        <v>1.73682E7</v>
      </c>
      <c r="Y61" s="12"/>
      <c r="Z61" s="13">
        <v>1.01615E7</v>
      </c>
      <c r="AA61" s="12"/>
      <c r="AB61" s="13">
        <v>1.35155352E7</v>
      </c>
      <c r="AC61" s="12"/>
      <c r="AD61" s="13">
        <v>3327400.0</v>
      </c>
      <c r="AE61" s="13">
        <v>1959000.0</v>
      </c>
      <c r="AF61" s="13">
        <v>3.44152E8</v>
      </c>
      <c r="AG61" s="13">
        <v>7.02704764E7</v>
      </c>
      <c r="AH61" s="13">
        <v>8.8742E7</v>
      </c>
      <c r="AI61" s="44">
        <v>6.125524766E8</v>
      </c>
      <c r="AJ61" s="12" t="b">
        <f t="shared" si="2"/>
        <v>1</v>
      </c>
      <c r="AK61" s="12">
        <f t="shared" si="5"/>
        <v>209075529.4</v>
      </c>
      <c r="AL61" s="13">
        <v>0.0</v>
      </c>
      <c r="AM61" s="12" t="b">
        <f t="shared" si="6"/>
        <v>1</v>
      </c>
    </row>
    <row r="62">
      <c r="A62" s="23" t="s">
        <v>84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>
        <v>2.99156E8</v>
      </c>
      <c r="O62" s="12"/>
      <c r="P62" s="12"/>
      <c r="Q62" s="13">
        <v>2.99156E8</v>
      </c>
      <c r="R62" s="12" t="b">
        <f t="shared" si="1"/>
        <v>1</v>
      </c>
      <c r="S62" s="12"/>
      <c r="T62" s="13">
        <v>4037500.0</v>
      </c>
      <c r="U62" s="13">
        <v>5.51588E7</v>
      </c>
      <c r="V62" s="13">
        <v>1.66476E7</v>
      </c>
      <c r="W62" s="13">
        <v>8794100.0</v>
      </c>
      <c r="X62" s="13">
        <v>3428950.0</v>
      </c>
      <c r="Y62" s="13">
        <v>4.16458E7</v>
      </c>
      <c r="Z62" s="13">
        <v>5.40507E7</v>
      </c>
      <c r="AA62" s="12"/>
      <c r="AB62" s="13">
        <v>5384000.0</v>
      </c>
      <c r="AC62" s="13">
        <v>2.0E7</v>
      </c>
      <c r="AD62" s="13">
        <v>1.03126E7</v>
      </c>
      <c r="AE62" s="13">
        <v>4.0033549E7</v>
      </c>
      <c r="AF62" s="13">
        <v>2.99156E8</v>
      </c>
      <c r="AG62" s="13">
        <v>1.5257075E7</v>
      </c>
      <c r="AH62" s="13">
        <v>3.52067667E8</v>
      </c>
      <c r="AI62" s="13">
        <v>9.25974341E8</v>
      </c>
      <c r="AJ62" s="12" t="b">
        <f t="shared" si="2"/>
        <v>1</v>
      </c>
      <c r="AK62" s="12">
        <f t="shared" si="5"/>
        <v>362818341</v>
      </c>
      <c r="AL62" s="13">
        <v>2.64E8</v>
      </c>
      <c r="AM62" s="12" t="b">
        <f t="shared" si="6"/>
        <v>1</v>
      </c>
    </row>
    <row r="63">
      <c r="A63" s="23" t="s">
        <v>85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 t="b">
        <f t="shared" si="1"/>
        <v>1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 t="b">
        <f t="shared" si="2"/>
        <v>1</v>
      </c>
      <c r="AK63" s="12">
        <f t="shared" si="5"/>
        <v>0</v>
      </c>
      <c r="AL63" s="12"/>
      <c r="AM63" s="12" t="b">
        <f t="shared" si="6"/>
        <v>1</v>
      </c>
    </row>
    <row r="64">
      <c r="A64" s="23" t="s">
        <v>86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 t="b">
        <f t="shared" si="1"/>
        <v>1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 t="b">
        <f t="shared" si="2"/>
        <v>1</v>
      </c>
      <c r="AK64" s="12">
        <f t="shared" si="5"/>
        <v>0</v>
      </c>
      <c r="AL64" s="12"/>
      <c r="AM64" s="12" t="b">
        <f t="shared" si="6"/>
        <v>1</v>
      </c>
    </row>
    <row r="65">
      <c r="A65" s="47" t="s">
        <v>87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48">
        <v>3.37836E8</v>
      </c>
      <c r="O65" s="12"/>
      <c r="P65" s="12"/>
      <c r="Q65" s="13">
        <v>3.37836E8</v>
      </c>
      <c r="R65" s="12" t="b">
        <f t="shared" si="1"/>
        <v>1</v>
      </c>
      <c r="S65" s="12"/>
      <c r="T65" s="12"/>
      <c r="U65" s="13">
        <v>1.386618E8</v>
      </c>
      <c r="V65" s="13">
        <v>3837000.0</v>
      </c>
      <c r="W65" s="13">
        <v>5979000.0</v>
      </c>
      <c r="X65" s="12"/>
      <c r="Y65" s="13">
        <v>5.765E7</v>
      </c>
      <c r="Z65" s="13">
        <v>4.43E7</v>
      </c>
      <c r="AA65" s="12"/>
      <c r="AB65" s="13">
        <v>2.1411452E7</v>
      </c>
      <c r="AC65" s="13">
        <v>2.34004E8</v>
      </c>
      <c r="AD65" s="13">
        <v>7811500.0</v>
      </c>
      <c r="AE65" s="13">
        <v>9.512468E7</v>
      </c>
      <c r="AF65" s="13">
        <v>3.37836E8</v>
      </c>
      <c r="AG65" s="13">
        <v>9.6062024E7</v>
      </c>
      <c r="AH65" s="13">
        <v>2.62225E8</v>
      </c>
      <c r="AI65" s="13">
        <v>1.304902456E9</v>
      </c>
      <c r="AJ65" s="12" t="b">
        <f t="shared" si="2"/>
        <v>1</v>
      </c>
      <c r="AK65" s="12">
        <f t="shared" si="5"/>
        <v>967066456</v>
      </c>
      <c r="AL65" s="12"/>
      <c r="AM65" s="12" t="b">
        <f t="shared" si="6"/>
        <v>1</v>
      </c>
    </row>
    <row r="66">
      <c r="A66" s="23" t="s">
        <v>88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 t="b">
        <f t="shared" si="1"/>
        <v>1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 t="b">
        <f t="shared" si="2"/>
        <v>1</v>
      </c>
      <c r="AK66" s="12">
        <f t="shared" si="5"/>
        <v>0</v>
      </c>
      <c r="AL66" s="12"/>
      <c r="AM66" s="12" t="b">
        <f t="shared" si="6"/>
        <v>1</v>
      </c>
    </row>
    <row r="67">
      <c r="A67" s="47" t="s">
        <v>89</v>
      </c>
      <c r="B67" s="12"/>
      <c r="C67" s="48">
        <v>3.04582E7</v>
      </c>
      <c r="D67" s="48">
        <v>2.9998E7</v>
      </c>
      <c r="E67" s="48">
        <v>4818000.0</v>
      </c>
      <c r="F67" s="48">
        <v>5.6139E7</v>
      </c>
      <c r="G67" s="50"/>
      <c r="H67" s="48">
        <v>7654200.0</v>
      </c>
      <c r="I67" s="50"/>
      <c r="J67" s="48">
        <v>1.38514E7</v>
      </c>
      <c r="K67" s="50"/>
      <c r="L67" s="48">
        <v>5924000.0</v>
      </c>
      <c r="M67" s="12"/>
      <c r="N67" s="13">
        <v>3.50429E8</v>
      </c>
      <c r="O67" s="48">
        <v>3.3898E7</v>
      </c>
      <c r="P67" s="12"/>
      <c r="Q67" s="13">
        <v>5.331698E8</v>
      </c>
      <c r="R67" s="12" t="b">
        <f t="shared" si="1"/>
        <v>1</v>
      </c>
      <c r="S67" s="12"/>
      <c r="T67" s="12"/>
      <c r="U67" s="13">
        <v>3.04582E7</v>
      </c>
      <c r="V67" s="13">
        <v>2.9998E7</v>
      </c>
      <c r="W67" s="13">
        <v>4818000.0</v>
      </c>
      <c r="X67" s="13">
        <v>5.6139E7</v>
      </c>
      <c r="Y67" s="12"/>
      <c r="Z67" s="13">
        <v>7654200.0</v>
      </c>
      <c r="AA67" s="12"/>
      <c r="AB67" s="13">
        <v>1.38514E7</v>
      </c>
      <c r="AC67" s="12"/>
      <c r="AD67" s="13">
        <v>5924000.0</v>
      </c>
      <c r="AE67" s="12"/>
      <c r="AF67" s="13">
        <v>3.50429E8</v>
      </c>
      <c r="AG67" s="13">
        <v>3.3898E7</v>
      </c>
      <c r="AH67" s="13">
        <v>7.165E7</v>
      </c>
      <c r="AI67" s="13">
        <v>6.048198E8</v>
      </c>
      <c r="AJ67" s="12" t="b">
        <f t="shared" si="2"/>
        <v>1</v>
      </c>
      <c r="AK67" s="12">
        <f t="shared" si="5"/>
        <v>0</v>
      </c>
      <c r="AL67" s="13">
        <v>7.165E7</v>
      </c>
      <c r="AM67" s="12" t="b">
        <f t="shared" si="6"/>
        <v>1</v>
      </c>
    </row>
    <row r="68">
      <c r="A68" s="23" t="s">
        <v>90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 t="b">
        <f t="shared" si="1"/>
        <v>1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 t="b">
        <f t="shared" si="2"/>
        <v>1</v>
      </c>
      <c r="AK68" s="12">
        <f t="shared" si="5"/>
        <v>0</v>
      </c>
      <c r="AL68" s="12"/>
      <c r="AM68" s="12" t="b">
        <f t="shared" si="6"/>
        <v>1</v>
      </c>
    </row>
    <row r="69">
      <c r="A69" s="47" t="s">
        <v>91</v>
      </c>
      <c r="B69" s="12"/>
      <c r="C69" s="48">
        <v>1.17E7</v>
      </c>
      <c r="D69" s="48">
        <v>2040000.0</v>
      </c>
      <c r="E69" s="48">
        <v>6450000.0</v>
      </c>
      <c r="F69" s="50"/>
      <c r="G69" s="48">
        <v>6200000.0</v>
      </c>
      <c r="H69" s="50"/>
      <c r="I69" s="50"/>
      <c r="J69" s="50"/>
      <c r="K69" s="50"/>
      <c r="L69" s="50"/>
      <c r="M69" s="48">
        <v>2.5E7</v>
      </c>
      <c r="N69" s="13">
        <v>6.4311984E8</v>
      </c>
      <c r="O69" s="48">
        <v>9.3341E7</v>
      </c>
      <c r="P69" s="12"/>
      <c r="Q69" s="13">
        <v>7.8785084E8</v>
      </c>
      <c r="R69" s="12" t="b">
        <f t="shared" si="1"/>
        <v>1</v>
      </c>
      <c r="S69" s="12"/>
      <c r="T69" s="13">
        <v>3.373991E7</v>
      </c>
      <c r="U69" s="13">
        <v>7.505E7</v>
      </c>
      <c r="V69" s="13">
        <v>2040000.0</v>
      </c>
      <c r="W69" s="13">
        <v>1.07E7</v>
      </c>
      <c r="X69" s="13">
        <v>9020000.0</v>
      </c>
      <c r="Y69" s="13">
        <v>6200000.0</v>
      </c>
      <c r="Z69" s="13">
        <v>3.78E7</v>
      </c>
      <c r="AA69" s="12"/>
      <c r="AB69" s="13">
        <v>1.0962E7</v>
      </c>
      <c r="AC69" s="13">
        <v>1.27044484E8</v>
      </c>
      <c r="AD69" s="13">
        <v>2.36695E7</v>
      </c>
      <c r="AE69" s="13">
        <v>2.5E7</v>
      </c>
      <c r="AF69" s="13">
        <v>6.4311984E8</v>
      </c>
      <c r="AG69" s="13">
        <v>1.44479E8</v>
      </c>
      <c r="AH69" s="13">
        <v>6000000.0</v>
      </c>
      <c r="AI69" s="13">
        <v>1.154824734E9</v>
      </c>
      <c r="AJ69" s="12" t="b">
        <f t="shared" si="2"/>
        <v>1</v>
      </c>
      <c r="AK69" s="12">
        <f t="shared" si="5"/>
        <v>299460144</v>
      </c>
      <c r="AL69" s="13">
        <v>6.751375E7</v>
      </c>
      <c r="AM69" s="12" t="b">
        <f t="shared" si="6"/>
        <v>1</v>
      </c>
    </row>
    <row r="70">
      <c r="A70" s="23" t="s">
        <v>92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 t="b">
        <f t="shared" ref="R70:R72" si="7">SUM(B71:P71)=Q71</f>
        <v>1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 t="b">
        <f t="shared" si="2"/>
        <v>1</v>
      </c>
      <c r="AK70" s="12"/>
      <c r="AL70" s="12"/>
      <c r="AM70" s="12" t="b">
        <f t="shared" si="6"/>
        <v>1</v>
      </c>
    </row>
    <row r="71">
      <c r="A71" s="23" t="s">
        <v>93</v>
      </c>
      <c r="B71" s="12"/>
      <c r="C71" s="12"/>
      <c r="D71" s="12"/>
      <c r="E71" s="13">
        <v>40000.0</v>
      </c>
      <c r="F71" s="12"/>
      <c r="G71" s="12"/>
      <c r="H71" s="12"/>
      <c r="I71" s="12"/>
      <c r="J71" s="12"/>
      <c r="K71" s="12"/>
      <c r="L71" s="12"/>
      <c r="M71" s="12"/>
      <c r="N71" s="13">
        <v>2.44434991E8</v>
      </c>
      <c r="O71" s="13">
        <v>700000.0</v>
      </c>
      <c r="P71" s="12"/>
      <c r="Q71" s="13">
        <v>2.45174991E8</v>
      </c>
      <c r="R71" s="12" t="b">
        <f t="shared" si="7"/>
        <v>1</v>
      </c>
      <c r="T71" s="12"/>
      <c r="U71" s="13">
        <v>3.03724E7</v>
      </c>
      <c r="V71" s="13">
        <v>7140000.0</v>
      </c>
      <c r="W71" s="13">
        <v>1689000.0</v>
      </c>
      <c r="X71" s="13">
        <v>480000.0</v>
      </c>
      <c r="Y71" s="13">
        <v>1.12152E7</v>
      </c>
      <c r="Z71" s="13">
        <v>1.5274E7</v>
      </c>
      <c r="AA71" s="12"/>
      <c r="AB71" s="13">
        <v>1.4925E7</v>
      </c>
      <c r="AC71" s="13">
        <v>3.8077E7</v>
      </c>
      <c r="AD71" s="13">
        <v>1200000.0</v>
      </c>
      <c r="AE71" s="12"/>
      <c r="AF71" s="13">
        <v>2.44434991E8</v>
      </c>
      <c r="AG71" s="13">
        <v>4.32249E7</v>
      </c>
      <c r="AH71" s="13">
        <v>9.54E7</v>
      </c>
      <c r="AI71" s="13">
        <v>5.03432491E8</v>
      </c>
      <c r="AJ71" s="12" t="b">
        <f t="shared" si="2"/>
        <v>1</v>
      </c>
      <c r="AK71" s="12">
        <f>AI71-AL71-Q71-S70</f>
        <v>238272500</v>
      </c>
      <c r="AL71" s="13">
        <v>1.9985E7</v>
      </c>
      <c r="AM71" s="12" t="b">
        <f>SUM(AK71:AL71,Q71,S70)=AI71</f>
        <v>1</v>
      </c>
    </row>
    <row r="72">
      <c r="A72" s="23" t="s">
        <v>94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 t="b">
        <f t="shared" si="7"/>
        <v>1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 t="b">
        <f t="shared" si="2"/>
        <v>1</v>
      </c>
      <c r="AK72" s="12">
        <f t="shared" ref="AK72:AK76" si="8">AI72-AL72-Q72-S72</f>
        <v>0</v>
      </c>
      <c r="AL72" s="12"/>
      <c r="AM72" s="12" t="b">
        <f t="shared" ref="AM72:AM77" si="9">SUM(AK72:AL72,Q72,S72)=AI72</f>
        <v>1</v>
      </c>
    </row>
    <row r="73">
      <c r="A73" s="23" t="s">
        <v>95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 t="b">
        <f t="shared" ref="R73:R76" si="10">SUM(B73:P73)=Q73</f>
        <v>1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 t="b">
        <f t="shared" si="2"/>
        <v>1</v>
      </c>
      <c r="AK73" s="12">
        <f t="shared" si="8"/>
        <v>0</v>
      </c>
      <c r="AL73" s="12"/>
      <c r="AM73" s="12" t="b">
        <f t="shared" si="9"/>
        <v>1</v>
      </c>
    </row>
    <row r="74">
      <c r="A74" s="23" t="s">
        <v>96</v>
      </c>
      <c r="B74" s="12"/>
      <c r="C74" s="13">
        <v>2.35545E7</v>
      </c>
      <c r="D74" s="13">
        <v>2.3059E7</v>
      </c>
      <c r="E74" s="13">
        <v>1411000.0</v>
      </c>
      <c r="F74" s="13">
        <v>1.150325E7</v>
      </c>
      <c r="G74" s="13">
        <v>4672000.0</v>
      </c>
      <c r="H74" s="13">
        <v>5063100.0</v>
      </c>
      <c r="I74" s="12"/>
      <c r="J74" s="13">
        <v>9796700.0</v>
      </c>
      <c r="K74" s="12"/>
      <c r="L74" s="13">
        <v>1.30544E7</v>
      </c>
      <c r="M74" s="12"/>
      <c r="N74" s="13">
        <v>3.90805314E8</v>
      </c>
      <c r="O74" s="13">
        <v>1.01063665E8</v>
      </c>
      <c r="P74" s="12"/>
      <c r="Q74" s="13">
        <v>5.83982929E8</v>
      </c>
      <c r="R74" s="12" t="b">
        <f t="shared" si="10"/>
        <v>1</v>
      </c>
      <c r="S74" s="12"/>
      <c r="T74" s="12"/>
      <c r="U74" s="13">
        <v>2.35545E7</v>
      </c>
      <c r="V74" s="13">
        <v>2.3059E7</v>
      </c>
      <c r="W74" s="13">
        <v>1411000.0</v>
      </c>
      <c r="X74" s="13">
        <v>1.150325E7</v>
      </c>
      <c r="Y74" s="13">
        <v>4672000.0</v>
      </c>
      <c r="Z74" s="13">
        <v>5063100.0</v>
      </c>
      <c r="AA74" s="12"/>
      <c r="AB74" s="13">
        <v>9796700.0</v>
      </c>
      <c r="AC74" s="13">
        <v>3.735E7</v>
      </c>
      <c r="AD74" s="13">
        <v>1.30544E7</v>
      </c>
      <c r="AE74" s="12"/>
      <c r="AF74" s="13">
        <v>3.90805314E8</v>
      </c>
      <c r="AG74" s="13">
        <v>1.01063665E8</v>
      </c>
      <c r="AH74" s="13">
        <v>2.1390181E8</v>
      </c>
      <c r="AI74" s="13">
        <v>8.35234739E8</v>
      </c>
      <c r="AJ74" s="12" t="b">
        <f t="shared" si="2"/>
        <v>1</v>
      </c>
      <c r="AK74" s="12">
        <f t="shared" si="8"/>
        <v>0</v>
      </c>
      <c r="AL74" s="13">
        <v>2.5125181E8</v>
      </c>
      <c r="AM74" s="12" t="b">
        <f t="shared" si="9"/>
        <v>1</v>
      </c>
    </row>
    <row r="75">
      <c r="A75" s="23" t="s">
        <v>97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 t="b">
        <f t="shared" si="10"/>
        <v>1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 t="b">
        <f t="shared" si="2"/>
        <v>1</v>
      </c>
      <c r="AK75" s="12">
        <f t="shared" si="8"/>
        <v>0</v>
      </c>
      <c r="AL75" s="12"/>
      <c r="AM75" s="12" t="b">
        <f t="shared" si="9"/>
        <v>1</v>
      </c>
    </row>
    <row r="76">
      <c r="A76" s="23" t="s">
        <v>98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 t="b">
        <f t="shared" si="10"/>
        <v>1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 t="b">
        <f t="shared" si="2"/>
        <v>1</v>
      </c>
      <c r="AK76" s="12">
        <f t="shared" si="8"/>
        <v>0</v>
      </c>
      <c r="AL76" s="12"/>
      <c r="AM76" s="12" t="b">
        <f t="shared" si="9"/>
        <v>1</v>
      </c>
    </row>
    <row r="77">
      <c r="Q77" s="30">
        <f>SUM(Q3:Q76)</f>
        <v>11164450737</v>
      </c>
      <c r="AI77" s="30">
        <f>SUM(AI3:AI76)</f>
        <v>33854232423</v>
      </c>
      <c r="AK77" s="50">
        <f t="shared" ref="AK77:AL77" si="11">SUM(AK3:AK76)</f>
        <v>14660593051</v>
      </c>
      <c r="AL77" s="30">
        <f t="shared" si="11"/>
        <v>6908120330</v>
      </c>
      <c r="AM77" s="31" t="b">
        <f t="shared" si="9"/>
        <v>0</v>
      </c>
    </row>
  </sheetData>
  <mergeCells count="2">
    <mergeCell ref="B1:P1"/>
    <mergeCell ref="T1:AH1"/>
  </mergeCells>
  <conditionalFormatting sqref="R3:R76 AJ3:AJ76 AM3:AM76">
    <cfRule type="cellIs" dxfId="0" priority="1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38"/>
    <col hidden="1" min="2" max="2" width="12.63"/>
    <col customWidth="1" hidden="1" min="3" max="3" width="14.0"/>
    <col hidden="1" min="4" max="7" width="12.63"/>
    <col customWidth="1" hidden="1" min="8" max="8" width="16.63"/>
    <col hidden="1" min="9" max="10" width="12.63"/>
    <col customWidth="1" hidden="1" min="11" max="11" width="14.38"/>
    <col hidden="1" min="12" max="12" width="12.63"/>
    <col customWidth="1" hidden="1" min="13" max="13" width="14.63"/>
    <col hidden="1" min="14" max="14" width="12.63"/>
    <col customWidth="1" hidden="1" min="15" max="15" width="14.25"/>
    <col customWidth="1" hidden="1" min="16" max="16" width="14.88"/>
    <col customWidth="1" min="18" max="18" width="8.38"/>
    <col hidden="1" min="20" max="25" width="12.63"/>
    <col customWidth="1" hidden="1" min="26" max="26" width="14.88"/>
    <col hidden="1" min="27" max="28" width="12.63"/>
    <col customWidth="1" hidden="1" min="29" max="30" width="16.13"/>
    <col hidden="1" min="31" max="31" width="12.63"/>
    <col customWidth="1" hidden="1" min="32" max="32" width="16.63"/>
    <col hidden="1" min="33" max="33" width="12.63"/>
    <col customWidth="1" hidden="1" min="34" max="34" width="15.75"/>
    <col customWidth="1" hidden="1" min="35" max="35" width="15.13"/>
    <col customWidth="1" min="36" max="36" width="15.13"/>
    <col customWidth="1" min="37" max="37" width="8.38"/>
    <col customWidth="1" min="38" max="38" width="12.38"/>
    <col customWidth="1" min="39" max="39" width="11.25"/>
    <col customWidth="1" min="40" max="40" width="8.38"/>
  </cols>
  <sheetData>
    <row r="1">
      <c r="A1" s="33"/>
      <c r="B1" s="2" t="s">
        <v>0</v>
      </c>
      <c r="Q1" s="33"/>
      <c r="R1" s="4"/>
      <c r="S1" s="5"/>
      <c r="T1" s="2" t="s">
        <v>1</v>
      </c>
      <c r="AJ1" s="2"/>
      <c r="AK1" s="4"/>
      <c r="AL1" s="2"/>
      <c r="AM1" s="2"/>
      <c r="AN1" s="4"/>
    </row>
    <row r="2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6" t="s">
        <v>18</v>
      </c>
      <c r="R2" s="9" t="s">
        <v>19</v>
      </c>
      <c r="S2" s="10" t="s">
        <v>20</v>
      </c>
      <c r="T2" s="7" t="s">
        <v>3</v>
      </c>
      <c r="U2" s="7" t="s">
        <v>4</v>
      </c>
      <c r="V2" s="7" t="s">
        <v>5</v>
      </c>
      <c r="W2" s="7" t="s">
        <v>6</v>
      </c>
      <c r="X2" s="7" t="s">
        <v>7</v>
      </c>
      <c r="Y2" s="7" t="s">
        <v>8</v>
      </c>
      <c r="Z2" s="7" t="s">
        <v>9</v>
      </c>
      <c r="AA2" s="7" t="s">
        <v>10</v>
      </c>
      <c r="AB2" s="7" t="s">
        <v>11</v>
      </c>
      <c r="AC2" s="7" t="s">
        <v>103</v>
      </c>
      <c r="AD2" s="7" t="s">
        <v>12</v>
      </c>
      <c r="AE2" s="7" t="s">
        <v>13</v>
      </c>
      <c r="AF2" s="7" t="s">
        <v>14</v>
      </c>
      <c r="AG2" s="7" t="s">
        <v>15</v>
      </c>
      <c r="AH2" s="7" t="s">
        <v>16</v>
      </c>
      <c r="AI2" s="7" t="s">
        <v>17</v>
      </c>
      <c r="AJ2" s="10" t="s">
        <v>21</v>
      </c>
      <c r="AK2" s="9" t="s">
        <v>19</v>
      </c>
      <c r="AL2" s="10" t="s">
        <v>22</v>
      </c>
      <c r="AM2" s="10" t="s">
        <v>23</v>
      </c>
      <c r="AN2" s="9" t="s">
        <v>19</v>
      </c>
    </row>
    <row r="3">
      <c r="A3" s="11" t="s">
        <v>24</v>
      </c>
      <c r="B3" s="15">
        <v>1.4504E7</v>
      </c>
      <c r="C3" s="15">
        <v>4.5814765E7</v>
      </c>
      <c r="D3" s="15">
        <v>5664000.0</v>
      </c>
      <c r="E3" s="15">
        <v>2.70784E7</v>
      </c>
      <c r="F3" s="15"/>
      <c r="G3" s="15">
        <v>4845000.0</v>
      </c>
      <c r="H3" s="15">
        <v>8646000.0</v>
      </c>
      <c r="I3" s="15">
        <v>5.435E7</v>
      </c>
      <c r="J3" s="15">
        <v>3188000.0</v>
      </c>
      <c r="K3" s="15"/>
      <c r="L3" s="15">
        <v>1.5674E7</v>
      </c>
      <c r="M3" s="15"/>
      <c r="N3" s="15">
        <v>1.14156491E8</v>
      </c>
      <c r="O3" s="15">
        <v>4.4090562E7</v>
      </c>
      <c r="P3" s="15"/>
      <c r="Q3" s="15">
        <v>3.38011218E8</v>
      </c>
      <c r="R3" s="12" t="b">
        <f t="shared" ref="R3:R76" si="1">SUM(B3:P3)=Q3</f>
        <v>1</v>
      </c>
      <c r="S3" s="12"/>
      <c r="T3" s="15">
        <v>1.4504E7</v>
      </c>
      <c r="U3" s="15">
        <v>1.40826765E8</v>
      </c>
      <c r="V3" s="15">
        <v>1.039675E7</v>
      </c>
      <c r="W3" s="15">
        <v>1.428177E8</v>
      </c>
      <c r="X3" s="15"/>
      <c r="Y3" s="15">
        <v>2.7025E7</v>
      </c>
      <c r="Z3" s="15">
        <v>7.1866E7</v>
      </c>
      <c r="AA3" s="15">
        <v>6.6250213E7</v>
      </c>
      <c r="AB3" s="15">
        <v>8433000.0</v>
      </c>
      <c r="AC3" s="15"/>
      <c r="AD3" s="15"/>
      <c r="AE3" s="15">
        <v>1.5674E7</v>
      </c>
      <c r="AF3" s="15">
        <v>4.2191E7</v>
      </c>
      <c r="AG3" s="15">
        <v>8.94277041E8</v>
      </c>
      <c r="AH3" s="15">
        <v>2.9089977E8</v>
      </c>
      <c r="AI3" s="15"/>
      <c r="AJ3" s="15">
        <v>1.725161239E9</v>
      </c>
      <c r="AK3" s="12" t="b">
        <f t="shared" ref="AK3:AK77" si="2">SUM(T3:AI3)=AJ3</f>
        <v>1</v>
      </c>
      <c r="AL3" s="15">
        <f t="shared" ref="AL3:AL76" si="3">AJ3-AM3-S3-Q3</f>
        <v>1387150021</v>
      </c>
      <c r="AM3" s="15"/>
      <c r="AN3" s="12" t="b">
        <f t="shared" ref="AN3:AN77" si="4">SUM(AL3:AM3,Q3,S3)=AJ3</f>
        <v>1</v>
      </c>
    </row>
    <row r="4">
      <c r="A4" s="11" t="s">
        <v>25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2" t="b">
        <f t="shared" si="1"/>
        <v>1</v>
      </c>
      <c r="S4" s="12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2" t="b">
        <f t="shared" si="2"/>
        <v>1</v>
      </c>
      <c r="AL4" s="15">
        <f t="shared" si="3"/>
        <v>0</v>
      </c>
      <c r="AM4" s="15"/>
      <c r="AN4" s="12" t="b">
        <f t="shared" si="4"/>
        <v>1</v>
      </c>
    </row>
    <row r="5">
      <c r="A5" s="11" t="s">
        <v>26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2" t="b">
        <f t="shared" si="1"/>
        <v>1</v>
      </c>
      <c r="S5" s="12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2" t="b">
        <f t="shared" si="2"/>
        <v>1</v>
      </c>
      <c r="AL5" s="15">
        <f t="shared" si="3"/>
        <v>0</v>
      </c>
      <c r="AM5" s="15"/>
      <c r="AN5" s="12" t="b">
        <f t="shared" si="4"/>
        <v>1</v>
      </c>
    </row>
    <row r="6">
      <c r="A6" s="11" t="s">
        <v>27</v>
      </c>
      <c r="B6" s="15"/>
      <c r="C6" s="15">
        <v>1.700661936E7</v>
      </c>
      <c r="D6" s="15"/>
      <c r="E6" s="15">
        <v>531000.0</v>
      </c>
      <c r="F6" s="15">
        <v>3840000.0</v>
      </c>
      <c r="G6" s="15"/>
      <c r="H6" s="15"/>
      <c r="I6" s="15">
        <v>5003200.0</v>
      </c>
      <c r="J6" s="15">
        <v>9573000.0</v>
      </c>
      <c r="K6" s="15">
        <v>1.58912E7</v>
      </c>
      <c r="L6" s="15">
        <v>9378000.0</v>
      </c>
      <c r="M6" s="15">
        <v>500000.0</v>
      </c>
      <c r="N6" s="15">
        <v>4.761646911E7</v>
      </c>
      <c r="O6" s="15">
        <v>1.0328E7</v>
      </c>
      <c r="P6" s="15">
        <v>6500000.0</v>
      </c>
      <c r="Q6" s="15">
        <v>1.2616748847E8</v>
      </c>
      <c r="R6" s="12" t="b">
        <f t="shared" si="1"/>
        <v>1</v>
      </c>
      <c r="S6" s="12"/>
      <c r="T6" s="15">
        <v>7806538.0</v>
      </c>
      <c r="U6" s="15">
        <v>1.700661936E7</v>
      </c>
      <c r="V6" s="15"/>
      <c r="W6" s="15">
        <v>531000.0</v>
      </c>
      <c r="X6" s="15">
        <v>3840000.0</v>
      </c>
      <c r="Y6" s="15">
        <v>6.03761876E7</v>
      </c>
      <c r="Z6" s="15"/>
      <c r="AA6" s="15">
        <v>5003200.0</v>
      </c>
      <c r="AB6" s="15">
        <v>1.6994E7</v>
      </c>
      <c r="AC6" s="15"/>
      <c r="AD6" s="15">
        <v>1.58912E7</v>
      </c>
      <c r="AE6" s="15">
        <v>9378000.0</v>
      </c>
      <c r="AF6" s="15">
        <v>1.2272E7</v>
      </c>
      <c r="AG6" s="15">
        <v>9.245380364E7</v>
      </c>
      <c r="AH6" s="15">
        <v>1.3108E7</v>
      </c>
      <c r="AI6" s="15">
        <v>6500000.0</v>
      </c>
      <c r="AJ6" s="15">
        <v>2.6116054859999996E8</v>
      </c>
      <c r="AK6" s="12" t="b">
        <f t="shared" si="2"/>
        <v>1</v>
      </c>
      <c r="AL6" s="15">
        <f t="shared" si="3"/>
        <v>112683221.7</v>
      </c>
      <c r="AM6" s="15">
        <v>2.2309838445E7</v>
      </c>
      <c r="AN6" s="12" t="b">
        <f t="shared" si="4"/>
        <v>1</v>
      </c>
    </row>
    <row r="7">
      <c r="A7" s="11" t="s">
        <v>28</v>
      </c>
      <c r="B7" s="15">
        <v>2144000.0</v>
      </c>
      <c r="C7" s="15">
        <v>4.31838E7</v>
      </c>
      <c r="D7" s="15">
        <v>1.10932E7</v>
      </c>
      <c r="E7" s="15">
        <v>1.47616E7</v>
      </c>
      <c r="F7" s="15"/>
      <c r="G7" s="15">
        <v>2.53568E7</v>
      </c>
      <c r="H7" s="15"/>
      <c r="I7" s="15">
        <v>2.0885E7</v>
      </c>
      <c r="J7" s="15">
        <v>8584600.0</v>
      </c>
      <c r="K7" s="15">
        <v>2.3788E7</v>
      </c>
      <c r="L7" s="15">
        <v>8673500.0</v>
      </c>
      <c r="M7" s="15"/>
      <c r="N7" s="15">
        <v>7.5161661E7</v>
      </c>
      <c r="O7" s="15">
        <v>2.3263839E7</v>
      </c>
      <c r="P7" s="15">
        <v>2200000.0</v>
      </c>
      <c r="Q7" s="15">
        <v>2.59096E8</v>
      </c>
      <c r="R7" s="12" t="b">
        <f t="shared" si="1"/>
        <v>1</v>
      </c>
      <c r="S7" s="12"/>
      <c r="T7" s="15">
        <v>2144000.0</v>
      </c>
      <c r="U7" s="15">
        <v>1.180709E8</v>
      </c>
      <c r="V7" s="15">
        <v>5.676E7</v>
      </c>
      <c r="W7" s="15">
        <v>3.4751E7</v>
      </c>
      <c r="X7" s="15">
        <v>9.278E7</v>
      </c>
      <c r="Y7" s="15">
        <v>1.029108E8</v>
      </c>
      <c r="Z7" s="15"/>
      <c r="AA7" s="15">
        <v>4.409E7</v>
      </c>
      <c r="AB7" s="15">
        <v>5.0546E7</v>
      </c>
      <c r="AC7" s="15"/>
      <c r="AD7" s="15">
        <v>3.1478E7</v>
      </c>
      <c r="AE7" s="15">
        <v>1.70735E7</v>
      </c>
      <c r="AF7" s="15"/>
      <c r="AG7" s="15">
        <v>3.45861499516478E8</v>
      </c>
      <c r="AH7" s="15">
        <v>1.00308719E8</v>
      </c>
      <c r="AI7" s="15">
        <v>4.3881E7</v>
      </c>
      <c r="AJ7" s="15">
        <v>1.0406554185164781E9</v>
      </c>
      <c r="AK7" s="12" t="b">
        <f t="shared" si="2"/>
        <v>1</v>
      </c>
      <c r="AL7" s="15">
        <f t="shared" si="3"/>
        <v>462409510</v>
      </c>
      <c r="AM7" s="15">
        <v>3.19149908516478E8</v>
      </c>
      <c r="AN7" s="12" t="b">
        <f t="shared" si="4"/>
        <v>1</v>
      </c>
    </row>
    <row r="8">
      <c r="A8" s="11" t="s">
        <v>29</v>
      </c>
      <c r="B8" s="15"/>
      <c r="C8" s="15"/>
      <c r="D8" s="15"/>
      <c r="E8" s="15"/>
      <c r="F8" s="15"/>
      <c r="G8" s="15"/>
      <c r="H8" s="53"/>
      <c r="I8" s="15"/>
      <c r="J8" s="15"/>
      <c r="K8" s="15"/>
      <c r="L8" s="15"/>
      <c r="M8" s="15"/>
      <c r="N8" s="15"/>
      <c r="O8" s="15"/>
      <c r="P8" s="15"/>
      <c r="Q8" s="15"/>
      <c r="R8" s="12" t="b">
        <f t="shared" si="1"/>
        <v>1</v>
      </c>
      <c r="S8" s="12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2" t="b">
        <f t="shared" si="2"/>
        <v>1</v>
      </c>
      <c r="AL8" s="15">
        <f t="shared" si="3"/>
        <v>0</v>
      </c>
      <c r="AM8" s="15"/>
      <c r="AN8" s="12" t="b">
        <f t="shared" si="4"/>
        <v>1</v>
      </c>
    </row>
    <row r="9">
      <c r="A9" s="11" t="s">
        <v>30</v>
      </c>
      <c r="B9" s="15"/>
      <c r="C9" s="15">
        <v>4.06142E7</v>
      </c>
      <c r="D9" s="15">
        <v>4350000.0</v>
      </c>
      <c r="E9" s="15">
        <v>1.56728E7</v>
      </c>
      <c r="F9" s="15">
        <v>2.4901E7</v>
      </c>
      <c r="G9" s="15"/>
      <c r="H9" s="15">
        <v>1431000.0</v>
      </c>
      <c r="I9" s="15">
        <v>1.1256E7</v>
      </c>
      <c r="J9" s="15">
        <v>7.8942E7</v>
      </c>
      <c r="K9" s="15">
        <v>3241000.0</v>
      </c>
      <c r="L9" s="15">
        <v>1.826E7</v>
      </c>
      <c r="M9" s="15"/>
      <c r="N9" s="15">
        <v>9.4180063167489E7</v>
      </c>
      <c r="O9" s="15">
        <v>7198636.832510996</v>
      </c>
      <c r="P9" s="15"/>
      <c r="Q9" s="15">
        <v>3.000467E8</v>
      </c>
      <c r="R9" s="12" t="b">
        <f t="shared" si="1"/>
        <v>1</v>
      </c>
      <c r="S9" s="12"/>
      <c r="T9" s="15"/>
      <c r="U9" s="15">
        <v>8.47816E7</v>
      </c>
      <c r="V9" s="15">
        <v>9660000.0</v>
      </c>
      <c r="W9" s="15">
        <v>9.150317391599871E7</v>
      </c>
      <c r="X9" s="15">
        <v>6.5187672131147526E7</v>
      </c>
      <c r="Y9" s="15">
        <v>5.75465E7</v>
      </c>
      <c r="Z9" s="15">
        <v>1431000.0</v>
      </c>
      <c r="AA9" s="15">
        <v>1.297501950819672E8</v>
      </c>
      <c r="AB9" s="15">
        <v>2.00254E8</v>
      </c>
      <c r="AC9" s="15"/>
      <c r="AD9" s="15">
        <v>3.94606877E8</v>
      </c>
      <c r="AE9" s="15">
        <v>7.32835E7</v>
      </c>
      <c r="AF9" s="15">
        <v>2.06038E8</v>
      </c>
      <c r="AG9" s="15">
        <v>4.92054935697E8</v>
      </c>
      <c r="AH9" s="15">
        <v>7.198636832510996E7</v>
      </c>
      <c r="AI9" s="15"/>
      <c r="AJ9" s="15">
        <v>1.8780838221512234E9</v>
      </c>
      <c r="AK9" s="12" t="b">
        <f t="shared" si="2"/>
        <v>1</v>
      </c>
      <c r="AL9" s="15">
        <f t="shared" si="3"/>
        <v>1098344138</v>
      </c>
      <c r="AM9" s="15">
        <v>4.7969298416982585E8</v>
      </c>
      <c r="AN9" s="12" t="b">
        <f t="shared" si="4"/>
        <v>1</v>
      </c>
    </row>
    <row r="10">
      <c r="A10" s="11" t="s">
        <v>31</v>
      </c>
      <c r="B10" s="15"/>
      <c r="C10" s="15">
        <v>1.18412E8</v>
      </c>
      <c r="D10" s="15">
        <v>1.6024E7</v>
      </c>
      <c r="E10" s="15">
        <v>3.825E7</v>
      </c>
      <c r="F10" s="15">
        <v>1.778975E7</v>
      </c>
      <c r="G10" s="15">
        <v>1.8405E7</v>
      </c>
      <c r="H10" s="15">
        <v>1.72618335E7</v>
      </c>
      <c r="I10" s="15"/>
      <c r="J10" s="15">
        <v>120000.0</v>
      </c>
      <c r="K10" s="15">
        <v>5.2E7</v>
      </c>
      <c r="L10" s="15"/>
      <c r="M10" s="15"/>
      <c r="N10" s="15">
        <v>1.1262164464024842E8</v>
      </c>
      <c r="O10" s="15">
        <v>2.64026E7</v>
      </c>
      <c r="P10" s="15"/>
      <c r="Q10" s="15">
        <v>4.172868281402484E8</v>
      </c>
      <c r="R10" s="12" t="b">
        <f t="shared" si="1"/>
        <v>1</v>
      </c>
      <c r="S10" s="12"/>
      <c r="T10" s="15">
        <v>4.3733E7</v>
      </c>
      <c r="U10" s="15">
        <v>1.56116199954E8</v>
      </c>
      <c r="V10" s="15">
        <v>3.736E7</v>
      </c>
      <c r="W10" s="15">
        <v>4.8065E7</v>
      </c>
      <c r="X10" s="15">
        <v>1.05179E8</v>
      </c>
      <c r="Y10" s="15">
        <v>6.2295E7</v>
      </c>
      <c r="Z10" s="15">
        <v>1.72618335E7</v>
      </c>
      <c r="AA10" s="15">
        <v>5.25675E7</v>
      </c>
      <c r="AB10" s="15">
        <v>7.054E7</v>
      </c>
      <c r="AC10" s="15"/>
      <c r="AD10" s="15">
        <v>5.872108E8</v>
      </c>
      <c r="AE10" s="15">
        <v>1.67714E8</v>
      </c>
      <c r="AF10" s="15">
        <v>1.576E7</v>
      </c>
      <c r="AG10" s="15">
        <v>4.8146782064485604E8</v>
      </c>
      <c r="AH10" s="15">
        <v>1.56585129E8</v>
      </c>
      <c r="AI10" s="15">
        <v>1.0634928950277649E8</v>
      </c>
      <c r="AJ10" s="15">
        <v>2.1082045726016326E9</v>
      </c>
      <c r="AK10" s="54" t="b">
        <f t="shared" si="2"/>
        <v>1</v>
      </c>
      <c r="AL10" s="15">
        <f t="shared" si="3"/>
        <v>1159956098</v>
      </c>
      <c r="AM10" s="15">
        <v>5.309616461280507E8</v>
      </c>
      <c r="AN10" s="12" t="b">
        <f t="shared" si="4"/>
        <v>1</v>
      </c>
    </row>
    <row r="11">
      <c r="A11" s="11" t="s">
        <v>32</v>
      </c>
      <c r="B11" s="15"/>
      <c r="C11" s="15">
        <v>3.6518E7</v>
      </c>
      <c r="D11" s="15">
        <v>3.1055E7</v>
      </c>
      <c r="E11" s="15">
        <v>1248000.0</v>
      </c>
      <c r="F11" s="15">
        <v>3500000.0</v>
      </c>
      <c r="G11" s="15">
        <v>2520000.0</v>
      </c>
      <c r="H11" s="15">
        <v>2.1454E7</v>
      </c>
      <c r="I11" s="15">
        <v>1.479E7</v>
      </c>
      <c r="J11" s="15">
        <v>6320000.0</v>
      </c>
      <c r="K11" s="15">
        <v>2980000.0</v>
      </c>
      <c r="L11" s="15">
        <v>5260000.0</v>
      </c>
      <c r="M11" s="15"/>
      <c r="N11" s="15">
        <v>8.952E7</v>
      </c>
      <c r="O11" s="15">
        <v>1.8435E7</v>
      </c>
      <c r="P11" s="15"/>
      <c r="Q11" s="15">
        <v>2.336E8</v>
      </c>
      <c r="R11" s="12" t="b">
        <f t="shared" si="1"/>
        <v>1</v>
      </c>
      <c r="S11" s="12"/>
      <c r="T11" s="15">
        <v>3.2522E7</v>
      </c>
      <c r="U11" s="15">
        <v>4.6018E7</v>
      </c>
      <c r="V11" s="15">
        <v>3.1055E7</v>
      </c>
      <c r="W11" s="15">
        <v>6880000.0</v>
      </c>
      <c r="X11" s="15">
        <v>2.54E7</v>
      </c>
      <c r="Y11" s="15">
        <v>3.909E7</v>
      </c>
      <c r="Z11" s="15">
        <v>3.1696E7</v>
      </c>
      <c r="AA11" s="15">
        <v>1.479E7</v>
      </c>
      <c r="AB11" s="15">
        <v>1.116E7</v>
      </c>
      <c r="AC11" s="15"/>
      <c r="AD11" s="15">
        <v>6980000.0</v>
      </c>
      <c r="AE11" s="15">
        <v>1.782E7</v>
      </c>
      <c r="AF11" s="15">
        <v>3.275E7</v>
      </c>
      <c r="AG11" s="15">
        <v>1.1352E8</v>
      </c>
      <c r="AH11" s="15">
        <v>3.6435E7</v>
      </c>
      <c r="AI11" s="15">
        <v>1.5E7</v>
      </c>
      <c r="AJ11" s="15">
        <v>4.61116E8</v>
      </c>
      <c r="AK11" s="12" t="b">
        <f t="shared" si="2"/>
        <v>1</v>
      </c>
      <c r="AL11" s="15">
        <f t="shared" si="3"/>
        <v>112939000</v>
      </c>
      <c r="AM11" s="15">
        <v>1.14577E8</v>
      </c>
      <c r="AN11" s="12" t="b">
        <f t="shared" si="4"/>
        <v>1</v>
      </c>
    </row>
    <row r="12">
      <c r="A12" s="11" t="s">
        <v>33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2" t="b">
        <f t="shared" si="1"/>
        <v>1</v>
      </c>
      <c r="S12" s="12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2" t="b">
        <f t="shared" si="2"/>
        <v>1</v>
      </c>
      <c r="AL12" s="15">
        <f t="shared" si="3"/>
        <v>0</v>
      </c>
      <c r="AM12" s="15"/>
      <c r="AN12" s="12" t="b">
        <f t="shared" si="4"/>
        <v>1</v>
      </c>
    </row>
    <row r="13">
      <c r="A13" s="11" t="s">
        <v>34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2" t="b">
        <f t="shared" si="1"/>
        <v>1</v>
      </c>
      <c r="S13" s="12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2" t="b">
        <f t="shared" si="2"/>
        <v>1</v>
      </c>
      <c r="AL13" s="15">
        <f t="shared" si="3"/>
        <v>0</v>
      </c>
      <c r="AM13" s="15"/>
      <c r="AN13" s="12" t="b">
        <f t="shared" si="4"/>
        <v>1</v>
      </c>
    </row>
    <row r="14">
      <c r="A14" s="11" t="s">
        <v>36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55">
        <v>2.44753153E8</v>
      </c>
      <c r="R14" s="12" t="b">
        <f t="shared" si="1"/>
        <v>0</v>
      </c>
      <c r="S14" s="12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2" t="b">
        <f t="shared" si="2"/>
        <v>1</v>
      </c>
      <c r="AL14" s="15">
        <f t="shared" si="3"/>
        <v>-244753153</v>
      </c>
      <c r="AM14" s="15"/>
      <c r="AN14" s="12" t="b">
        <f t="shared" si="4"/>
        <v>1</v>
      </c>
    </row>
    <row r="15">
      <c r="A15" s="11" t="s">
        <v>37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2" t="b">
        <f t="shared" si="1"/>
        <v>1</v>
      </c>
      <c r="S15" s="12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2" t="b">
        <f t="shared" si="2"/>
        <v>1</v>
      </c>
      <c r="AL15" s="15">
        <f t="shared" si="3"/>
        <v>0</v>
      </c>
      <c r="AM15" s="15"/>
      <c r="AN15" s="12" t="b">
        <f t="shared" si="4"/>
        <v>1</v>
      </c>
    </row>
    <row r="16">
      <c r="A16" s="11" t="s">
        <v>38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2" t="b">
        <f t="shared" si="1"/>
        <v>1</v>
      </c>
      <c r="S16" s="12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2" t="b">
        <f t="shared" si="2"/>
        <v>1</v>
      </c>
      <c r="AL16" s="15">
        <f t="shared" si="3"/>
        <v>0</v>
      </c>
      <c r="AM16" s="15"/>
      <c r="AN16" s="12" t="b">
        <f t="shared" si="4"/>
        <v>1</v>
      </c>
    </row>
    <row r="17">
      <c r="A17" s="11" t="s">
        <v>39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2" t="b">
        <f t="shared" si="1"/>
        <v>1</v>
      </c>
      <c r="S17" s="12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2" t="b">
        <f t="shared" si="2"/>
        <v>1</v>
      </c>
      <c r="AL17" s="15">
        <f t="shared" si="3"/>
        <v>0</v>
      </c>
      <c r="AM17" s="15"/>
      <c r="AN17" s="12" t="b">
        <f t="shared" si="4"/>
        <v>1</v>
      </c>
    </row>
    <row r="18">
      <c r="A18" s="11" t="s">
        <v>40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2" t="b">
        <f t="shared" si="1"/>
        <v>1</v>
      </c>
      <c r="S18" s="12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2" t="b">
        <f t="shared" si="2"/>
        <v>1</v>
      </c>
      <c r="AL18" s="15">
        <f t="shared" si="3"/>
        <v>0</v>
      </c>
      <c r="AM18" s="15"/>
      <c r="AN18" s="12" t="b">
        <f t="shared" si="4"/>
        <v>1</v>
      </c>
    </row>
    <row r="19">
      <c r="A19" s="11" t="s">
        <v>41</v>
      </c>
      <c r="B19" s="15">
        <v>1.087E7</v>
      </c>
      <c r="C19" s="15">
        <v>1.585E8</v>
      </c>
      <c r="D19" s="15"/>
      <c r="E19" s="15">
        <v>1.334E7</v>
      </c>
      <c r="F19" s="15">
        <v>3.701E7</v>
      </c>
      <c r="G19" s="15">
        <v>8.369166666666667E7</v>
      </c>
      <c r="H19" s="15"/>
      <c r="I19" s="15">
        <v>2.2004E7</v>
      </c>
      <c r="J19" s="15">
        <v>2.7539E7</v>
      </c>
      <c r="K19" s="15"/>
      <c r="L19" s="15">
        <v>1.588E7</v>
      </c>
      <c r="M19" s="15"/>
      <c r="N19" s="15">
        <v>7.9314603E7</v>
      </c>
      <c r="O19" s="15">
        <v>3.0710637804E7</v>
      </c>
      <c r="P19" s="15"/>
      <c r="Q19" s="15">
        <v>4.7885990747066665E8</v>
      </c>
      <c r="R19" s="12" t="b">
        <f t="shared" si="1"/>
        <v>1</v>
      </c>
      <c r="S19" s="12"/>
      <c r="T19" s="15">
        <v>1.639E7</v>
      </c>
      <c r="U19" s="15">
        <v>2.9667E8</v>
      </c>
      <c r="V19" s="15"/>
      <c r="W19" s="56">
        <v>3.5E7</v>
      </c>
      <c r="X19" s="15">
        <v>1.5791E8</v>
      </c>
      <c r="Y19" s="15">
        <v>2.601506666666667E8</v>
      </c>
      <c r="Z19" s="15">
        <v>6.5E7</v>
      </c>
      <c r="AA19" s="15">
        <v>5.7824E7</v>
      </c>
      <c r="AB19" s="15">
        <v>1.15959E8</v>
      </c>
      <c r="AC19" s="15">
        <v>7.4E7</v>
      </c>
      <c r="AD19" s="15">
        <v>1.7675E8</v>
      </c>
      <c r="AE19" s="15">
        <v>1.588E7</v>
      </c>
      <c r="AF19" s="15">
        <v>5.1E7</v>
      </c>
      <c r="AG19" s="15">
        <v>4.9282605160718936E8</v>
      </c>
      <c r="AH19" s="15">
        <v>1.6297192064999998E8</v>
      </c>
      <c r="AI19" s="15"/>
      <c r="AJ19" s="15">
        <v>1.9783316389238563E9</v>
      </c>
      <c r="AK19" s="12" t="b">
        <f t="shared" si="2"/>
        <v>1</v>
      </c>
      <c r="AL19" s="15">
        <f t="shared" si="3"/>
        <v>528622411.1</v>
      </c>
      <c r="AM19" s="15">
        <v>9.708493203231894E8</v>
      </c>
      <c r="AN19" s="12" t="b">
        <f t="shared" si="4"/>
        <v>1</v>
      </c>
    </row>
    <row r="20">
      <c r="A20" s="11" t="s">
        <v>42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2" t="b">
        <f t="shared" si="1"/>
        <v>1</v>
      </c>
      <c r="S20" s="12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2" t="b">
        <f t="shared" si="2"/>
        <v>1</v>
      </c>
      <c r="AL20" s="15">
        <f t="shared" si="3"/>
        <v>0</v>
      </c>
      <c r="AM20" s="15"/>
      <c r="AN20" s="12" t="b">
        <f t="shared" si="4"/>
        <v>1</v>
      </c>
    </row>
    <row r="21">
      <c r="A21" s="11" t="s">
        <v>43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2" t="b">
        <f t="shared" si="1"/>
        <v>1</v>
      </c>
      <c r="S21" s="12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2" t="b">
        <f t="shared" si="2"/>
        <v>1</v>
      </c>
      <c r="AL21" s="15">
        <f t="shared" si="3"/>
        <v>0</v>
      </c>
      <c r="AM21" s="15"/>
      <c r="AN21" s="12" t="b">
        <f t="shared" si="4"/>
        <v>1</v>
      </c>
    </row>
    <row r="22">
      <c r="A22" s="11" t="s">
        <v>44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2" t="b">
        <f t="shared" si="1"/>
        <v>1</v>
      </c>
      <c r="S22" s="12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2" t="b">
        <f t="shared" si="2"/>
        <v>1</v>
      </c>
      <c r="AL22" s="15">
        <f t="shared" si="3"/>
        <v>0</v>
      </c>
      <c r="AM22" s="15"/>
      <c r="AN22" s="12" t="b">
        <f t="shared" si="4"/>
        <v>1</v>
      </c>
    </row>
    <row r="23">
      <c r="A23" s="11" t="s">
        <v>45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2" t="b">
        <f t="shared" si="1"/>
        <v>1</v>
      </c>
      <c r="S23" s="12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2" t="b">
        <f t="shared" si="2"/>
        <v>1</v>
      </c>
      <c r="AL23" s="15">
        <f t="shared" si="3"/>
        <v>0</v>
      </c>
      <c r="AM23" s="15"/>
      <c r="AN23" s="12" t="b">
        <f t="shared" si="4"/>
        <v>1</v>
      </c>
    </row>
    <row r="24">
      <c r="A24" s="11" t="s">
        <v>46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2" t="b">
        <f t="shared" si="1"/>
        <v>1</v>
      </c>
      <c r="S24" s="12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2" t="b">
        <f t="shared" si="2"/>
        <v>1</v>
      </c>
      <c r="AL24" s="15">
        <f t="shared" si="3"/>
        <v>0</v>
      </c>
      <c r="AM24" s="15"/>
      <c r="AN24" s="12" t="b">
        <f t="shared" si="4"/>
        <v>1</v>
      </c>
    </row>
    <row r="25">
      <c r="A25" s="11" t="s">
        <v>47</v>
      </c>
      <c r="B25" s="15"/>
      <c r="C25" s="15">
        <v>1.03509E7</v>
      </c>
      <c r="D25" s="15">
        <v>3246000.0</v>
      </c>
      <c r="E25" s="15"/>
      <c r="F25" s="15">
        <v>6227600.0</v>
      </c>
      <c r="G25" s="15">
        <v>1.23614E7</v>
      </c>
      <c r="H25" s="15">
        <v>1533500.0</v>
      </c>
      <c r="I25" s="15">
        <v>1.26236E7</v>
      </c>
      <c r="J25" s="15">
        <v>1.12566E7</v>
      </c>
      <c r="K25" s="15"/>
      <c r="L25" s="15">
        <v>2557000.0</v>
      </c>
      <c r="M25" s="15">
        <v>4403000.0</v>
      </c>
      <c r="N25" s="15">
        <v>3.115E7</v>
      </c>
      <c r="O25" s="15">
        <v>4214546.0</v>
      </c>
      <c r="P25" s="15"/>
      <c r="Q25" s="15">
        <v>9.9924146E7</v>
      </c>
      <c r="R25" s="12" t="b">
        <f t="shared" si="1"/>
        <v>1</v>
      </c>
      <c r="S25" s="12"/>
      <c r="T25" s="15"/>
      <c r="U25" s="15">
        <v>1.34359E7</v>
      </c>
      <c r="V25" s="15">
        <v>3246000.0</v>
      </c>
      <c r="W25" s="15">
        <v>1.3427831999999996E7</v>
      </c>
      <c r="X25" s="15">
        <v>1.22326E7</v>
      </c>
      <c r="Y25" s="15">
        <v>1.6033E7</v>
      </c>
      <c r="Z25" s="15">
        <v>1.3718500000000017E7</v>
      </c>
      <c r="AA25" s="15">
        <v>1.26236E7</v>
      </c>
      <c r="AB25" s="15">
        <v>1.12566E7</v>
      </c>
      <c r="AC25" s="15"/>
      <c r="AD25" s="15">
        <v>1980000.0</v>
      </c>
      <c r="AE25" s="15">
        <v>1.7617E7</v>
      </c>
      <c r="AF25" s="15">
        <v>5988000.0</v>
      </c>
      <c r="AG25" s="15">
        <v>9.576E7</v>
      </c>
      <c r="AH25" s="15">
        <v>2.5564546E7</v>
      </c>
      <c r="AI25" s="15"/>
      <c r="AJ25" s="15">
        <v>2.42883578E8</v>
      </c>
      <c r="AK25" s="12" t="b">
        <f t="shared" si="2"/>
        <v>1</v>
      </c>
      <c r="AL25" s="15">
        <f t="shared" si="3"/>
        <v>46661000</v>
      </c>
      <c r="AM25" s="15">
        <v>9.629843200000001E7</v>
      </c>
      <c r="AN25" s="12" t="b">
        <f t="shared" si="4"/>
        <v>1</v>
      </c>
    </row>
    <row r="26">
      <c r="A26" s="11" t="s">
        <v>48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2" t="b">
        <f t="shared" si="1"/>
        <v>1</v>
      </c>
      <c r="S26" s="12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2" t="b">
        <f t="shared" si="2"/>
        <v>1</v>
      </c>
      <c r="AL26" s="15">
        <f t="shared" si="3"/>
        <v>0</v>
      </c>
      <c r="AM26" s="15"/>
      <c r="AN26" s="12" t="b">
        <f t="shared" si="4"/>
        <v>1</v>
      </c>
    </row>
    <row r="27">
      <c r="A27" s="11" t="s">
        <v>49</v>
      </c>
      <c r="B27" s="15"/>
      <c r="C27" s="15"/>
      <c r="D27" s="15"/>
      <c r="E27" s="14">
        <v>8500000.0</v>
      </c>
      <c r="F27" s="15"/>
      <c r="G27" s="15"/>
      <c r="H27" s="15"/>
      <c r="I27" s="15"/>
      <c r="J27" s="15"/>
      <c r="K27" s="15"/>
      <c r="L27" s="15"/>
      <c r="M27" s="15"/>
      <c r="N27" s="14">
        <v>1.954947945E8</v>
      </c>
      <c r="O27" s="14">
        <v>6.1849259E7</v>
      </c>
      <c r="P27" s="14">
        <v>3751635.53</v>
      </c>
      <c r="Q27" s="14">
        <v>2.6959568903E8</v>
      </c>
      <c r="R27" s="12" t="b">
        <f t="shared" si="1"/>
        <v>1</v>
      </c>
      <c r="S27" s="12"/>
      <c r="T27" s="15"/>
      <c r="U27" s="14">
        <v>5.06232E7</v>
      </c>
      <c r="V27" s="14">
        <v>2.95552E7</v>
      </c>
      <c r="W27" s="14">
        <v>5.84354E7</v>
      </c>
      <c r="X27" s="14">
        <v>7.12792E7</v>
      </c>
      <c r="Y27" s="14">
        <v>1.777338E8</v>
      </c>
      <c r="Z27" s="14">
        <v>3.1517E7</v>
      </c>
      <c r="AA27" s="14">
        <v>5.7049E7</v>
      </c>
      <c r="AB27" s="14">
        <v>7.5008E7</v>
      </c>
      <c r="AC27" s="15"/>
      <c r="AD27" s="15"/>
      <c r="AE27" s="14">
        <v>1.196164E8</v>
      </c>
      <c r="AF27" s="15"/>
      <c r="AG27" s="14">
        <v>3.497110654E8</v>
      </c>
      <c r="AH27" s="14">
        <v>6.1849259E7</v>
      </c>
      <c r="AI27" s="14">
        <v>3751636.0</v>
      </c>
      <c r="AJ27" s="14">
        <v>1.0861291604E9</v>
      </c>
      <c r="AK27" s="12" t="b">
        <f t="shared" si="2"/>
        <v>1</v>
      </c>
      <c r="AL27" s="15">
        <f t="shared" si="3"/>
        <v>295920800.5</v>
      </c>
      <c r="AM27" s="14">
        <v>5.206126709E8</v>
      </c>
      <c r="AN27" s="12" t="b">
        <f t="shared" si="4"/>
        <v>1</v>
      </c>
    </row>
    <row r="28">
      <c r="A28" s="11" t="s">
        <v>50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2" t="b">
        <f t="shared" si="1"/>
        <v>1</v>
      </c>
      <c r="S28" s="12"/>
      <c r="T28" s="15"/>
      <c r="U28" s="15"/>
      <c r="V28" s="15"/>
      <c r="W28" s="15"/>
      <c r="X28" s="15"/>
      <c r="Y28" s="32"/>
      <c r="Z28" s="32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2" t="b">
        <f t="shared" si="2"/>
        <v>1</v>
      </c>
      <c r="AL28" s="15">
        <f t="shared" si="3"/>
        <v>0</v>
      </c>
      <c r="AM28" s="15"/>
      <c r="AN28" s="12" t="b">
        <f t="shared" si="4"/>
        <v>1</v>
      </c>
    </row>
    <row r="29">
      <c r="A29" s="11" t="s">
        <v>51</v>
      </c>
      <c r="B29" s="15"/>
      <c r="C29" s="15">
        <v>1.76382E8</v>
      </c>
      <c r="D29" s="15"/>
      <c r="E29" s="15"/>
      <c r="F29" s="15"/>
      <c r="G29" s="15">
        <v>1.435E7</v>
      </c>
      <c r="H29" s="15"/>
      <c r="I29" s="15">
        <v>2.364E7</v>
      </c>
      <c r="J29" s="15">
        <v>1.44756E7</v>
      </c>
      <c r="K29" s="15"/>
      <c r="L29" s="15"/>
      <c r="M29" s="15"/>
      <c r="N29" s="15">
        <v>8.6795842E7</v>
      </c>
      <c r="O29" s="14">
        <v>1.0773722E7</v>
      </c>
      <c r="P29" s="15"/>
      <c r="Q29" s="15">
        <v>3.26417164E8</v>
      </c>
      <c r="R29" s="12" t="b">
        <f t="shared" si="1"/>
        <v>1</v>
      </c>
      <c r="S29" s="12"/>
      <c r="T29" s="15">
        <v>1.559346E8</v>
      </c>
      <c r="U29" s="15">
        <v>7.504E8</v>
      </c>
      <c r="V29" s="15">
        <v>1.08615E8</v>
      </c>
      <c r="W29" s="15">
        <v>2.2792E8</v>
      </c>
      <c r="X29" s="15">
        <v>1.956E7</v>
      </c>
      <c r="Y29" s="32">
        <v>6.22824E8</v>
      </c>
      <c r="Z29" s="15">
        <v>2.1E8</v>
      </c>
      <c r="AA29" s="15">
        <v>5.0316E7</v>
      </c>
      <c r="AB29" s="15">
        <v>8.53476E7</v>
      </c>
      <c r="AC29" s="15"/>
      <c r="AD29" s="15">
        <v>1.657242E8</v>
      </c>
      <c r="AE29" s="15">
        <v>1.83464E8</v>
      </c>
      <c r="AF29" s="15">
        <v>4.7E7</v>
      </c>
      <c r="AG29" s="15">
        <v>2.83621E9</v>
      </c>
      <c r="AH29" s="15">
        <v>7.8962646E8</v>
      </c>
      <c r="AI29" s="15"/>
      <c r="AJ29" s="15">
        <v>6.25294186E9</v>
      </c>
      <c r="AK29" s="12" t="b">
        <f t="shared" si="2"/>
        <v>1</v>
      </c>
      <c r="AL29" s="15">
        <f t="shared" si="3"/>
        <v>5078559875</v>
      </c>
      <c r="AM29" s="15">
        <v>8.47964821E8</v>
      </c>
      <c r="AN29" s="12" t="b">
        <f t="shared" si="4"/>
        <v>1</v>
      </c>
    </row>
    <row r="30">
      <c r="A30" s="11" t="s">
        <v>52</v>
      </c>
      <c r="B30" s="15">
        <v>1.74428E7</v>
      </c>
      <c r="C30" s="15">
        <v>2254400.0</v>
      </c>
      <c r="D30" s="15">
        <v>1.21128E7</v>
      </c>
      <c r="E30" s="15">
        <v>1.23156E7</v>
      </c>
      <c r="F30" s="15">
        <v>6326400.0</v>
      </c>
      <c r="G30" s="14">
        <v>1.54536E7</v>
      </c>
      <c r="H30" s="15">
        <v>7602800.0</v>
      </c>
      <c r="I30" s="14">
        <v>3.15504E7</v>
      </c>
      <c r="J30" s="15">
        <v>1.94172E7</v>
      </c>
      <c r="K30" s="14">
        <v>1.9E7</v>
      </c>
      <c r="L30" s="14">
        <v>1.83576E7</v>
      </c>
      <c r="M30" s="15"/>
      <c r="N30" s="15">
        <v>7.514420907E7</v>
      </c>
      <c r="O30" s="15">
        <v>8955000.0</v>
      </c>
      <c r="P30" s="15"/>
      <c r="Q30" s="14">
        <v>2.4593280907E8</v>
      </c>
      <c r="R30" s="12" t="b">
        <f t="shared" si="1"/>
        <v>1</v>
      </c>
      <c r="S30" s="12"/>
      <c r="T30" s="15">
        <v>3.0E7</v>
      </c>
      <c r="U30" s="15">
        <v>1.25E7</v>
      </c>
      <c r="V30" s="15">
        <v>5.0E7</v>
      </c>
      <c r="W30" s="15">
        <v>1.55E7</v>
      </c>
      <c r="X30" s="15">
        <v>6.55E7</v>
      </c>
      <c r="Y30" s="15">
        <v>3.598E7</v>
      </c>
      <c r="Z30" s="14">
        <v>1.5396E7</v>
      </c>
      <c r="AA30" s="14">
        <v>3.63E7</v>
      </c>
      <c r="AB30" s="14">
        <v>3.858E7</v>
      </c>
      <c r="AC30" s="15"/>
      <c r="AD30" s="14">
        <v>1.9E7</v>
      </c>
      <c r="AE30" s="14">
        <v>4.43E7</v>
      </c>
      <c r="AF30" s="15"/>
      <c r="AG30" s="14">
        <v>3.791442091E8</v>
      </c>
      <c r="AH30" s="14">
        <v>2.4755E7</v>
      </c>
      <c r="AI30" s="15">
        <v>4000000.0</v>
      </c>
      <c r="AJ30" s="14">
        <v>7.709552091E8</v>
      </c>
      <c r="AK30" s="12" t="b">
        <f t="shared" si="2"/>
        <v>1</v>
      </c>
      <c r="AL30" s="15">
        <f t="shared" si="3"/>
        <v>402978000</v>
      </c>
      <c r="AM30" s="14">
        <v>1.220444E8</v>
      </c>
      <c r="AN30" s="12" t="b">
        <f t="shared" si="4"/>
        <v>1</v>
      </c>
    </row>
    <row r="31">
      <c r="A31" s="11" t="s">
        <v>53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2" t="b">
        <f t="shared" si="1"/>
        <v>1</v>
      </c>
      <c r="S31" s="12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2" t="b">
        <f t="shared" si="2"/>
        <v>1</v>
      </c>
      <c r="AL31" s="15">
        <f t="shared" si="3"/>
        <v>0</v>
      </c>
      <c r="AM31" s="15"/>
      <c r="AN31" s="12" t="b">
        <f t="shared" si="4"/>
        <v>1</v>
      </c>
    </row>
    <row r="32">
      <c r="A32" s="11" t="s">
        <v>54</v>
      </c>
      <c r="B32" s="15"/>
      <c r="C32" s="15">
        <v>3139000.0</v>
      </c>
      <c r="D32" s="15">
        <v>2.6688E7</v>
      </c>
      <c r="E32" s="15"/>
      <c r="F32" s="15"/>
      <c r="G32" s="15"/>
      <c r="H32" s="15">
        <v>3139000.0</v>
      </c>
      <c r="I32" s="15">
        <v>2.404666E7</v>
      </c>
      <c r="J32" s="15">
        <v>2032750.0</v>
      </c>
      <c r="K32" s="15">
        <v>5.6969E7</v>
      </c>
      <c r="L32" s="15">
        <v>5159000.0</v>
      </c>
      <c r="M32" s="15"/>
      <c r="N32" s="15">
        <v>3.969E7</v>
      </c>
      <c r="O32" s="15">
        <v>8841000.0</v>
      </c>
      <c r="P32" s="15"/>
      <c r="Q32" s="15">
        <v>1.6970441E8</v>
      </c>
      <c r="R32" s="12" t="b">
        <f t="shared" si="1"/>
        <v>1</v>
      </c>
      <c r="S32" s="12"/>
      <c r="T32" s="15"/>
      <c r="U32" s="15">
        <v>2.6688E7</v>
      </c>
      <c r="V32" s="15">
        <v>4789000.0</v>
      </c>
      <c r="W32" s="15"/>
      <c r="X32" s="15"/>
      <c r="Y32" s="15">
        <v>4.993E7</v>
      </c>
      <c r="Z32" s="15">
        <v>3139000.0</v>
      </c>
      <c r="AA32" s="15">
        <v>3.7592315E7</v>
      </c>
      <c r="AB32" s="15">
        <v>2.509E7</v>
      </c>
      <c r="AC32" s="15"/>
      <c r="AD32" s="15">
        <v>6.7469E7</v>
      </c>
      <c r="AE32" s="15">
        <v>1.0199E7</v>
      </c>
      <c r="AF32" s="15">
        <v>1.78E7</v>
      </c>
      <c r="AG32" s="15">
        <v>6.915696E7</v>
      </c>
      <c r="AH32" s="15">
        <v>2.6661E7</v>
      </c>
      <c r="AI32" s="15"/>
      <c r="AJ32" s="15">
        <v>3.38514275E8</v>
      </c>
      <c r="AK32" s="12" t="b">
        <f t="shared" si="2"/>
        <v>1</v>
      </c>
      <c r="AL32" s="15">
        <f t="shared" si="3"/>
        <v>40116250</v>
      </c>
      <c r="AM32" s="15">
        <v>1.28693615E8</v>
      </c>
      <c r="AN32" s="12" t="b">
        <f t="shared" si="4"/>
        <v>1</v>
      </c>
    </row>
    <row r="33">
      <c r="A33" s="11" t="s">
        <v>55</v>
      </c>
      <c r="B33" s="15"/>
      <c r="C33" s="14">
        <v>1.036E7</v>
      </c>
      <c r="D33" s="14">
        <v>1.193E7</v>
      </c>
      <c r="E33" s="14">
        <v>3.312E7</v>
      </c>
      <c r="F33" s="14">
        <v>7836000.0</v>
      </c>
      <c r="G33" s="14">
        <v>2.7104E7</v>
      </c>
      <c r="H33" s="14">
        <v>5.0576E7</v>
      </c>
      <c r="I33" s="14">
        <v>1.738E7</v>
      </c>
      <c r="J33" s="14">
        <v>7424000.0</v>
      </c>
      <c r="K33" s="14">
        <v>2.4672E7</v>
      </c>
      <c r="L33" s="14">
        <v>7520000.0</v>
      </c>
      <c r="M33" s="15"/>
      <c r="N33" s="14">
        <v>1.2618E8</v>
      </c>
      <c r="O33" s="14">
        <v>1.56E7</v>
      </c>
      <c r="P33" s="15"/>
      <c r="Q33" s="14">
        <v>3.39702E8</v>
      </c>
      <c r="R33" s="12" t="b">
        <f t="shared" si="1"/>
        <v>1</v>
      </c>
      <c r="S33" s="12"/>
      <c r="T33" s="14">
        <v>4460000.0</v>
      </c>
      <c r="U33" s="14">
        <v>9.868E7</v>
      </c>
      <c r="V33" s="14">
        <v>3.4045E7</v>
      </c>
      <c r="W33" s="14">
        <v>3.6519E7</v>
      </c>
      <c r="X33" s="14">
        <v>3.6274E7</v>
      </c>
      <c r="Y33" s="14">
        <v>1.66346E8</v>
      </c>
      <c r="Z33" s="14">
        <v>5.0576E7</v>
      </c>
      <c r="AA33" s="14">
        <v>4.3216E7</v>
      </c>
      <c r="AB33" s="14">
        <v>2.3164E7</v>
      </c>
      <c r="AC33" s="15"/>
      <c r="AD33" s="14">
        <v>5.5832E7</v>
      </c>
      <c r="AE33" s="14">
        <v>2.70498E7</v>
      </c>
      <c r="AF33" s="14">
        <v>1.62138E8</v>
      </c>
      <c r="AG33" s="14">
        <v>3.0162E8</v>
      </c>
      <c r="AH33" s="14">
        <v>2.46E7</v>
      </c>
      <c r="AI33" s="14">
        <v>2.0E8</v>
      </c>
      <c r="AJ33" s="14">
        <v>1.2645198E9</v>
      </c>
      <c r="AK33" s="12" t="b">
        <f t="shared" si="2"/>
        <v>1</v>
      </c>
      <c r="AL33" s="15">
        <f t="shared" si="3"/>
        <v>691987000</v>
      </c>
      <c r="AM33" s="14">
        <v>2.328308E8</v>
      </c>
      <c r="AN33" s="12" t="b">
        <f t="shared" si="4"/>
        <v>1</v>
      </c>
    </row>
    <row r="34">
      <c r="A34" s="11" t="s">
        <v>56</v>
      </c>
      <c r="B34" s="14">
        <v>2.3476E7</v>
      </c>
      <c r="C34" s="14">
        <v>2.6354E7</v>
      </c>
      <c r="D34" s="15"/>
      <c r="E34" s="14">
        <v>7951000.0</v>
      </c>
      <c r="F34" s="15"/>
      <c r="G34" s="14">
        <v>2.0449E7</v>
      </c>
      <c r="H34" s="14">
        <v>3196000.0</v>
      </c>
      <c r="I34" s="14">
        <v>4529000.0</v>
      </c>
      <c r="J34" s="14">
        <v>2.6726E7</v>
      </c>
      <c r="K34" s="14">
        <v>9708000.0</v>
      </c>
      <c r="L34" s="14">
        <v>1.157E7</v>
      </c>
      <c r="M34" s="14">
        <v>1.2515E7</v>
      </c>
      <c r="N34" s="14">
        <v>5.230490662E7</v>
      </c>
      <c r="O34" s="14">
        <v>1.385667373E7</v>
      </c>
      <c r="P34" s="14">
        <v>5000000.0</v>
      </c>
      <c r="Q34" s="14">
        <v>2.1763558035E8</v>
      </c>
      <c r="R34" s="12" t="b">
        <f t="shared" si="1"/>
        <v>1</v>
      </c>
      <c r="S34" s="12"/>
      <c r="T34" s="14">
        <v>1.4765E8</v>
      </c>
      <c r="U34" s="14">
        <v>4.452338724E7</v>
      </c>
      <c r="V34" s="14">
        <v>528000.0</v>
      </c>
      <c r="W34" s="14">
        <v>9378000.0</v>
      </c>
      <c r="X34" s="14">
        <v>2250000.0</v>
      </c>
      <c r="Y34" s="14">
        <v>3.43057E7</v>
      </c>
      <c r="Z34" s="14">
        <v>3196000.0</v>
      </c>
      <c r="AA34" s="14">
        <v>1.0416E7</v>
      </c>
      <c r="AB34" s="14">
        <v>3.46463E7</v>
      </c>
      <c r="AC34" s="15"/>
      <c r="AD34" s="14">
        <v>5.914835E7</v>
      </c>
      <c r="AE34" s="14">
        <v>4.50884E7</v>
      </c>
      <c r="AF34" s="14">
        <v>2.1333E7</v>
      </c>
      <c r="AG34" s="14">
        <v>1.056455772E8</v>
      </c>
      <c r="AH34" s="14">
        <v>2.829167373E7</v>
      </c>
      <c r="AI34" s="14">
        <v>5000000.0</v>
      </c>
      <c r="AJ34" s="14">
        <v>5.5140038817E8</v>
      </c>
      <c r="AK34" s="12" t="b">
        <f t="shared" si="2"/>
        <v>1</v>
      </c>
      <c r="AL34" s="15">
        <f t="shared" si="3"/>
        <v>207186883.7</v>
      </c>
      <c r="AM34" s="14">
        <v>1.265779241E8</v>
      </c>
      <c r="AN34" s="12" t="b">
        <f t="shared" si="4"/>
        <v>1</v>
      </c>
    </row>
    <row r="35">
      <c r="A35" s="11" t="s">
        <v>57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2" t="b">
        <f t="shared" si="1"/>
        <v>1</v>
      </c>
      <c r="S35" s="1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2" t="b">
        <f t="shared" si="2"/>
        <v>1</v>
      </c>
      <c r="AL35" s="15">
        <f t="shared" si="3"/>
        <v>0</v>
      </c>
      <c r="AM35" s="15"/>
      <c r="AN35" s="12" t="b">
        <f t="shared" si="4"/>
        <v>1</v>
      </c>
    </row>
    <row r="36">
      <c r="A36" s="11" t="s">
        <v>58</v>
      </c>
      <c r="B36" s="14">
        <v>7599200.0</v>
      </c>
      <c r="C36" s="14">
        <v>1.442E7</v>
      </c>
      <c r="D36" s="14">
        <v>6585600.0</v>
      </c>
      <c r="E36" s="14">
        <v>2.5812E7</v>
      </c>
      <c r="F36" s="14">
        <v>1.18636E7</v>
      </c>
      <c r="G36" s="14">
        <v>3.1015E7</v>
      </c>
      <c r="H36" s="14">
        <v>1.5585E7</v>
      </c>
      <c r="I36" s="14">
        <v>2.85552E7</v>
      </c>
      <c r="J36" s="14">
        <v>3620000.0</v>
      </c>
      <c r="K36" s="14">
        <v>1.9E7</v>
      </c>
      <c r="L36" s="14">
        <v>2.26738E7</v>
      </c>
      <c r="M36" s="15"/>
      <c r="N36" s="14">
        <v>1.408525141E8</v>
      </c>
      <c r="O36" s="14">
        <v>2.2E7</v>
      </c>
      <c r="P36" s="14">
        <v>1.9818392E7</v>
      </c>
      <c r="Q36" s="14">
        <v>3.694003061E8</v>
      </c>
      <c r="R36" s="12" t="b">
        <f t="shared" si="1"/>
        <v>1</v>
      </c>
      <c r="S36" s="12"/>
      <c r="T36" s="14">
        <v>1.55992E7</v>
      </c>
      <c r="U36" s="14">
        <v>2.2E7</v>
      </c>
      <c r="V36" s="14">
        <v>8292800.0</v>
      </c>
      <c r="W36" s="14">
        <v>2.88792E7</v>
      </c>
      <c r="X36" s="14">
        <v>1.31404E7</v>
      </c>
      <c r="Y36" s="14">
        <v>5.2548E7</v>
      </c>
      <c r="Z36" s="14">
        <v>2.6E7</v>
      </c>
      <c r="AA36" s="14">
        <v>3.73032E7</v>
      </c>
      <c r="AB36" s="14">
        <v>2.1002E7</v>
      </c>
      <c r="AC36" s="15"/>
      <c r="AD36" s="14">
        <v>1.9E7</v>
      </c>
      <c r="AE36" s="14">
        <v>3.41856E7</v>
      </c>
      <c r="AF36" s="14">
        <v>4.43E7</v>
      </c>
      <c r="AG36" s="14">
        <v>3.025913274E8</v>
      </c>
      <c r="AH36" s="14">
        <v>2.2E7</v>
      </c>
      <c r="AI36" s="14">
        <v>2.3327E7</v>
      </c>
      <c r="AJ36" s="14">
        <v>6.701687274E8</v>
      </c>
      <c r="AK36" s="12" t="b">
        <f t="shared" si="2"/>
        <v>1</v>
      </c>
      <c r="AL36" s="15">
        <f t="shared" si="3"/>
        <v>257924421.3</v>
      </c>
      <c r="AM36" s="14">
        <v>4.2844E7</v>
      </c>
      <c r="AN36" s="12" t="b">
        <f t="shared" si="4"/>
        <v>1</v>
      </c>
    </row>
    <row r="37">
      <c r="A37" s="23" t="s">
        <v>59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2" t="b">
        <f t="shared" si="1"/>
        <v>1</v>
      </c>
      <c r="S37" s="1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2" t="b">
        <f t="shared" si="2"/>
        <v>1</v>
      </c>
      <c r="AL37" s="15">
        <f t="shared" si="3"/>
        <v>0</v>
      </c>
      <c r="AM37" s="15"/>
      <c r="AN37" s="12" t="b">
        <f t="shared" si="4"/>
        <v>1</v>
      </c>
    </row>
    <row r="38">
      <c r="A38" s="23" t="s">
        <v>60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>
        <v>1.07142914E8</v>
      </c>
      <c r="O38" s="15">
        <v>600000.0</v>
      </c>
      <c r="P38" s="15"/>
      <c r="Q38" s="15">
        <v>1.07742914E8</v>
      </c>
      <c r="R38" s="12" t="b">
        <f t="shared" si="1"/>
        <v>1</v>
      </c>
      <c r="S38" s="12"/>
      <c r="T38" s="15"/>
      <c r="U38" s="15">
        <v>1.92869E7</v>
      </c>
      <c r="V38" s="15">
        <v>2.5092E7</v>
      </c>
      <c r="W38" s="15">
        <v>5240000.0</v>
      </c>
      <c r="X38" s="15">
        <v>1.98535E7</v>
      </c>
      <c r="Y38" s="15">
        <v>4.3625E7</v>
      </c>
      <c r="Z38" s="15">
        <v>4077000.0</v>
      </c>
      <c r="AA38" s="15"/>
      <c r="AB38" s="15">
        <v>9122000.0</v>
      </c>
      <c r="AC38" s="15"/>
      <c r="AD38" s="15"/>
      <c r="AE38" s="15">
        <v>3.8239E7</v>
      </c>
      <c r="AF38" s="15"/>
      <c r="AG38" s="15">
        <v>1.07142914E8</v>
      </c>
      <c r="AH38" s="15">
        <v>4.4102952E7</v>
      </c>
      <c r="AI38" s="15">
        <v>8.72848E7</v>
      </c>
      <c r="AJ38" s="15">
        <v>4.03066066E8</v>
      </c>
      <c r="AK38" s="12" t="b">
        <f t="shared" si="2"/>
        <v>1</v>
      </c>
      <c r="AL38" s="15">
        <f t="shared" si="3"/>
        <v>294963152</v>
      </c>
      <c r="AM38" s="15">
        <v>360000.0</v>
      </c>
      <c r="AN38" s="12" t="b">
        <f t="shared" si="4"/>
        <v>1</v>
      </c>
    </row>
    <row r="39">
      <c r="A39" s="23" t="s">
        <v>61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2" t="b">
        <f t="shared" si="1"/>
        <v>1</v>
      </c>
      <c r="S39" s="1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2" t="b">
        <f t="shared" si="2"/>
        <v>1</v>
      </c>
      <c r="AL39" s="15">
        <f t="shared" si="3"/>
        <v>0</v>
      </c>
      <c r="AM39" s="15"/>
      <c r="AN39" s="12" t="b">
        <f t="shared" si="4"/>
        <v>1</v>
      </c>
    </row>
    <row r="40">
      <c r="A40" s="23" t="s">
        <v>62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57">
        <v>3.580481334540001E8</v>
      </c>
      <c r="O40" s="15"/>
      <c r="P40" s="15"/>
      <c r="Q40" s="57">
        <v>3.580481334540001E8</v>
      </c>
      <c r="R40" s="12" t="b">
        <f t="shared" si="1"/>
        <v>1</v>
      </c>
      <c r="S40" s="12"/>
      <c r="T40" s="15"/>
      <c r="U40" s="15">
        <v>4.18272E7</v>
      </c>
      <c r="V40" s="15">
        <v>4.49208E7</v>
      </c>
      <c r="W40" s="15">
        <v>1.2101E7</v>
      </c>
      <c r="X40" s="15">
        <v>7375600.0</v>
      </c>
      <c r="Y40" s="15">
        <v>4.02166E7</v>
      </c>
      <c r="Z40" s="15">
        <v>4.64063E7</v>
      </c>
      <c r="AA40" s="15"/>
      <c r="AB40" s="15">
        <v>5.44669E7</v>
      </c>
      <c r="AC40" s="15"/>
      <c r="AD40" s="15">
        <v>4.8379101178E8</v>
      </c>
      <c r="AE40" s="15">
        <v>1.4236E7</v>
      </c>
      <c r="AF40" s="15">
        <v>2.188749705E8</v>
      </c>
      <c r="AG40" s="57">
        <v>3.580481334540001E8</v>
      </c>
      <c r="AH40" s="15">
        <v>1.393581866666667E8</v>
      </c>
      <c r="AI40" s="15">
        <v>2.289E8</v>
      </c>
      <c r="AJ40" s="15">
        <v>1.6905227024006667E9</v>
      </c>
      <c r="AK40" s="12" t="b">
        <f t="shared" si="2"/>
        <v>1</v>
      </c>
      <c r="AL40" s="15">
        <f t="shared" si="3"/>
        <v>1055114557</v>
      </c>
      <c r="AM40" s="15">
        <v>2.7736001178E8</v>
      </c>
      <c r="AN40" s="12" t="b">
        <f t="shared" si="4"/>
        <v>1</v>
      </c>
    </row>
    <row r="41">
      <c r="A41" s="23" t="s">
        <v>63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57">
        <v>3.32303822E8</v>
      </c>
      <c r="O41" s="57">
        <v>600000.0</v>
      </c>
      <c r="P41" s="15"/>
      <c r="Q41" s="15">
        <v>3.32903822E8</v>
      </c>
      <c r="R41" s="12" t="b">
        <f t="shared" si="1"/>
        <v>1</v>
      </c>
      <c r="S41" s="12"/>
      <c r="T41" s="15"/>
      <c r="U41" s="15">
        <v>3.93024E7</v>
      </c>
      <c r="V41" s="15">
        <v>6.961486E7</v>
      </c>
      <c r="W41" s="15">
        <v>518400.0</v>
      </c>
      <c r="X41" s="15"/>
      <c r="Y41" s="15">
        <v>1.43033E7</v>
      </c>
      <c r="Z41" s="15">
        <v>2.86089E7</v>
      </c>
      <c r="AA41" s="15"/>
      <c r="AB41" s="58">
        <v>3.130503E7</v>
      </c>
      <c r="AC41" s="15"/>
      <c r="AD41" s="15"/>
      <c r="AE41" s="15">
        <v>6.0215E7</v>
      </c>
      <c r="AF41" s="15"/>
      <c r="AG41" s="15">
        <v>3.32303822E8</v>
      </c>
      <c r="AH41" s="15">
        <v>2.4200608E8</v>
      </c>
      <c r="AI41" s="15">
        <v>3.7642E8</v>
      </c>
      <c r="AJ41" s="15">
        <v>1.194597792E9</v>
      </c>
      <c r="AK41" s="12" t="b">
        <f t="shared" si="2"/>
        <v>1</v>
      </c>
      <c r="AL41" s="15">
        <f t="shared" si="3"/>
        <v>160240000</v>
      </c>
      <c r="AM41" s="15">
        <v>7.0145397E8</v>
      </c>
      <c r="AN41" s="12" t="b">
        <f t="shared" si="4"/>
        <v>1</v>
      </c>
    </row>
    <row r="42">
      <c r="A42" s="23" t="s">
        <v>64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57">
        <v>3.397143E8</v>
      </c>
      <c r="O42" s="15"/>
      <c r="P42" s="15"/>
      <c r="Q42" s="15">
        <v>3.397143E8</v>
      </c>
      <c r="R42" s="12" t="b">
        <f t="shared" si="1"/>
        <v>1</v>
      </c>
      <c r="S42" s="12"/>
      <c r="T42" s="15">
        <v>3.243104E7</v>
      </c>
      <c r="U42" s="15">
        <v>2.85633E7</v>
      </c>
      <c r="V42" s="15">
        <v>2762600.0</v>
      </c>
      <c r="W42" s="15">
        <v>555000.0</v>
      </c>
      <c r="X42" s="15">
        <v>6.35806E7</v>
      </c>
      <c r="Y42" s="15">
        <v>2.111424E8</v>
      </c>
      <c r="Z42" s="15">
        <v>6955800.0</v>
      </c>
      <c r="AA42" s="15"/>
      <c r="AB42" s="15">
        <v>2532200.0</v>
      </c>
      <c r="AC42" s="15"/>
      <c r="AD42" s="15">
        <v>7.5E7</v>
      </c>
      <c r="AE42" s="15">
        <v>4442600.0</v>
      </c>
      <c r="AF42" s="15">
        <v>1.46738E7</v>
      </c>
      <c r="AG42" s="15">
        <v>3.397143E8</v>
      </c>
      <c r="AH42" s="15">
        <v>8.6331325E7</v>
      </c>
      <c r="AI42" s="15">
        <v>3.0095E8</v>
      </c>
      <c r="AJ42" s="15">
        <v>1.169634965E9</v>
      </c>
      <c r="AK42" s="12" t="b">
        <f t="shared" si="2"/>
        <v>1</v>
      </c>
      <c r="AL42" s="15">
        <f t="shared" si="3"/>
        <v>683627365</v>
      </c>
      <c r="AM42" s="15">
        <v>1.462933E8</v>
      </c>
      <c r="AN42" s="12" t="b">
        <f t="shared" si="4"/>
        <v>1</v>
      </c>
    </row>
    <row r="43">
      <c r="A43" s="23" t="s">
        <v>65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>
        <v>2.11206843E8</v>
      </c>
      <c r="O43" s="15"/>
      <c r="P43" s="15"/>
      <c r="Q43" s="59">
        <v>2.11206843E8</v>
      </c>
      <c r="R43" s="12" t="b">
        <f t="shared" si="1"/>
        <v>1</v>
      </c>
      <c r="S43" s="12"/>
      <c r="T43" s="15">
        <v>2.50183E7</v>
      </c>
      <c r="U43" s="15">
        <v>4.04464E7</v>
      </c>
      <c r="V43" s="15"/>
      <c r="W43" s="15">
        <v>3427000.0</v>
      </c>
      <c r="X43" s="15">
        <v>1.36382E7</v>
      </c>
      <c r="Y43" s="15">
        <v>7.48405E7</v>
      </c>
      <c r="Z43" s="15">
        <v>1.35925E7</v>
      </c>
      <c r="AA43" s="15"/>
      <c r="AB43" s="15">
        <v>2.6512E7</v>
      </c>
      <c r="AC43" s="15"/>
      <c r="AD43" s="15">
        <v>4.6714E7</v>
      </c>
      <c r="AE43" s="15">
        <v>7.91385E7</v>
      </c>
      <c r="AF43" s="15">
        <v>1.08462E8</v>
      </c>
      <c r="AG43" s="15">
        <v>3.13005472E8</v>
      </c>
      <c r="AH43" s="15">
        <v>9.29814E7</v>
      </c>
      <c r="AI43" s="15">
        <v>4.47E7</v>
      </c>
      <c r="AJ43" s="15">
        <v>8.82476272E8</v>
      </c>
      <c r="AK43" s="12" t="b">
        <f t="shared" si="2"/>
        <v>1</v>
      </c>
      <c r="AL43" s="15">
        <f t="shared" si="3"/>
        <v>597543929</v>
      </c>
      <c r="AM43" s="15">
        <v>7.37255E7</v>
      </c>
      <c r="AN43" s="12" t="b">
        <f t="shared" si="4"/>
        <v>1</v>
      </c>
    </row>
    <row r="44">
      <c r="A44" s="23" t="s">
        <v>66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2" t="b">
        <f t="shared" si="1"/>
        <v>1</v>
      </c>
      <c r="S44" s="12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2" t="b">
        <f t="shared" si="2"/>
        <v>1</v>
      </c>
      <c r="AL44" s="15">
        <f t="shared" si="3"/>
        <v>0</v>
      </c>
      <c r="AM44" s="15"/>
      <c r="AN44" s="12" t="b">
        <f t="shared" si="4"/>
        <v>1</v>
      </c>
    </row>
    <row r="45">
      <c r="A45" s="23" t="s">
        <v>67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2" t="b">
        <f t="shared" si="1"/>
        <v>1</v>
      </c>
      <c r="S45" s="1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2" t="b">
        <f t="shared" si="2"/>
        <v>1</v>
      </c>
      <c r="AL45" s="15">
        <f t="shared" si="3"/>
        <v>0</v>
      </c>
      <c r="AM45" s="15"/>
      <c r="AN45" s="12" t="b">
        <f t="shared" si="4"/>
        <v>1</v>
      </c>
    </row>
    <row r="46">
      <c r="A46" s="23" t="s">
        <v>68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>
        <v>2.27210356E8</v>
      </c>
      <c r="O46" s="15"/>
      <c r="P46" s="15"/>
      <c r="Q46" s="15">
        <v>2.27210356E8</v>
      </c>
      <c r="R46" s="12" t="b">
        <f t="shared" si="1"/>
        <v>1</v>
      </c>
      <c r="S46" s="12"/>
      <c r="T46" s="15">
        <v>5813920.0</v>
      </c>
      <c r="U46" s="15">
        <v>1.3827E7</v>
      </c>
      <c r="V46" s="15">
        <v>2.09982E7</v>
      </c>
      <c r="W46" s="15">
        <v>3934900.0</v>
      </c>
      <c r="X46" s="15">
        <v>2.60794E7</v>
      </c>
      <c r="Y46" s="15">
        <v>8041880.0</v>
      </c>
      <c r="Z46" s="15">
        <v>1.48596E7</v>
      </c>
      <c r="AA46" s="15"/>
      <c r="AB46" s="15">
        <v>1.51442E7</v>
      </c>
      <c r="AC46" s="15"/>
      <c r="AD46" s="15">
        <v>5.59636E7</v>
      </c>
      <c r="AE46" s="15">
        <v>2.83864E7</v>
      </c>
      <c r="AF46" s="15"/>
      <c r="AG46" s="15">
        <v>2.27210356E8</v>
      </c>
      <c r="AH46" s="15">
        <v>6.93631E7</v>
      </c>
      <c r="AI46" s="15">
        <v>8.4575E8</v>
      </c>
      <c r="AJ46" s="15">
        <v>1.335372556E9</v>
      </c>
      <c r="AK46" s="12" t="b">
        <f t="shared" si="2"/>
        <v>1</v>
      </c>
      <c r="AL46" s="15">
        <f t="shared" si="3"/>
        <v>1108162200</v>
      </c>
      <c r="AM46" s="15"/>
      <c r="AN46" s="12" t="b">
        <f t="shared" si="4"/>
        <v>1</v>
      </c>
    </row>
    <row r="47">
      <c r="A47" s="23" t="s">
        <v>69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>
        <v>3.599419E8</v>
      </c>
      <c r="O47" s="15"/>
      <c r="P47" s="15"/>
      <c r="Q47" s="15">
        <v>3.599419E8</v>
      </c>
      <c r="R47" s="12" t="b">
        <f t="shared" si="1"/>
        <v>1</v>
      </c>
      <c r="S47" s="12"/>
      <c r="T47" s="15"/>
      <c r="U47" s="15">
        <v>1.177819E8</v>
      </c>
      <c r="V47" s="57">
        <v>1.52274E8</v>
      </c>
      <c r="W47" s="15">
        <v>3.33958E7</v>
      </c>
      <c r="X47" s="15">
        <v>6.90909E7</v>
      </c>
      <c r="Y47" s="15">
        <v>1.72706E8</v>
      </c>
      <c r="Z47" s="15">
        <v>4.66983E7</v>
      </c>
      <c r="AA47" s="15"/>
      <c r="AB47" s="15">
        <v>4.20959E7</v>
      </c>
      <c r="AC47" s="15"/>
      <c r="AD47" s="15">
        <v>7.32022375E8</v>
      </c>
      <c r="AE47" s="15">
        <v>1.02978E7</v>
      </c>
      <c r="AF47" s="15">
        <v>1.9485642E8</v>
      </c>
      <c r="AG47" s="15">
        <v>5.30254E8</v>
      </c>
      <c r="AH47" s="15">
        <v>3.577072246E8</v>
      </c>
      <c r="AI47" s="15">
        <v>1.154274818E9</v>
      </c>
      <c r="AJ47" s="15">
        <v>3.6134554376E9</v>
      </c>
      <c r="AK47" s="12" t="b">
        <f t="shared" si="2"/>
        <v>1</v>
      </c>
      <c r="AL47" s="15">
        <f t="shared" si="3"/>
        <v>3253013538</v>
      </c>
      <c r="AM47" s="15">
        <v>500000.0</v>
      </c>
      <c r="AN47" s="12" t="b">
        <f t="shared" si="4"/>
        <v>1</v>
      </c>
    </row>
    <row r="48">
      <c r="A48" s="23" t="s">
        <v>70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57">
        <v>3.43253404E8</v>
      </c>
      <c r="O48" s="15"/>
      <c r="P48" s="15"/>
      <c r="Q48" s="57">
        <v>3.43253404E8</v>
      </c>
      <c r="R48" s="12" t="b">
        <f t="shared" si="1"/>
        <v>1</v>
      </c>
      <c r="S48" s="12"/>
      <c r="T48" s="15">
        <v>8984000.0</v>
      </c>
      <c r="U48" s="15">
        <v>2.4636E7</v>
      </c>
      <c r="V48" s="15"/>
      <c r="W48" s="15">
        <v>7540000.0</v>
      </c>
      <c r="X48" s="15">
        <v>1.8643E7</v>
      </c>
      <c r="Y48" s="60">
        <v>7324000.0</v>
      </c>
      <c r="Z48" s="15">
        <v>8790000.0</v>
      </c>
      <c r="AA48" s="15"/>
      <c r="AB48" s="15">
        <v>1.9139E7</v>
      </c>
      <c r="AC48" s="15"/>
      <c r="AD48" s="15">
        <v>1.2122E8</v>
      </c>
      <c r="AE48" s="15">
        <v>1.5051E7</v>
      </c>
      <c r="AF48" s="15">
        <v>1.514412E8</v>
      </c>
      <c r="AG48" s="15">
        <v>3.43253404E8</v>
      </c>
      <c r="AH48" s="15">
        <v>1.139618E8</v>
      </c>
      <c r="AI48" s="15">
        <v>2.1688E8</v>
      </c>
      <c r="AJ48" s="15">
        <v>1.056863404E9</v>
      </c>
      <c r="AK48" s="12" t="b">
        <f t="shared" si="2"/>
        <v>1</v>
      </c>
      <c r="AL48" s="15">
        <f t="shared" si="3"/>
        <v>649687000</v>
      </c>
      <c r="AM48" s="15">
        <v>6.3923E7</v>
      </c>
      <c r="AN48" s="12" t="b">
        <f t="shared" si="4"/>
        <v>1</v>
      </c>
    </row>
    <row r="49">
      <c r="A49" s="23" t="s">
        <v>71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>
        <v>2.6870148E8</v>
      </c>
      <c r="O49" s="15"/>
      <c r="P49" s="15"/>
      <c r="Q49" s="57">
        <v>2.6870148E8</v>
      </c>
      <c r="R49" s="12" t="b">
        <f t="shared" si="1"/>
        <v>1</v>
      </c>
      <c r="S49" s="12"/>
      <c r="T49" s="15">
        <v>5500000.0</v>
      </c>
      <c r="U49" s="15">
        <v>2.71456E7</v>
      </c>
      <c r="V49" s="15">
        <v>4.0044E7</v>
      </c>
      <c r="W49" s="15">
        <v>5768300.0</v>
      </c>
      <c r="X49" s="15">
        <v>6.22356E7</v>
      </c>
      <c r="Y49" s="15">
        <v>4740000.0</v>
      </c>
      <c r="Z49" s="15">
        <v>1.74678E7</v>
      </c>
      <c r="AA49" s="15"/>
      <c r="AB49" s="15">
        <v>3.33745E7</v>
      </c>
      <c r="AC49" s="15"/>
      <c r="AD49" s="15">
        <v>2.021152E8</v>
      </c>
      <c r="AE49" s="15">
        <v>2.9366E7</v>
      </c>
      <c r="AF49" s="15"/>
      <c r="AG49" s="15">
        <v>2.6870148E8</v>
      </c>
      <c r="AH49" s="15">
        <v>1.20284E8</v>
      </c>
      <c r="AI49" s="15">
        <v>6.21693E8</v>
      </c>
      <c r="AJ49" s="15">
        <v>1.43843548E9</v>
      </c>
      <c r="AK49" s="12" t="b">
        <f t="shared" si="2"/>
        <v>1</v>
      </c>
      <c r="AL49" s="15">
        <f t="shared" si="3"/>
        <v>1103726000</v>
      </c>
      <c r="AM49" s="15">
        <v>6.6008E7</v>
      </c>
      <c r="AN49" s="12" t="b">
        <f t="shared" si="4"/>
        <v>1</v>
      </c>
    </row>
    <row r="50">
      <c r="A50" s="23" t="s">
        <v>72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>
        <v>2.0835271125E8</v>
      </c>
      <c r="O50" s="15">
        <v>536400.0</v>
      </c>
      <c r="P50" s="15"/>
      <c r="Q50" s="15">
        <v>2.0888911125E8</v>
      </c>
      <c r="R50" s="12" t="b">
        <f t="shared" si="1"/>
        <v>1</v>
      </c>
      <c r="S50" s="12"/>
      <c r="T50" s="15"/>
      <c r="U50" s="15">
        <v>5.859835E7</v>
      </c>
      <c r="V50" s="15">
        <v>2.4355296E7</v>
      </c>
      <c r="W50" s="15">
        <v>3.03046E7</v>
      </c>
      <c r="X50" s="15">
        <v>1.404078E7</v>
      </c>
      <c r="Y50" s="15">
        <v>1.2459E7</v>
      </c>
      <c r="Z50" s="15">
        <v>2.53418E7</v>
      </c>
      <c r="AA50" s="15"/>
      <c r="AB50" s="15">
        <v>7.98876E7</v>
      </c>
      <c r="AC50" s="15"/>
      <c r="AD50" s="15">
        <v>4.137423E8</v>
      </c>
      <c r="AE50" s="15">
        <v>5.5148038E7</v>
      </c>
      <c r="AF50" s="15"/>
      <c r="AG50" s="15">
        <v>2.4065050525E8</v>
      </c>
      <c r="AH50" s="15">
        <v>1.65876139E8</v>
      </c>
      <c r="AI50" s="15">
        <v>8.16086E7</v>
      </c>
      <c r="AJ50" s="15">
        <v>1.20201300825E9</v>
      </c>
      <c r="AK50" s="12" t="b">
        <f t="shared" si="2"/>
        <v>1</v>
      </c>
      <c r="AL50" s="15">
        <f t="shared" si="3"/>
        <v>992941497</v>
      </c>
      <c r="AM50" s="15">
        <v>182400.0</v>
      </c>
      <c r="AN50" s="12" t="b">
        <f t="shared" si="4"/>
        <v>1</v>
      </c>
    </row>
    <row r="51">
      <c r="A51" s="23" t="s">
        <v>73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2" t="b">
        <f t="shared" si="1"/>
        <v>1</v>
      </c>
      <c r="S51" s="1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2" t="b">
        <f t="shared" si="2"/>
        <v>1</v>
      </c>
      <c r="AL51" s="15">
        <f t="shared" si="3"/>
        <v>0</v>
      </c>
      <c r="AM51" s="15"/>
      <c r="AN51" s="12" t="b">
        <f t="shared" si="4"/>
        <v>1</v>
      </c>
    </row>
    <row r="52">
      <c r="A52" s="23" t="s">
        <v>74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32">
        <v>3.420506772E8</v>
      </c>
      <c r="O52" s="15"/>
      <c r="P52" s="15"/>
      <c r="Q52" s="15">
        <v>3.420506772E8</v>
      </c>
      <c r="R52" s="12" t="b">
        <f t="shared" si="1"/>
        <v>1</v>
      </c>
      <c r="S52" s="12"/>
      <c r="T52" s="15">
        <v>3498500.0</v>
      </c>
      <c r="U52" s="15">
        <v>3.6496E7</v>
      </c>
      <c r="V52" s="15">
        <v>1.9597E7</v>
      </c>
      <c r="W52" s="15">
        <v>5257200.0</v>
      </c>
      <c r="X52" s="15">
        <v>3500000.0</v>
      </c>
      <c r="Y52" s="15">
        <v>6.17545E7</v>
      </c>
      <c r="Z52" s="15">
        <v>2.23085E7</v>
      </c>
      <c r="AA52" s="15"/>
      <c r="AB52" s="15">
        <v>1.48805E7</v>
      </c>
      <c r="AC52" s="15"/>
      <c r="AD52" s="15">
        <v>2.7032E7</v>
      </c>
      <c r="AE52" s="15">
        <v>4232500.0</v>
      </c>
      <c r="AF52" s="15">
        <v>2.0E7</v>
      </c>
      <c r="AG52" s="15">
        <v>3.420506772E8</v>
      </c>
      <c r="AH52" s="15">
        <v>8.253E7</v>
      </c>
      <c r="AI52" s="15">
        <v>1.51E8</v>
      </c>
      <c r="AJ52" s="15">
        <v>7.941373772E8</v>
      </c>
      <c r="AK52" s="12" t="b">
        <f t="shared" si="2"/>
        <v>1</v>
      </c>
      <c r="AL52" s="15">
        <f t="shared" si="3"/>
        <v>202336200</v>
      </c>
      <c r="AM52" s="15">
        <v>2.497505E8</v>
      </c>
      <c r="AN52" s="12" t="b">
        <f t="shared" si="4"/>
        <v>1</v>
      </c>
    </row>
    <row r="53">
      <c r="A53" s="23" t="s">
        <v>75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2" t="b">
        <f t="shared" si="1"/>
        <v>1</v>
      </c>
      <c r="S53" s="1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2" t="b">
        <f t="shared" si="2"/>
        <v>1</v>
      </c>
      <c r="AL53" s="15">
        <f t="shared" si="3"/>
        <v>0</v>
      </c>
      <c r="AM53" s="15"/>
      <c r="AN53" s="12" t="b">
        <f t="shared" si="4"/>
        <v>1</v>
      </c>
    </row>
    <row r="54">
      <c r="A54" s="23" t="s">
        <v>76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2" t="b">
        <f t="shared" si="1"/>
        <v>1</v>
      </c>
      <c r="S54" s="1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2" t="b">
        <f t="shared" si="2"/>
        <v>1</v>
      </c>
      <c r="AL54" s="15">
        <f t="shared" si="3"/>
        <v>0</v>
      </c>
      <c r="AM54" s="15"/>
      <c r="AN54" s="12" t="b">
        <f t="shared" si="4"/>
        <v>1</v>
      </c>
    </row>
    <row r="55">
      <c r="A55" s="23" t="s">
        <v>77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>
        <v>2.31639E8</v>
      </c>
      <c r="O55" s="15"/>
      <c r="P55" s="15"/>
      <c r="Q55" s="15">
        <v>2.31639E8</v>
      </c>
      <c r="R55" s="12" t="b">
        <f t="shared" si="1"/>
        <v>1</v>
      </c>
      <c r="S55" s="12"/>
      <c r="T55" s="15">
        <v>4.5593E7</v>
      </c>
      <c r="U55" s="15">
        <v>1.888735E8</v>
      </c>
      <c r="V55" s="15">
        <v>3.2324E7</v>
      </c>
      <c r="W55" s="15">
        <v>1.202E7</v>
      </c>
      <c r="X55" s="15">
        <v>8.012383333333333E7</v>
      </c>
      <c r="Y55" s="15">
        <v>9933000.0</v>
      </c>
      <c r="Z55" s="15">
        <v>3.7468E7</v>
      </c>
      <c r="AA55" s="15"/>
      <c r="AB55" s="15">
        <v>9556000.0</v>
      </c>
      <c r="AC55" s="15"/>
      <c r="AD55" s="15">
        <v>2.59885E8</v>
      </c>
      <c r="AE55" s="15">
        <v>3.69597E7</v>
      </c>
      <c r="AF55" s="15"/>
      <c r="AG55" s="15">
        <v>2.31639E8</v>
      </c>
      <c r="AH55" s="15">
        <v>9.78738E7</v>
      </c>
      <c r="AI55" s="15">
        <v>1.4398E8</v>
      </c>
      <c r="AJ55" s="15">
        <v>1.1862288333333333E9</v>
      </c>
      <c r="AK55" s="12" t="b">
        <f t="shared" si="2"/>
        <v>1</v>
      </c>
      <c r="AL55" s="15">
        <f t="shared" si="3"/>
        <v>394377333.3</v>
      </c>
      <c r="AM55" s="15">
        <v>5.602125E8</v>
      </c>
      <c r="AN55" s="12" t="b">
        <f t="shared" si="4"/>
        <v>1</v>
      </c>
    </row>
    <row r="56">
      <c r="A56" s="23" t="s">
        <v>78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>
        <v>2.0787769759999996E8</v>
      </c>
      <c r="O56" s="15"/>
      <c r="P56" s="57"/>
      <c r="Q56" s="15">
        <v>2.0787769759999996E8</v>
      </c>
      <c r="R56" s="12" t="b">
        <f t="shared" si="1"/>
        <v>1</v>
      </c>
      <c r="S56" s="12"/>
      <c r="T56" s="15">
        <v>1.4248E7</v>
      </c>
      <c r="U56" s="15">
        <v>1.701255E8</v>
      </c>
      <c r="V56" s="15">
        <v>2.2079E7</v>
      </c>
      <c r="W56" s="15">
        <v>2.58502E7</v>
      </c>
      <c r="X56" s="15">
        <v>1.95292E7</v>
      </c>
      <c r="Y56" s="15">
        <v>1.16155E7</v>
      </c>
      <c r="Z56" s="15">
        <v>2.62464E7</v>
      </c>
      <c r="AA56" s="15"/>
      <c r="AB56" s="15">
        <v>2.6099E7</v>
      </c>
      <c r="AC56" s="15"/>
      <c r="AD56" s="15">
        <v>4.6416214370104E8</v>
      </c>
      <c r="AE56" s="15">
        <v>3.23057E7</v>
      </c>
      <c r="AF56" s="15">
        <v>1.1716E7</v>
      </c>
      <c r="AG56" s="15">
        <v>3.17603552E8</v>
      </c>
      <c r="AH56" s="15">
        <v>2.6293902448000002E8</v>
      </c>
      <c r="AI56" s="15">
        <v>1.89575E8</v>
      </c>
      <c r="AJ56" s="15">
        <v>1.59409422018104E9</v>
      </c>
      <c r="AK56" s="12" t="b">
        <f t="shared" si="2"/>
        <v>1</v>
      </c>
      <c r="AL56" s="15">
        <f t="shared" si="3"/>
        <v>1276490668</v>
      </c>
      <c r="AM56" s="15">
        <v>1.0972585440000002E8</v>
      </c>
      <c r="AN56" s="12" t="b">
        <f t="shared" si="4"/>
        <v>1</v>
      </c>
    </row>
    <row r="57">
      <c r="A57" s="23" t="s">
        <v>79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2" t="b">
        <f t="shared" si="1"/>
        <v>1</v>
      </c>
      <c r="S57" s="1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2" t="b">
        <f t="shared" si="2"/>
        <v>1</v>
      </c>
      <c r="AL57" s="15">
        <f t="shared" si="3"/>
        <v>0</v>
      </c>
      <c r="AM57" s="15"/>
      <c r="AN57" s="12" t="b">
        <f t="shared" si="4"/>
        <v>1</v>
      </c>
    </row>
    <row r="58">
      <c r="A58" s="23" t="s">
        <v>80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>
        <v>2.4151700026E8</v>
      </c>
      <c r="O58" s="15"/>
      <c r="P58" s="15"/>
      <c r="Q58" s="15">
        <v>2.4151700026E8</v>
      </c>
      <c r="R58" s="12" t="b">
        <f t="shared" si="1"/>
        <v>1</v>
      </c>
      <c r="S58" s="12"/>
      <c r="T58" s="15">
        <v>3170000.0</v>
      </c>
      <c r="U58" s="15">
        <v>9.94944E7</v>
      </c>
      <c r="V58" s="15">
        <v>3588000.0</v>
      </c>
      <c r="W58" s="15">
        <v>2.26875E7</v>
      </c>
      <c r="X58" s="15">
        <v>5.38357E7</v>
      </c>
      <c r="Y58" s="15"/>
      <c r="Z58" s="15">
        <v>4.338824E7</v>
      </c>
      <c r="AA58" s="15"/>
      <c r="AB58" s="15">
        <v>7313000.0</v>
      </c>
      <c r="AC58" s="15"/>
      <c r="AD58" s="15">
        <v>3.33068E8</v>
      </c>
      <c r="AE58" s="15"/>
      <c r="AF58" s="15">
        <v>3.48068E7</v>
      </c>
      <c r="AG58" s="15">
        <v>3.365E8</v>
      </c>
      <c r="AH58" s="15">
        <v>1.7171840129E8</v>
      </c>
      <c r="AI58" s="15">
        <v>1.96E7</v>
      </c>
      <c r="AJ58" s="15">
        <v>1.12917004129E9</v>
      </c>
      <c r="AK58" s="12" t="b">
        <f t="shared" si="2"/>
        <v>1</v>
      </c>
      <c r="AL58" s="15">
        <f t="shared" si="3"/>
        <v>552605041.3</v>
      </c>
      <c r="AM58" s="15">
        <v>3.3504799974E8</v>
      </c>
      <c r="AN58" s="12" t="b">
        <f t="shared" si="4"/>
        <v>1</v>
      </c>
    </row>
    <row r="59">
      <c r="A59" s="23" t="s">
        <v>81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2" t="b">
        <f t="shared" si="1"/>
        <v>1</v>
      </c>
      <c r="S59" s="1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2" t="b">
        <f t="shared" si="2"/>
        <v>1</v>
      </c>
      <c r="AL59" s="15">
        <f t="shared" si="3"/>
        <v>0</v>
      </c>
      <c r="AM59" s="15"/>
      <c r="AN59" s="12" t="b">
        <f t="shared" si="4"/>
        <v>1</v>
      </c>
    </row>
    <row r="60">
      <c r="A60" s="23" t="s">
        <v>82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>
        <v>1.64266622E8</v>
      </c>
      <c r="O60" s="15">
        <v>453729.0</v>
      </c>
      <c r="P60" s="15"/>
      <c r="Q60" s="15">
        <v>1.64720351E8</v>
      </c>
      <c r="R60" s="12" t="b">
        <f t="shared" si="1"/>
        <v>1</v>
      </c>
      <c r="S60" s="12"/>
      <c r="T60" s="15">
        <v>3.3226E7</v>
      </c>
      <c r="U60" s="15">
        <v>2.1532E7</v>
      </c>
      <c r="V60" s="15">
        <v>1222000.0</v>
      </c>
      <c r="W60" s="15">
        <v>4486000.0</v>
      </c>
      <c r="X60" s="15"/>
      <c r="Y60" s="15">
        <v>1.4036E7</v>
      </c>
      <c r="Z60" s="15">
        <v>5966000.0</v>
      </c>
      <c r="AA60" s="15"/>
      <c r="AB60" s="15">
        <v>4.8801E7</v>
      </c>
      <c r="AC60" s="15"/>
      <c r="AD60" s="15"/>
      <c r="AE60" s="15">
        <v>9082000.0</v>
      </c>
      <c r="AF60" s="15">
        <v>1.22804E8</v>
      </c>
      <c r="AG60" s="15">
        <v>1.64266622E8</v>
      </c>
      <c r="AH60" s="15">
        <v>6.1394369E7</v>
      </c>
      <c r="AI60" s="15">
        <v>5.2377E7</v>
      </c>
      <c r="AJ60" s="15">
        <v>5.39192991E8</v>
      </c>
      <c r="AK60" s="12" t="b">
        <f t="shared" si="2"/>
        <v>1</v>
      </c>
      <c r="AL60" s="15">
        <f t="shared" si="3"/>
        <v>26054000</v>
      </c>
      <c r="AM60" s="15">
        <v>3.4841864E8</v>
      </c>
      <c r="AN60" s="12" t="b">
        <f t="shared" si="4"/>
        <v>1</v>
      </c>
    </row>
    <row r="61">
      <c r="A61" s="23" t="s">
        <v>83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57">
        <v>3.8708868976E8</v>
      </c>
      <c r="O61" s="15"/>
      <c r="P61" s="15"/>
      <c r="Q61" s="15">
        <v>3.8708868976E8</v>
      </c>
      <c r="R61" s="12" t="b">
        <f t="shared" si="1"/>
        <v>1</v>
      </c>
      <c r="S61" s="12"/>
      <c r="T61" s="15">
        <v>1.66155E7</v>
      </c>
      <c r="U61" s="15">
        <v>4.825736E7</v>
      </c>
      <c r="V61" s="14">
        <v>9.647904E7</v>
      </c>
      <c r="W61" s="15">
        <v>3219800.0</v>
      </c>
      <c r="X61" s="15">
        <v>1.51118E7</v>
      </c>
      <c r="Y61" s="15">
        <v>1.4285E7</v>
      </c>
      <c r="Z61" s="15">
        <v>5.39102E7</v>
      </c>
      <c r="AA61" s="15"/>
      <c r="AB61" s="15">
        <v>3.436021E7</v>
      </c>
      <c r="AC61" s="15"/>
      <c r="AD61" s="15">
        <v>5.910031E7</v>
      </c>
      <c r="AE61" s="15">
        <v>3772300.0</v>
      </c>
      <c r="AF61" s="15">
        <v>2.672737E7</v>
      </c>
      <c r="AG61" s="15">
        <v>3.8708868976E8</v>
      </c>
      <c r="AH61" s="15">
        <v>8.6517330402E7</v>
      </c>
      <c r="AI61" s="15">
        <v>3.44488E8</v>
      </c>
      <c r="AJ61" s="15">
        <v>1.189932910162E9</v>
      </c>
      <c r="AK61" s="12" t="b">
        <f t="shared" si="2"/>
        <v>1</v>
      </c>
      <c r="AL61" s="15">
        <f t="shared" si="3"/>
        <v>292853000</v>
      </c>
      <c r="AM61" s="15">
        <v>5.09991220402E8</v>
      </c>
      <c r="AN61" s="12" t="b">
        <f t="shared" si="4"/>
        <v>1</v>
      </c>
    </row>
    <row r="62">
      <c r="A62" s="23" t="s">
        <v>84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>
        <v>2.68595878E8</v>
      </c>
      <c r="O62" s="15"/>
      <c r="P62" s="15"/>
      <c r="Q62" s="15">
        <v>2.68595878E8</v>
      </c>
      <c r="R62" s="12" t="b">
        <f t="shared" si="1"/>
        <v>1</v>
      </c>
      <c r="S62" s="12"/>
      <c r="T62" s="15">
        <v>2361000.0</v>
      </c>
      <c r="U62" s="15">
        <v>3.76504E7</v>
      </c>
      <c r="V62" s="15">
        <v>5.568E7</v>
      </c>
      <c r="W62" s="15">
        <v>5429700.0</v>
      </c>
      <c r="X62" s="15">
        <v>8704600.0</v>
      </c>
      <c r="Y62" s="15">
        <v>3.73472E7</v>
      </c>
      <c r="Z62" s="15">
        <v>1.09258E8</v>
      </c>
      <c r="AA62" s="15"/>
      <c r="AB62" s="15">
        <v>1.8116196E7</v>
      </c>
      <c r="AC62" s="15"/>
      <c r="AD62" s="15"/>
      <c r="AE62" s="15">
        <v>3.1365E7</v>
      </c>
      <c r="AF62" s="15">
        <v>9.55762E7</v>
      </c>
      <c r="AG62" s="15">
        <v>2.68595878E8</v>
      </c>
      <c r="AH62" s="15">
        <v>9.58598E7</v>
      </c>
      <c r="AI62" s="15">
        <v>2.3035E8</v>
      </c>
      <c r="AJ62" s="15">
        <v>9.96293974E8</v>
      </c>
      <c r="AK62" s="12" t="b">
        <f t="shared" si="2"/>
        <v>1</v>
      </c>
      <c r="AL62" s="15">
        <f t="shared" si="3"/>
        <v>727698096</v>
      </c>
      <c r="AM62" s="15"/>
      <c r="AN62" s="12" t="b">
        <f t="shared" si="4"/>
        <v>1</v>
      </c>
    </row>
    <row r="63">
      <c r="A63" s="23" t="s">
        <v>85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2" t="b">
        <f t="shared" si="1"/>
        <v>1</v>
      </c>
      <c r="S63" s="1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2" t="b">
        <f t="shared" si="2"/>
        <v>1</v>
      </c>
      <c r="AL63" s="15">
        <f t="shared" si="3"/>
        <v>0</v>
      </c>
      <c r="AM63" s="15"/>
      <c r="AN63" s="12" t="b">
        <f t="shared" si="4"/>
        <v>1</v>
      </c>
    </row>
    <row r="64">
      <c r="A64" s="23" t="s">
        <v>86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2" t="b">
        <f t="shared" si="1"/>
        <v>1</v>
      </c>
      <c r="S64" s="1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2" t="b">
        <f t="shared" si="2"/>
        <v>1</v>
      </c>
      <c r="AL64" s="15">
        <f t="shared" si="3"/>
        <v>0</v>
      </c>
      <c r="AM64" s="15"/>
      <c r="AN64" s="12" t="b">
        <f t="shared" si="4"/>
        <v>1</v>
      </c>
    </row>
    <row r="65">
      <c r="A65" s="23" t="s">
        <v>87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>
        <v>2.3801336E8</v>
      </c>
      <c r="O65" s="15"/>
      <c r="P65" s="15"/>
      <c r="Q65" s="15">
        <v>2.3801336E8</v>
      </c>
      <c r="R65" s="12" t="b">
        <f t="shared" si="1"/>
        <v>1</v>
      </c>
      <c r="S65" s="12"/>
      <c r="T65" s="15"/>
      <c r="U65" s="15">
        <v>3.990212E7</v>
      </c>
      <c r="V65" s="15">
        <v>1.222988E7</v>
      </c>
      <c r="W65" s="15">
        <v>3003400.0</v>
      </c>
      <c r="X65" s="15"/>
      <c r="Y65" s="15">
        <v>7.58609E7</v>
      </c>
      <c r="Z65" s="15">
        <v>1.60225E7</v>
      </c>
      <c r="AA65" s="15"/>
      <c r="AB65" s="15">
        <v>3.780606E7</v>
      </c>
      <c r="AC65" s="15"/>
      <c r="AD65" s="15">
        <v>4.4707071E8</v>
      </c>
      <c r="AE65" s="15">
        <v>1.313245E7</v>
      </c>
      <c r="AF65" s="15">
        <v>6.95229E7</v>
      </c>
      <c r="AG65" s="15">
        <v>3.5579118E8</v>
      </c>
      <c r="AH65" s="15">
        <v>1.029325E8</v>
      </c>
      <c r="AI65" s="15">
        <v>2.4096E8</v>
      </c>
      <c r="AJ65" s="15">
        <v>1.4142346E9</v>
      </c>
      <c r="AK65" s="12" t="b">
        <f t="shared" si="2"/>
        <v>1</v>
      </c>
      <c r="AL65" s="15">
        <f t="shared" si="3"/>
        <v>1050557280</v>
      </c>
      <c r="AM65" s="15">
        <v>1.2566396E8</v>
      </c>
      <c r="AN65" s="12" t="b">
        <f t="shared" si="4"/>
        <v>1</v>
      </c>
    </row>
    <row r="66">
      <c r="A66" s="23" t="s">
        <v>88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2" t="b">
        <f t="shared" si="1"/>
        <v>1</v>
      </c>
      <c r="S66" s="1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2" t="b">
        <f t="shared" si="2"/>
        <v>1</v>
      </c>
      <c r="AL66" s="15">
        <f t="shared" si="3"/>
        <v>0</v>
      </c>
      <c r="AM66" s="15"/>
      <c r="AN66" s="12" t="b">
        <f t="shared" si="4"/>
        <v>1</v>
      </c>
    </row>
    <row r="67">
      <c r="A67" s="23" t="s">
        <v>89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57">
        <v>3.968370843999999E8</v>
      </c>
      <c r="O67" s="15"/>
      <c r="P67" s="15"/>
      <c r="Q67" s="57">
        <v>3.968370843999999E8</v>
      </c>
      <c r="R67" s="12" t="b">
        <f t="shared" si="1"/>
        <v>1</v>
      </c>
      <c r="S67" s="12"/>
      <c r="T67" s="15">
        <v>6.4692E7</v>
      </c>
      <c r="U67" s="15">
        <v>5.51448E7</v>
      </c>
      <c r="V67" s="15">
        <v>1.554966E8</v>
      </c>
      <c r="W67" s="15">
        <v>8496000.0</v>
      </c>
      <c r="X67" s="15"/>
      <c r="Y67" s="15">
        <v>1.8306E7</v>
      </c>
      <c r="Z67" s="15">
        <v>1.432067E8</v>
      </c>
      <c r="AA67" s="15"/>
      <c r="AB67" s="15">
        <v>8.63326E7</v>
      </c>
      <c r="AC67" s="15"/>
      <c r="AD67" s="15">
        <v>8.538467E8</v>
      </c>
      <c r="AE67" s="15">
        <v>1.14898E7</v>
      </c>
      <c r="AF67" s="15"/>
      <c r="AG67" s="15">
        <v>3.968370843999999E8</v>
      </c>
      <c r="AH67" s="15">
        <v>8.84288E7</v>
      </c>
      <c r="AI67" s="15">
        <v>2.7492E8</v>
      </c>
      <c r="AJ67" s="15">
        <v>2.1571970843999996E9</v>
      </c>
      <c r="AK67" s="12" t="b">
        <f t="shared" si="2"/>
        <v>1</v>
      </c>
      <c r="AL67" s="15">
        <f t="shared" si="3"/>
        <v>1701251200</v>
      </c>
      <c r="AM67" s="15">
        <v>5.91088E7</v>
      </c>
      <c r="AN67" s="12" t="b">
        <f t="shared" si="4"/>
        <v>1</v>
      </c>
    </row>
    <row r="68">
      <c r="A68" s="23" t="s">
        <v>90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2" t="b">
        <f t="shared" si="1"/>
        <v>1</v>
      </c>
      <c r="S68" s="1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2" t="b">
        <f t="shared" si="2"/>
        <v>1</v>
      </c>
      <c r="AL68" s="15">
        <f t="shared" si="3"/>
        <v>0</v>
      </c>
      <c r="AM68" s="15"/>
      <c r="AN68" s="12" t="b">
        <f t="shared" si="4"/>
        <v>1</v>
      </c>
    </row>
    <row r="69">
      <c r="A69" s="23" t="s">
        <v>91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>
        <v>7.090093104E8</v>
      </c>
      <c r="O69" s="15"/>
      <c r="P69" s="15"/>
      <c r="Q69" s="15">
        <v>7.090093104E8</v>
      </c>
      <c r="R69" s="12" t="b">
        <f t="shared" si="1"/>
        <v>1</v>
      </c>
      <c r="S69" s="12"/>
      <c r="T69" s="15"/>
      <c r="U69" s="15">
        <v>3.0204E7</v>
      </c>
      <c r="V69" s="15">
        <v>5.4E7</v>
      </c>
      <c r="W69" s="15">
        <v>4746500.0</v>
      </c>
      <c r="X69" s="15">
        <v>1.1E7</v>
      </c>
      <c r="Y69" s="15">
        <v>2.8200252E7</v>
      </c>
      <c r="Z69" s="15">
        <v>7.346625E7</v>
      </c>
      <c r="AA69" s="15"/>
      <c r="AB69" s="15">
        <v>3.2575E7</v>
      </c>
      <c r="AC69" s="15"/>
      <c r="AD69" s="15">
        <v>8.23231E7</v>
      </c>
      <c r="AE69" s="15">
        <v>7.57798E7</v>
      </c>
      <c r="AF69" s="15">
        <v>3.38E7</v>
      </c>
      <c r="AG69" s="15">
        <v>7.090093104E8</v>
      </c>
      <c r="AH69" s="15">
        <v>1.82300329E8</v>
      </c>
      <c r="AI69" s="15">
        <v>4.902E8</v>
      </c>
      <c r="AJ69" s="15">
        <v>1.8076045414E9</v>
      </c>
      <c r="AK69" s="12" t="b">
        <f t="shared" si="2"/>
        <v>1</v>
      </c>
      <c r="AL69" s="15">
        <f t="shared" si="3"/>
        <v>447543988</v>
      </c>
      <c r="AM69" s="15">
        <v>6.51051243E8</v>
      </c>
      <c r="AN69" s="12" t="b">
        <f t="shared" si="4"/>
        <v>1</v>
      </c>
    </row>
    <row r="70">
      <c r="A70" s="23" t="s">
        <v>92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2" t="b">
        <f t="shared" si="1"/>
        <v>1</v>
      </c>
      <c r="S70" s="1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2" t="b">
        <f t="shared" si="2"/>
        <v>1</v>
      </c>
      <c r="AL70" s="15">
        <f t="shared" si="3"/>
        <v>0</v>
      </c>
      <c r="AM70" s="15"/>
      <c r="AN70" s="12" t="b">
        <f t="shared" si="4"/>
        <v>1</v>
      </c>
    </row>
    <row r="71">
      <c r="A71" s="23" t="s">
        <v>93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57">
        <v>2.82411286E8</v>
      </c>
      <c r="O71" s="57">
        <v>600000.0</v>
      </c>
      <c r="P71" s="15"/>
      <c r="Q71" s="15">
        <v>2.83011286E8</v>
      </c>
      <c r="R71" s="12" t="b">
        <f t="shared" si="1"/>
        <v>1</v>
      </c>
      <c r="S71" s="12"/>
      <c r="T71" s="15"/>
      <c r="U71" s="15">
        <v>5.53963E7</v>
      </c>
      <c r="V71" s="15">
        <v>3.098268E7</v>
      </c>
      <c r="W71" s="15">
        <v>1834000.0</v>
      </c>
      <c r="X71" s="15"/>
      <c r="Y71" s="60">
        <v>4.12425E7</v>
      </c>
      <c r="Z71" s="15">
        <v>3.7191E7</v>
      </c>
      <c r="AA71" s="15"/>
      <c r="AB71" s="15">
        <v>2.88782E7</v>
      </c>
      <c r="AC71" s="15"/>
      <c r="AD71" s="15">
        <v>2.350351E8</v>
      </c>
      <c r="AE71" s="15">
        <v>800000.0</v>
      </c>
      <c r="AF71" s="15"/>
      <c r="AG71" s="15">
        <v>2.82411286E8</v>
      </c>
      <c r="AH71" s="15">
        <v>1.067647E8</v>
      </c>
      <c r="AI71" s="15">
        <v>3.898913043478261E7</v>
      </c>
      <c r="AJ71" s="15">
        <v>8.595248964347826E8</v>
      </c>
      <c r="AK71" s="12" t="b">
        <f t="shared" si="2"/>
        <v>1</v>
      </c>
      <c r="AL71" s="15">
        <f t="shared" si="3"/>
        <v>512573710.4</v>
      </c>
      <c r="AM71" s="15">
        <v>6.39399E7</v>
      </c>
      <c r="AN71" s="12" t="b">
        <f t="shared" si="4"/>
        <v>1</v>
      </c>
    </row>
    <row r="72">
      <c r="A72" s="23" t="s">
        <v>94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57">
        <v>4.1158309075384617E8</v>
      </c>
      <c r="O72" s="15"/>
      <c r="P72" s="15"/>
      <c r="Q72" s="15">
        <v>4.1158309075384617E8</v>
      </c>
      <c r="R72" s="12" t="b">
        <f t="shared" si="1"/>
        <v>1</v>
      </c>
      <c r="S72" s="12"/>
      <c r="T72" s="15">
        <v>1.84494E7</v>
      </c>
      <c r="U72" s="15">
        <v>6.15056E7</v>
      </c>
      <c r="V72" s="15">
        <v>1.509E7</v>
      </c>
      <c r="W72" s="15">
        <v>1583000.0</v>
      </c>
      <c r="X72" s="15"/>
      <c r="Y72" s="15">
        <v>2.3523E7</v>
      </c>
      <c r="Z72" s="15">
        <v>1.728E7</v>
      </c>
      <c r="AA72" s="15"/>
      <c r="AB72" s="15">
        <v>1.313E7</v>
      </c>
      <c r="AC72" s="15"/>
      <c r="AD72" s="15">
        <v>4.7993E7</v>
      </c>
      <c r="AE72" s="15">
        <v>1.7946E7</v>
      </c>
      <c r="AF72" s="15">
        <v>7468000.0</v>
      </c>
      <c r="AG72" s="15">
        <v>4.1158309075384617E8</v>
      </c>
      <c r="AH72" s="15">
        <v>7.43028E7</v>
      </c>
      <c r="AI72" s="15">
        <v>3.32775E8</v>
      </c>
      <c r="AJ72" s="15">
        <v>1.0426288907538462E9</v>
      </c>
      <c r="AK72" s="12" t="b">
        <f t="shared" si="2"/>
        <v>1</v>
      </c>
      <c r="AL72" s="15">
        <f t="shared" si="3"/>
        <v>631045800</v>
      </c>
      <c r="AM72" s="15"/>
      <c r="AN72" s="12" t="b">
        <f t="shared" si="4"/>
        <v>1</v>
      </c>
    </row>
    <row r="73">
      <c r="A73" s="23" t="s">
        <v>95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2" t="b">
        <f t="shared" si="1"/>
        <v>1</v>
      </c>
      <c r="S73" s="1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2" t="b">
        <f t="shared" si="2"/>
        <v>1</v>
      </c>
      <c r="AL73" s="15">
        <f t="shared" si="3"/>
        <v>0</v>
      </c>
      <c r="AM73" s="15"/>
      <c r="AN73" s="12" t="b">
        <f t="shared" si="4"/>
        <v>1</v>
      </c>
    </row>
    <row r="74">
      <c r="A74" s="23" t="s">
        <v>96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>
        <v>3.86724401E8</v>
      </c>
      <c r="O74" s="15"/>
      <c r="P74" s="15"/>
      <c r="Q74" s="15">
        <v>3.86724401E8</v>
      </c>
      <c r="R74" s="12" t="b">
        <f t="shared" si="1"/>
        <v>1</v>
      </c>
      <c r="S74" s="12"/>
      <c r="T74" s="15"/>
      <c r="U74" s="15">
        <v>1.748E7</v>
      </c>
      <c r="V74" s="15">
        <v>5.65848E7</v>
      </c>
      <c r="W74" s="15">
        <v>778000.0</v>
      </c>
      <c r="X74" s="15">
        <v>6204500.0</v>
      </c>
      <c r="Y74" s="15">
        <v>7117708.0</v>
      </c>
      <c r="Z74" s="15">
        <v>5386000.0</v>
      </c>
      <c r="AA74" s="15"/>
      <c r="AB74" s="15">
        <v>1.25013E7</v>
      </c>
      <c r="AC74" s="15"/>
      <c r="AD74" s="15"/>
      <c r="AE74" s="15">
        <v>2.03988E7</v>
      </c>
      <c r="AF74" s="15">
        <v>2568000.0</v>
      </c>
      <c r="AG74" s="15">
        <v>3.86724401E8</v>
      </c>
      <c r="AH74" s="15">
        <v>1.27409255E8</v>
      </c>
      <c r="AI74" s="15">
        <v>2.2124111E8</v>
      </c>
      <c r="AJ74" s="61">
        <v>8.64393874E8</v>
      </c>
      <c r="AK74" s="12" t="b">
        <f t="shared" si="2"/>
        <v>1</v>
      </c>
      <c r="AL74" s="15">
        <f t="shared" si="3"/>
        <v>207081360</v>
      </c>
      <c r="AM74" s="15">
        <v>2.70588113E8</v>
      </c>
      <c r="AN74" s="12" t="b">
        <f t="shared" si="4"/>
        <v>1</v>
      </c>
    </row>
    <row r="75">
      <c r="A75" s="23" t="s">
        <v>97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2" t="b">
        <f t="shared" si="1"/>
        <v>1</v>
      </c>
      <c r="S75" s="1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2" t="b">
        <f t="shared" si="2"/>
        <v>1</v>
      </c>
      <c r="AL75" s="15">
        <f t="shared" si="3"/>
        <v>0</v>
      </c>
      <c r="AM75" s="15"/>
      <c r="AN75" s="12" t="b">
        <f t="shared" si="4"/>
        <v>1</v>
      </c>
    </row>
    <row r="76">
      <c r="A76" s="23" t="s">
        <v>98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 t="b">
        <f t="shared" si="1"/>
        <v>1</v>
      </c>
      <c r="S76" s="1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2" t="b">
        <f t="shared" si="2"/>
        <v>1</v>
      </c>
      <c r="AL76" s="15">
        <f t="shared" si="3"/>
        <v>0</v>
      </c>
      <c r="AM76" s="15"/>
      <c r="AN76" s="12" t="b">
        <f t="shared" si="4"/>
        <v>1</v>
      </c>
    </row>
    <row r="77">
      <c r="Q77" s="29">
        <f>SUM(Q3:Q76)</f>
        <v>11462413490</v>
      </c>
      <c r="AJ77" s="29">
        <f>SUM(AJ3:AJ76)</f>
        <v>50191298155</v>
      </c>
      <c r="AK77" s="31" t="b">
        <f t="shared" si="2"/>
        <v>0</v>
      </c>
      <c r="AL77" s="29">
        <f t="shared" ref="AL77:AM77" si="5">SUM(AL3:AL76)</f>
        <v>29560172393</v>
      </c>
      <c r="AM77" s="29">
        <f t="shared" si="5"/>
        <v>9168712273</v>
      </c>
      <c r="AN77" s="31" t="b">
        <f t="shared" si="4"/>
        <v>1</v>
      </c>
    </row>
    <row r="81">
      <c r="A81" s="40" t="s">
        <v>104</v>
      </c>
      <c r="Q81" s="40">
        <v>7.8069606E7</v>
      </c>
    </row>
    <row r="83">
      <c r="A83" s="40" t="s">
        <v>105</v>
      </c>
    </row>
    <row r="84">
      <c r="A84" s="40" t="s">
        <v>70</v>
      </c>
      <c r="Q84" s="40">
        <v>1.036E7</v>
      </c>
    </row>
    <row r="85">
      <c r="A85" s="40" t="s">
        <v>106</v>
      </c>
      <c r="Q85" s="40">
        <v>5.2743E7</v>
      </c>
    </row>
    <row r="86">
      <c r="A86" s="40" t="s">
        <v>107</v>
      </c>
      <c r="Q86" s="62">
        <v>1.42183768E8</v>
      </c>
    </row>
    <row r="87">
      <c r="A87" s="40" t="s">
        <v>74</v>
      </c>
      <c r="Q87" s="62">
        <v>4.293E7</v>
      </c>
    </row>
    <row r="88">
      <c r="A88" s="40" t="s">
        <v>93</v>
      </c>
      <c r="Q88" s="42">
        <v>3.94348E7</v>
      </c>
    </row>
    <row r="90">
      <c r="A90" s="40" t="s">
        <v>108</v>
      </c>
    </row>
    <row r="91">
      <c r="A91" s="40" t="s">
        <v>109</v>
      </c>
      <c r="Q91" s="62">
        <v>5.536099E7</v>
      </c>
    </row>
    <row r="92">
      <c r="A92" s="40" t="s">
        <v>110</v>
      </c>
      <c r="Q92" s="40">
        <v>1.56502736E8</v>
      </c>
    </row>
    <row r="93">
      <c r="A93" s="40" t="s">
        <v>111</v>
      </c>
      <c r="Q93" s="40">
        <v>2.42183331E8</v>
      </c>
    </row>
    <row r="94">
      <c r="A94" s="40" t="s">
        <v>112</v>
      </c>
      <c r="Q94" s="62">
        <v>2.32547508E8</v>
      </c>
    </row>
  </sheetData>
  <mergeCells count="2">
    <mergeCell ref="B1:P1"/>
    <mergeCell ref="T1:AI1"/>
  </mergeCells>
  <conditionalFormatting sqref="R3:R76 AK3:AK76 AN3:AN76">
    <cfRule type="cellIs" dxfId="0" priority="1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38"/>
    <col hidden="1" min="2" max="2" width="12.63"/>
    <col customWidth="1" hidden="1" min="3" max="3" width="14.0"/>
    <col hidden="1" min="4" max="7" width="12.63"/>
    <col customWidth="1" hidden="1" min="8" max="8" width="16.63"/>
    <col hidden="1" min="9" max="10" width="12.63"/>
    <col customWidth="1" hidden="1" min="11" max="11" width="14.38"/>
    <col hidden="1" min="12" max="12" width="12.63"/>
    <col customWidth="1" hidden="1" min="13" max="13" width="14.63"/>
    <col hidden="1" min="14" max="14" width="12.63"/>
    <col customWidth="1" hidden="1" min="15" max="15" width="14.25"/>
    <col customWidth="1" hidden="1" min="16" max="16" width="14.88"/>
    <col customWidth="1" min="18" max="18" width="7.13"/>
    <col customWidth="1" min="26" max="26" width="14.88"/>
    <col customWidth="1" min="29" max="30" width="16.13"/>
    <col customWidth="1" min="32" max="32" width="16.63"/>
    <col customWidth="1" min="34" max="34" width="15.75"/>
    <col customWidth="1" min="35" max="36" width="15.13"/>
    <col customWidth="1" min="37" max="40" width="8.38"/>
  </cols>
  <sheetData>
    <row r="1">
      <c r="A1" s="33"/>
      <c r="B1" s="2" t="s">
        <v>0</v>
      </c>
      <c r="Q1" s="33"/>
      <c r="R1" s="4"/>
      <c r="S1" s="5"/>
      <c r="T1" s="2" t="s">
        <v>1</v>
      </c>
      <c r="AJ1" s="2"/>
      <c r="AK1" s="4"/>
      <c r="AL1" s="2"/>
      <c r="AM1" s="2"/>
      <c r="AN1" s="4"/>
    </row>
    <row r="2" ht="41.25" customHeight="1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6" t="s">
        <v>18</v>
      </c>
      <c r="R2" s="9" t="s">
        <v>19</v>
      </c>
      <c r="S2" s="10" t="s">
        <v>20</v>
      </c>
      <c r="T2" s="7" t="s">
        <v>3</v>
      </c>
      <c r="U2" s="7" t="s">
        <v>4</v>
      </c>
      <c r="V2" s="7" t="s">
        <v>5</v>
      </c>
      <c r="W2" s="7" t="s">
        <v>6</v>
      </c>
      <c r="X2" s="7" t="s">
        <v>7</v>
      </c>
      <c r="Y2" s="7" t="s">
        <v>8</v>
      </c>
      <c r="Z2" s="7" t="s">
        <v>9</v>
      </c>
      <c r="AA2" s="7" t="s">
        <v>10</v>
      </c>
      <c r="AB2" s="7" t="s">
        <v>11</v>
      </c>
      <c r="AC2" s="7" t="s">
        <v>113</v>
      </c>
      <c r="AD2" s="7" t="s">
        <v>12</v>
      </c>
      <c r="AE2" s="7" t="s">
        <v>13</v>
      </c>
      <c r="AF2" s="7" t="s">
        <v>14</v>
      </c>
      <c r="AG2" s="7" t="s">
        <v>15</v>
      </c>
      <c r="AH2" s="7" t="s">
        <v>16</v>
      </c>
      <c r="AI2" s="7" t="s">
        <v>17</v>
      </c>
      <c r="AJ2" s="10" t="s">
        <v>21</v>
      </c>
      <c r="AK2" s="9" t="s">
        <v>19</v>
      </c>
      <c r="AL2" s="10" t="s">
        <v>22</v>
      </c>
      <c r="AM2" s="10" t="s">
        <v>23</v>
      </c>
      <c r="AN2" s="9" t="s">
        <v>19</v>
      </c>
    </row>
    <row r="3">
      <c r="A3" s="11" t="s">
        <v>24</v>
      </c>
      <c r="B3" s="13">
        <v>3.38265E7</v>
      </c>
      <c r="C3" s="13">
        <v>3.1203E7</v>
      </c>
      <c r="D3" s="13">
        <v>4851000.0</v>
      </c>
      <c r="E3" s="13">
        <v>2.8853E7</v>
      </c>
      <c r="F3" s="12"/>
      <c r="G3" s="13">
        <v>3407000.0</v>
      </c>
      <c r="H3" s="13">
        <v>1.78605E7</v>
      </c>
      <c r="I3" s="13">
        <v>6400000.0</v>
      </c>
      <c r="J3" s="13">
        <v>9402850.0</v>
      </c>
      <c r="K3" s="13">
        <v>5.3247E7</v>
      </c>
      <c r="L3" s="13">
        <v>6365000.0</v>
      </c>
      <c r="M3" s="13">
        <v>3455000.0</v>
      </c>
      <c r="N3" s="63">
        <v>1.211648869E8</v>
      </c>
      <c r="O3" s="13">
        <v>5.1884137E7</v>
      </c>
      <c r="P3" s="12"/>
      <c r="Q3" s="13">
        <f>SUM(B3:P3)</f>
        <v>371919873.9</v>
      </c>
      <c r="R3" s="12" t="b">
        <f t="shared" ref="R3:R76" si="1">SUM(B3:P3)=Q3</f>
        <v>1</v>
      </c>
      <c r="S3" s="12"/>
      <c r="T3" s="13">
        <v>3.38265E7</v>
      </c>
      <c r="U3" s="13">
        <v>7.94349E7</v>
      </c>
      <c r="V3" s="13">
        <v>3.312495E7</v>
      </c>
      <c r="W3" s="13">
        <v>7.44511E7</v>
      </c>
      <c r="X3" s="12"/>
      <c r="Y3" s="13">
        <v>6.043E7</v>
      </c>
      <c r="Z3" s="13">
        <v>1.78605E7</v>
      </c>
      <c r="AA3" s="13">
        <v>6.530655E7</v>
      </c>
      <c r="AB3" s="64">
        <v>4.8001898E7</v>
      </c>
      <c r="AC3" s="13"/>
      <c r="AD3" s="13">
        <v>5.3247E7</v>
      </c>
      <c r="AE3" s="13">
        <v>1.7026118E7</v>
      </c>
      <c r="AF3" s="13">
        <v>3455000.0</v>
      </c>
      <c r="AG3" s="13">
        <v>5.7242114E8</v>
      </c>
      <c r="AH3" s="13">
        <v>1.50824863E8</v>
      </c>
      <c r="AI3" s="12"/>
      <c r="AJ3" s="13">
        <v>1.209410519E9</v>
      </c>
      <c r="AK3" s="12" t="b">
        <f t="shared" ref="AK3:AK77" si="2">SUM(T3:AI3)=AJ3</f>
        <v>1</v>
      </c>
      <c r="AL3" s="13">
        <f>AJ3-AM3-Q3-S3</f>
        <v>837490645.1</v>
      </c>
      <c r="AM3" s="12"/>
      <c r="AN3" s="12" t="b">
        <f t="shared" ref="AN3:AN77" si="3">SUM(AL3:AM3,Q3,S3)=AJ3</f>
        <v>1</v>
      </c>
    </row>
    <row r="4">
      <c r="A4" s="11" t="s">
        <v>25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2" t="b">
        <f t="shared" si="1"/>
        <v>1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 t="b">
        <f t="shared" si="2"/>
        <v>1</v>
      </c>
      <c r="AL4" s="13"/>
      <c r="AN4" s="12" t="b">
        <f t="shared" si="3"/>
        <v>1</v>
      </c>
    </row>
    <row r="5">
      <c r="A5" s="11" t="s">
        <v>26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  <c r="R5" s="12" t="b">
        <f t="shared" si="1"/>
        <v>1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 t="b">
        <f t="shared" si="2"/>
        <v>1</v>
      </c>
      <c r="AL5" s="13"/>
      <c r="AM5" s="12"/>
      <c r="AN5" s="12" t="b">
        <f t="shared" si="3"/>
        <v>1</v>
      </c>
    </row>
    <row r="6">
      <c r="A6" s="11" t="s">
        <v>27</v>
      </c>
      <c r="B6" s="13">
        <v>1.7384627E7</v>
      </c>
      <c r="C6" s="12"/>
      <c r="D6" s="12"/>
      <c r="E6" s="13">
        <v>1032500.0</v>
      </c>
      <c r="F6" s="13">
        <v>3840000.0</v>
      </c>
      <c r="G6" s="12"/>
      <c r="H6" s="13">
        <v>2359000.0</v>
      </c>
      <c r="I6" s="13">
        <v>3388600.0</v>
      </c>
      <c r="J6" s="13">
        <v>1.32665E7</v>
      </c>
      <c r="K6" s="13">
        <v>8154600.0</v>
      </c>
      <c r="L6" s="13">
        <v>5754400.0</v>
      </c>
      <c r="M6" s="65">
        <v>4640000.0</v>
      </c>
      <c r="N6" s="13">
        <v>4.574018821E7</v>
      </c>
      <c r="O6" s="13">
        <v>8578000.0</v>
      </c>
      <c r="P6" s="12"/>
      <c r="Q6" s="13">
        <f t="shared" ref="Q6:Q7" si="4">SUM(B6:P6)</f>
        <v>114138415.2</v>
      </c>
      <c r="R6" s="12" t="b">
        <f t="shared" si="1"/>
        <v>1</v>
      </c>
      <c r="S6" s="12"/>
      <c r="T6" s="13">
        <v>7806538.0</v>
      </c>
      <c r="U6" s="13">
        <v>1.9784627E7</v>
      </c>
      <c r="V6" s="12"/>
      <c r="W6" s="13">
        <v>1032500.0</v>
      </c>
      <c r="X6" s="13">
        <v>3840000.0</v>
      </c>
      <c r="Y6" s="13">
        <v>1.44845125E8</v>
      </c>
      <c r="Z6" s="13">
        <v>2359000.0</v>
      </c>
      <c r="AA6" s="13">
        <v>3388600.0</v>
      </c>
      <c r="AB6" s="13">
        <v>1.80125E7</v>
      </c>
      <c r="AC6" s="13"/>
      <c r="AD6" s="13">
        <v>1.86582E7</v>
      </c>
      <c r="AE6" s="13">
        <v>5754400.0</v>
      </c>
      <c r="AF6" s="13">
        <v>1.2054E7</v>
      </c>
      <c r="AG6" s="13">
        <v>1.15440951E8</v>
      </c>
      <c r="AH6" s="13">
        <v>1.0328E7</v>
      </c>
      <c r="AI6" s="13">
        <v>8500000.0</v>
      </c>
      <c r="AJ6" s="13">
        <v>3.71804441E8</v>
      </c>
      <c r="AK6" s="12" t="b">
        <f t="shared" si="2"/>
        <v>1</v>
      </c>
      <c r="AL6" s="13">
        <f t="shared" ref="AL6:AL7" si="5">AJ6-AM6-Q6-S6</f>
        <v>134482494.8</v>
      </c>
      <c r="AM6" s="13">
        <v>1.23183531E8</v>
      </c>
      <c r="AN6" s="12" t="b">
        <f t="shared" si="3"/>
        <v>1</v>
      </c>
    </row>
    <row r="7">
      <c r="A7" s="11" t="s">
        <v>28</v>
      </c>
      <c r="B7" s="12"/>
      <c r="C7" s="12"/>
      <c r="D7" s="12"/>
      <c r="E7" s="12"/>
      <c r="F7" s="12"/>
      <c r="G7" s="13">
        <v>6.67724E7</v>
      </c>
      <c r="H7" s="12"/>
      <c r="I7" s="13">
        <v>2.58191E7</v>
      </c>
      <c r="J7" s="13">
        <v>3.10618E7</v>
      </c>
      <c r="K7" s="13">
        <v>4.13024E7</v>
      </c>
      <c r="L7" s="12"/>
      <c r="M7" s="12"/>
      <c r="N7" s="13">
        <v>1.04181692E8</v>
      </c>
      <c r="O7" s="13">
        <v>1.7862608E7</v>
      </c>
      <c r="P7" s="12"/>
      <c r="Q7" s="13">
        <f t="shared" si="4"/>
        <v>287000000</v>
      </c>
      <c r="R7" s="12" t="b">
        <f t="shared" si="1"/>
        <v>1</v>
      </c>
      <c r="S7" s="12"/>
      <c r="T7" s="12"/>
      <c r="U7" s="13">
        <v>1.567646E8</v>
      </c>
      <c r="V7" s="13">
        <v>5.4528E7</v>
      </c>
      <c r="W7" s="13">
        <v>1.6063E8</v>
      </c>
      <c r="X7" s="13">
        <v>4.58239E8</v>
      </c>
      <c r="Y7" s="13">
        <v>2.667308E8</v>
      </c>
      <c r="Z7" s="13">
        <v>6.424E8</v>
      </c>
      <c r="AA7" s="13">
        <v>7.09965E7</v>
      </c>
      <c r="AB7" s="13">
        <v>8.95654E7</v>
      </c>
      <c r="AC7" s="13"/>
      <c r="AD7" s="13">
        <v>5.113424E8</v>
      </c>
      <c r="AE7" s="13">
        <v>1.788E8</v>
      </c>
      <c r="AF7" s="13">
        <v>8.30609E8</v>
      </c>
      <c r="AG7" s="13">
        <v>4.54680218E8</v>
      </c>
      <c r="AH7" s="13">
        <v>8.018E7</v>
      </c>
      <c r="AI7" s="13">
        <v>2.68925E8</v>
      </c>
      <c r="AJ7" s="13">
        <v>4.224390918E9</v>
      </c>
      <c r="AK7" s="12" t="b">
        <f t="shared" si="2"/>
        <v>1</v>
      </c>
      <c r="AL7" s="13">
        <f t="shared" si="5"/>
        <v>672103000</v>
      </c>
      <c r="AM7" s="13">
        <v>3.265287918E9</v>
      </c>
      <c r="AN7" s="12" t="b">
        <f t="shared" si="3"/>
        <v>1</v>
      </c>
    </row>
    <row r="8">
      <c r="A8" s="11" t="s">
        <v>29</v>
      </c>
      <c r="B8" s="13"/>
      <c r="C8" s="12"/>
      <c r="D8" s="12"/>
      <c r="E8" s="12"/>
      <c r="F8" s="12"/>
      <c r="G8" s="12"/>
      <c r="H8" s="16"/>
      <c r="I8" s="12"/>
      <c r="J8" s="12"/>
      <c r="K8" s="12"/>
      <c r="L8" s="12"/>
      <c r="M8" s="12"/>
      <c r="N8" s="12"/>
      <c r="O8" s="12"/>
      <c r="P8" s="12"/>
      <c r="Q8" s="13"/>
      <c r="R8" s="12" t="b">
        <f t="shared" si="1"/>
        <v>1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 t="b">
        <f t="shared" si="2"/>
        <v>1</v>
      </c>
      <c r="AL8" s="13"/>
      <c r="AM8" s="12"/>
      <c r="AN8" s="12" t="b">
        <f t="shared" si="3"/>
        <v>1</v>
      </c>
    </row>
    <row r="9">
      <c r="A9" s="11" t="s">
        <v>30</v>
      </c>
      <c r="B9" s="13">
        <v>2.0295E7</v>
      </c>
      <c r="C9" s="13">
        <v>6.1937E7</v>
      </c>
      <c r="D9" s="13">
        <v>5490000.0</v>
      </c>
      <c r="E9" s="13">
        <v>2.7451E7</v>
      </c>
      <c r="F9" s="13">
        <v>8500000.0</v>
      </c>
      <c r="G9" s="12"/>
      <c r="H9" s="13">
        <v>1.2802E7</v>
      </c>
      <c r="I9" s="13">
        <v>4150000.0</v>
      </c>
      <c r="J9" s="13">
        <v>2.514E7</v>
      </c>
      <c r="K9" s="13">
        <v>2.5637E7</v>
      </c>
      <c r="L9" s="13">
        <v>1.8048E7</v>
      </c>
      <c r="M9" s="12"/>
      <c r="N9" s="13">
        <v>1.08794071E8</v>
      </c>
      <c r="O9" s="66">
        <v>1.1801686E7</v>
      </c>
      <c r="P9" s="12"/>
      <c r="Q9" s="13">
        <f>SUM(B9:P9)</f>
        <v>330045757</v>
      </c>
      <c r="R9" s="12" t="b">
        <f t="shared" si="1"/>
        <v>1</v>
      </c>
      <c r="S9" s="12"/>
      <c r="T9" s="13">
        <v>2.0295E7</v>
      </c>
      <c r="U9" s="13">
        <v>1.27108E8</v>
      </c>
      <c r="V9" s="13">
        <v>1.098E7</v>
      </c>
      <c r="W9" s="13">
        <v>1.80435832E8</v>
      </c>
      <c r="X9" s="13">
        <v>8500000.0</v>
      </c>
      <c r="Y9" s="13">
        <v>2.392577E7</v>
      </c>
      <c r="Z9" s="13">
        <v>1.2802E7</v>
      </c>
      <c r="AA9" s="13">
        <v>3.7032E7</v>
      </c>
      <c r="AB9" s="13">
        <v>1.2455682E8</v>
      </c>
      <c r="AC9" s="13"/>
      <c r="AD9" s="13">
        <v>1.69762574E8</v>
      </c>
      <c r="AE9" s="13">
        <v>2.28146492E8</v>
      </c>
      <c r="AF9" s="13">
        <v>2.48749E8</v>
      </c>
      <c r="AG9" s="13">
        <v>5.46871995E8</v>
      </c>
      <c r="AH9" s="13">
        <v>7.0499031E7</v>
      </c>
      <c r="AI9" s="13">
        <v>7.5744E7</v>
      </c>
      <c r="AJ9" s="13">
        <v>1.885408514E9</v>
      </c>
      <c r="AK9" s="12" t="b">
        <f t="shared" si="2"/>
        <v>1</v>
      </c>
      <c r="AL9" s="13">
        <f t="shared" ref="AL9:AL11" si="6">AJ9-AM9-Q9-S9</f>
        <v>749394238</v>
      </c>
      <c r="AM9" s="13">
        <v>8.05968519E8</v>
      </c>
      <c r="AN9" s="12" t="b">
        <f t="shared" si="3"/>
        <v>1</v>
      </c>
    </row>
    <row r="10">
      <c r="A10" s="11" t="s">
        <v>31</v>
      </c>
      <c r="B10" s="12"/>
      <c r="C10" s="13">
        <v>1.137675E8</v>
      </c>
      <c r="D10" s="13">
        <v>8260000.0</v>
      </c>
      <c r="E10" s="13">
        <v>1.6836E7</v>
      </c>
      <c r="F10" s="13">
        <v>3.647475E7</v>
      </c>
      <c r="G10" s="13">
        <v>2.0133E7</v>
      </c>
      <c r="H10" s="13">
        <v>2.07335E7</v>
      </c>
      <c r="I10" s="12"/>
      <c r="J10" s="13">
        <v>1.0695E7</v>
      </c>
      <c r="K10" s="13">
        <v>2.964E7</v>
      </c>
      <c r="L10" s="13">
        <v>9075000.0</v>
      </c>
      <c r="M10" s="12"/>
      <c r="N10" s="13">
        <v>1.14670643E8</v>
      </c>
      <c r="O10" s="13">
        <v>1.6909357E7</v>
      </c>
      <c r="P10" s="12"/>
      <c r="Q10" s="13">
        <v>3.9719475E8</v>
      </c>
      <c r="R10" s="12" t="b">
        <f t="shared" si="1"/>
        <v>1</v>
      </c>
      <c r="S10" s="12"/>
      <c r="T10" s="13">
        <v>1.062596E8</v>
      </c>
      <c r="U10" s="13">
        <v>1.8692734E8</v>
      </c>
      <c r="V10" s="13">
        <v>3.798E7</v>
      </c>
      <c r="W10" s="13">
        <v>7.1686E7</v>
      </c>
      <c r="X10" s="13">
        <v>1.867052E8</v>
      </c>
      <c r="Y10" s="13">
        <v>9.8001E7</v>
      </c>
      <c r="Z10" s="13">
        <v>8.82849E7</v>
      </c>
      <c r="AA10" s="13">
        <v>1.201765E8</v>
      </c>
      <c r="AB10" s="13">
        <v>5.6647E7</v>
      </c>
      <c r="AC10" s="13"/>
      <c r="AD10" s="13">
        <v>6.22823E8</v>
      </c>
      <c r="AE10" s="13">
        <v>1.868853E8</v>
      </c>
      <c r="AF10" s="13">
        <v>1.576E7</v>
      </c>
      <c r="AG10" s="13">
        <v>4.81467821E8</v>
      </c>
      <c r="AH10" s="13">
        <v>1.56585129E8</v>
      </c>
      <c r="AI10" s="12"/>
      <c r="AJ10" s="13">
        <v>2.41618879E9</v>
      </c>
      <c r="AK10" s="12" t="b">
        <f t="shared" si="2"/>
        <v>1</v>
      </c>
      <c r="AL10" s="13">
        <f t="shared" si="6"/>
        <v>1097743174</v>
      </c>
      <c r="AM10" s="13">
        <v>9.21250866E8</v>
      </c>
      <c r="AN10" s="12" t="b">
        <f t="shared" si="3"/>
        <v>1</v>
      </c>
    </row>
    <row r="11">
      <c r="A11" s="11" t="s">
        <v>32</v>
      </c>
      <c r="B11" s="13">
        <v>1.6326E7</v>
      </c>
      <c r="C11" s="13">
        <v>4.232E7</v>
      </c>
      <c r="D11" s="13">
        <v>1.293E7</v>
      </c>
      <c r="E11" s="13">
        <v>1.1488E7</v>
      </c>
      <c r="F11" s="13">
        <v>8820000.0</v>
      </c>
      <c r="G11" s="13">
        <v>7240000.0</v>
      </c>
      <c r="H11" s="13">
        <v>3087000.0</v>
      </c>
      <c r="I11" s="13">
        <v>2.122E7</v>
      </c>
      <c r="J11" s="13">
        <v>1.302E7</v>
      </c>
      <c r="K11" s="13">
        <v>3.14E7</v>
      </c>
      <c r="L11" s="13">
        <v>1.704E7</v>
      </c>
      <c r="M11" s="13">
        <v>1.8E7</v>
      </c>
      <c r="N11" s="13">
        <v>1.131E8</v>
      </c>
      <c r="O11" s="13">
        <v>3.59736E7</v>
      </c>
      <c r="P11" s="13">
        <v>800000.0</v>
      </c>
      <c r="Q11" s="13">
        <f>SUM(B11:P11)</f>
        <v>352764600</v>
      </c>
      <c r="R11" s="12" t="b">
        <f t="shared" si="1"/>
        <v>1</v>
      </c>
      <c r="S11" s="12"/>
      <c r="T11" s="13">
        <v>5.5676E7</v>
      </c>
      <c r="U11" s="13">
        <v>4.681E7</v>
      </c>
      <c r="V11" s="13">
        <v>1.044E7</v>
      </c>
      <c r="W11" s="13">
        <v>1.44E7</v>
      </c>
      <c r="X11" s="13">
        <v>1.474E7</v>
      </c>
      <c r="Y11" s="13">
        <v>5.44E7</v>
      </c>
      <c r="Z11" s="13">
        <v>8204000.0</v>
      </c>
      <c r="AA11" s="13">
        <v>2.122E7</v>
      </c>
      <c r="AB11" s="13">
        <v>1.49E7</v>
      </c>
      <c r="AC11" s="13"/>
      <c r="AD11" s="13">
        <v>3.74E7</v>
      </c>
      <c r="AE11" s="13">
        <v>5.806E7</v>
      </c>
      <c r="AF11" s="13">
        <v>5.07E7</v>
      </c>
      <c r="AG11" s="13">
        <v>1.371E8</v>
      </c>
      <c r="AH11" s="13">
        <v>3.59736E7</v>
      </c>
      <c r="AI11" s="13">
        <v>2.38E7</v>
      </c>
      <c r="AJ11" s="13">
        <v>5.838236E8</v>
      </c>
      <c r="AK11" s="12" t="b">
        <f t="shared" si="2"/>
        <v>1</v>
      </c>
      <c r="AL11" s="13">
        <f t="shared" si="6"/>
        <v>110479000</v>
      </c>
      <c r="AM11" s="13">
        <v>1.2058E8</v>
      </c>
      <c r="AN11" s="12" t="b">
        <f t="shared" si="3"/>
        <v>1</v>
      </c>
    </row>
    <row r="12">
      <c r="A12" s="11" t="s">
        <v>33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2" t="b">
        <f t="shared" si="1"/>
        <v>1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 t="b">
        <f t="shared" si="2"/>
        <v>1</v>
      </c>
      <c r="AL12" s="13"/>
      <c r="AM12" s="12"/>
      <c r="AN12" s="12" t="b">
        <f t="shared" si="3"/>
        <v>1</v>
      </c>
    </row>
    <row r="13">
      <c r="A13" s="11" t="s">
        <v>34</v>
      </c>
      <c r="B13" s="13">
        <v>8522500.0</v>
      </c>
      <c r="C13" s="12"/>
      <c r="D13" s="13">
        <v>1.197E8</v>
      </c>
      <c r="E13" s="12"/>
      <c r="F13" s="13">
        <v>4.6685E7</v>
      </c>
      <c r="G13" s="13"/>
      <c r="H13" s="13">
        <v>9.3E7</v>
      </c>
      <c r="I13" s="12"/>
      <c r="J13" s="12"/>
      <c r="K13" s="12"/>
      <c r="L13" s="12"/>
      <c r="M13" s="12"/>
      <c r="N13" s="13">
        <v>7.4209558E7</v>
      </c>
      <c r="O13" s="13">
        <v>3691603.0</v>
      </c>
      <c r="P13" s="12"/>
      <c r="Q13" s="13">
        <f t="shared" ref="Q13:Q15" si="7">SUM(B13:P13)</f>
        <v>345808661</v>
      </c>
      <c r="R13" s="12" t="b">
        <f t="shared" si="1"/>
        <v>1</v>
      </c>
      <c r="S13" s="12"/>
      <c r="T13" s="13">
        <v>8522500.0</v>
      </c>
      <c r="U13" s="13">
        <v>4.25381452E8</v>
      </c>
      <c r="V13" s="13">
        <v>1.42884E8</v>
      </c>
      <c r="W13" s="13">
        <v>5.86591E7</v>
      </c>
      <c r="X13" s="13">
        <v>1.383621E8</v>
      </c>
      <c r="Y13" s="13">
        <v>1.25675147E8</v>
      </c>
      <c r="Z13" s="13">
        <v>1.168204E8</v>
      </c>
      <c r="AA13" s="12"/>
      <c r="AB13" s="13">
        <v>3.3014E7</v>
      </c>
      <c r="AC13" s="13"/>
      <c r="AD13" s="13">
        <v>1.78516E8</v>
      </c>
      <c r="AE13" s="13">
        <v>2.96894E7</v>
      </c>
      <c r="AF13" s="12"/>
      <c r="AG13" s="13">
        <v>3.71129844E8</v>
      </c>
      <c r="AH13" s="13">
        <v>4.1519099E7</v>
      </c>
      <c r="AI13" s="13">
        <v>2.1641E8</v>
      </c>
      <c r="AJ13" s="13">
        <v>1.886583042E9</v>
      </c>
      <c r="AK13" s="12" t="b">
        <f t="shared" si="2"/>
        <v>1</v>
      </c>
      <c r="AL13" s="13">
        <f t="shared" ref="AL13:AL15" si="8">AJ13-AM13-Q13-S13</f>
        <v>1379081868</v>
      </c>
      <c r="AM13" s="13">
        <v>1.61692513E8</v>
      </c>
      <c r="AN13" s="12" t="b">
        <f t="shared" si="3"/>
        <v>1</v>
      </c>
    </row>
    <row r="14">
      <c r="A14" s="11" t="s">
        <v>36</v>
      </c>
      <c r="B14" s="12"/>
      <c r="C14" s="13">
        <v>4.32E7</v>
      </c>
      <c r="D14" s="13">
        <v>1.1638E8</v>
      </c>
      <c r="E14" s="12"/>
      <c r="F14" s="13">
        <v>5.12264E7</v>
      </c>
      <c r="G14" s="12"/>
      <c r="H14" s="13">
        <v>1.317E7</v>
      </c>
      <c r="I14" s="13">
        <v>1.7886E7</v>
      </c>
      <c r="J14" s="13">
        <v>2.76608E7</v>
      </c>
      <c r="K14" s="13">
        <v>8810600.0</v>
      </c>
      <c r="L14" s="13">
        <v>2.80004E7</v>
      </c>
      <c r="M14" s="12"/>
      <c r="N14" s="13">
        <v>1.9662268101E8</v>
      </c>
      <c r="O14" s="13">
        <v>2.1089E7</v>
      </c>
      <c r="P14" s="12"/>
      <c r="Q14" s="13">
        <f t="shared" si="7"/>
        <v>524045881</v>
      </c>
      <c r="R14" s="12" t="b">
        <f t="shared" si="1"/>
        <v>1</v>
      </c>
      <c r="S14" s="12"/>
      <c r="T14" s="12"/>
      <c r="U14" s="13">
        <v>1.056E8</v>
      </c>
      <c r="V14" s="13">
        <v>2.61855E8</v>
      </c>
      <c r="W14" s="12"/>
      <c r="X14" s="13">
        <v>5.87264E7</v>
      </c>
      <c r="Y14" s="13">
        <v>1.1021E8</v>
      </c>
      <c r="Z14" s="13">
        <v>2.257E7</v>
      </c>
      <c r="AA14" s="13">
        <v>5.82435E7</v>
      </c>
      <c r="AB14" s="13">
        <v>3.42008E7</v>
      </c>
      <c r="AC14" s="13"/>
      <c r="AD14" s="13">
        <v>8.7702E7</v>
      </c>
      <c r="AE14" s="13">
        <v>4.71354E7</v>
      </c>
      <c r="AF14" s="13">
        <v>2.398E7</v>
      </c>
      <c r="AG14" s="67">
        <v>5.5266095028E8</v>
      </c>
      <c r="AH14" s="13">
        <v>1.12632476E8</v>
      </c>
      <c r="AI14" s="13">
        <v>1.462213898E9</v>
      </c>
      <c r="AJ14" s="13">
        <v>2.93773042428E9</v>
      </c>
      <c r="AK14" s="12" t="b">
        <f t="shared" si="2"/>
        <v>1</v>
      </c>
      <c r="AL14" s="13">
        <f t="shared" si="8"/>
        <v>1000195502</v>
      </c>
      <c r="AM14" s="13">
        <v>1.413489041E9</v>
      </c>
      <c r="AN14" s="12" t="b">
        <f t="shared" si="3"/>
        <v>1</v>
      </c>
    </row>
    <row r="15">
      <c r="A15" s="11" t="s">
        <v>37</v>
      </c>
      <c r="B15" s="12"/>
      <c r="C15" s="13">
        <v>2.6475859E7</v>
      </c>
      <c r="D15" s="13">
        <v>5251800.0</v>
      </c>
      <c r="E15" s="13">
        <v>5725600.0</v>
      </c>
      <c r="F15" s="13">
        <v>6589200.0</v>
      </c>
      <c r="G15" s="13">
        <v>2.7174855E7</v>
      </c>
      <c r="H15" s="13">
        <v>5519600.0</v>
      </c>
      <c r="I15" s="13">
        <v>5119500.0</v>
      </c>
      <c r="J15" s="13">
        <v>1250000.0</v>
      </c>
      <c r="K15" s="13">
        <v>1.4957975E7</v>
      </c>
      <c r="L15" s="12"/>
      <c r="M15" s="12"/>
      <c r="N15" s="13">
        <v>3.4470718E7</v>
      </c>
      <c r="O15" s="13">
        <v>1800000.0</v>
      </c>
      <c r="P15" s="13"/>
      <c r="Q15" s="13">
        <f t="shared" si="7"/>
        <v>134335107</v>
      </c>
      <c r="R15" s="12" t="b">
        <f t="shared" si="1"/>
        <v>1</v>
      </c>
      <c r="S15" s="12"/>
      <c r="T15" s="12"/>
      <c r="U15" s="13">
        <v>5.5100767E7</v>
      </c>
      <c r="V15" s="13">
        <v>5251800.0</v>
      </c>
      <c r="W15" s="13">
        <v>5725600.0</v>
      </c>
      <c r="X15" s="13">
        <v>6589200.0</v>
      </c>
      <c r="Y15" s="13">
        <v>3.0754921E7</v>
      </c>
      <c r="Z15" s="13">
        <v>5519600.0</v>
      </c>
      <c r="AA15" s="13">
        <v>5119500.0</v>
      </c>
      <c r="AB15" s="13">
        <v>4635559.0</v>
      </c>
      <c r="AC15" s="13"/>
      <c r="AD15" s="13">
        <v>1.4957975E7</v>
      </c>
      <c r="AE15" s="12"/>
      <c r="AF15" s="12"/>
      <c r="AG15" s="13">
        <v>7.6563113E7</v>
      </c>
      <c r="AH15" s="13">
        <v>2.5978291E7</v>
      </c>
      <c r="AI15" s="13">
        <v>4600000.0</v>
      </c>
      <c r="AJ15" s="13">
        <v>2.40796326E8</v>
      </c>
      <c r="AK15" s="12" t="b">
        <f t="shared" si="2"/>
        <v>1</v>
      </c>
      <c r="AL15" s="13">
        <f t="shared" si="8"/>
        <v>92107680</v>
      </c>
      <c r="AM15" s="13">
        <v>1.4353539E7</v>
      </c>
      <c r="AN15" s="12" t="b">
        <f t="shared" si="3"/>
        <v>1</v>
      </c>
    </row>
    <row r="16">
      <c r="A16" s="11" t="s">
        <v>38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2" t="b">
        <f t="shared" si="1"/>
        <v>1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 t="b">
        <f t="shared" si="2"/>
        <v>1</v>
      </c>
      <c r="AL16" s="13"/>
      <c r="AM16" s="12"/>
      <c r="AN16" s="12" t="b">
        <f t="shared" si="3"/>
        <v>1</v>
      </c>
    </row>
    <row r="17">
      <c r="A17" s="11" t="s">
        <v>39</v>
      </c>
      <c r="B17" s="12"/>
      <c r="C17" s="13">
        <v>1.962E7</v>
      </c>
      <c r="D17" s="13">
        <v>1.082E7</v>
      </c>
      <c r="E17" s="13">
        <v>2.50245E7</v>
      </c>
      <c r="F17" s="12"/>
      <c r="G17" s="12"/>
      <c r="H17" s="12"/>
      <c r="I17" s="13">
        <v>3982000.0</v>
      </c>
      <c r="J17" s="12"/>
      <c r="K17" s="13">
        <v>1.433736E7</v>
      </c>
      <c r="L17" s="12"/>
      <c r="M17" s="12"/>
      <c r="N17" s="13">
        <v>3.73635E7</v>
      </c>
      <c r="O17" s="13">
        <v>5568400.0</v>
      </c>
      <c r="P17" s="12"/>
      <c r="Q17" s="13">
        <f t="shared" ref="Q17:Q19" si="9">SUM(B17:P17)</f>
        <v>116715760</v>
      </c>
      <c r="R17" s="12" t="b">
        <f t="shared" si="1"/>
        <v>1</v>
      </c>
      <c r="S17" s="12"/>
      <c r="T17" s="13">
        <v>1.1501E7</v>
      </c>
      <c r="U17" s="13">
        <v>1.007986E8</v>
      </c>
      <c r="V17" s="13">
        <v>2.8308E7</v>
      </c>
      <c r="W17" s="13">
        <v>6.14945E7</v>
      </c>
      <c r="X17" s="13">
        <v>1.71166E7</v>
      </c>
      <c r="Y17" s="13">
        <v>7.16188E7</v>
      </c>
      <c r="Z17" s="12"/>
      <c r="AA17" s="13">
        <v>1.1546E7</v>
      </c>
      <c r="AB17" s="13">
        <v>3.3725E7</v>
      </c>
      <c r="AC17" s="13"/>
      <c r="AD17" s="13">
        <v>5.8526E7</v>
      </c>
      <c r="AE17" s="13">
        <v>6.3338E7</v>
      </c>
      <c r="AF17" s="13">
        <v>1.24895833E8</v>
      </c>
      <c r="AG17" s="13">
        <v>1.15383942E8</v>
      </c>
      <c r="AH17" s="13">
        <v>1.86235E8</v>
      </c>
      <c r="AI17" s="13">
        <v>5.0E7</v>
      </c>
      <c r="AJ17" s="13">
        <v>9.34487275E8</v>
      </c>
      <c r="AK17" s="12" t="b">
        <f t="shared" si="2"/>
        <v>1</v>
      </c>
      <c r="AL17" s="13">
        <f t="shared" ref="AL17:AL19" si="10">AJ17-AM17-Q17-S17</f>
        <v>190062933</v>
      </c>
      <c r="AM17" s="13">
        <v>6.27708582E8</v>
      </c>
      <c r="AN17" s="12" t="b">
        <f t="shared" si="3"/>
        <v>1</v>
      </c>
    </row>
    <row r="18">
      <c r="A18" s="11" t="s">
        <v>40</v>
      </c>
      <c r="B18" s="13">
        <v>1.771308E7</v>
      </c>
      <c r="C18" s="13">
        <v>9253080.0</v>
      </c>
      <c r="D18" s="12"/>
      <c r="E18" s="13">
        <v>9.4405307E7</v>
      </c>
      <c r="F18" s="13">
        <v>3.2930618E7</v>
      </c>
      <c r="G18" s="12"/>
      <c r="H18" s="12"/>
      <c r="I18" s="13">
        <v>1.621308E7</v>
      </c>
      <c r="J18" s="13">
        <v>3.96374E7</v>
      </c>
      <c r="K18" s="12"/>
      <c r="L18" s="12"/>
      <c r="M18" s="12"/>
      <c r="N18" s="13">
        <v>1.17892363E8</v>
      </c>
      <c r="O18" s="13">
        <v>3.3018067E7</v>
      </c>
      <c r="P18" s="12"/>
      <c r="Q18" s="13">
        <f t="shared" si="9"/>
        <v>361062995</v>
      </c>
      <c r="R18" s="12" t="b">
        <f t="shared" si="1"/>
        <v>1</v>
      </c>
      <c r="S18" s="12"/>
      <c r="T18" s="13">
        <v>1.771308E7</v>
      </c>
      <c r="U18" s="13">
        <v>9253080.0</v>
      </c>
      <c r="V18" s="12"/>
      <c r="W18" s="13">
        <v>9.4405307E7</v>
      </c>
      <c r="X18" s="13">
        <v>3.2930618E7</v>
      </c>
      <c r="Y18" s="12"/>
      <c r="Z18" s="12"/>
      <c r="AA18" s="13">
        <v>3.242616E7</v>
      </c>
      <c r="AB18" s="13">
        <v>3.96374E7</v>
      </c>
      <c r="AC18" s="12"/>
      <c r="AD18" s="12"/>
      <c r="AE18" s="12"/>
      <c r="AF18" s="12"/>
      <c r="AG18" s="13">
        <v>1.17892363E8</v>
      </c>
      <c r="AH18" s="13">
        <v>3.3018067E7</v>
      </c>
      <c r="AI18" s="12"/>
      <c r="AJ18" s="13">
        <v>3.77276075E8</v>
      </c>
      <c r="AK18" s="12" t="b">
        <f t="shared" si="2"/>
        <v>1</v>
      </c>
      <c r="AL18" s="13">
        <f t="shared" si="10"/>
        <v>16213080</v>
      </c>
      <c r="AM18" s="12"/>
      <c r="AN18" s="12" t="b">
        <f t="shared" si="3"/>
        <v>1</v>
      </c>
    </row>
    <row r="19">
      <c r="A19" s="11" t="s">
        <v>41</v>
      </c>
      <c r="B19" s="13">
        <f>9306000+ 5716000   
</f>
        <v>15022000</v>
      </c>
      <c r="C19" s="13">
        <v>1.65345E8</v>
      </c>
      <c r="D19" s="12"/>
      <c r="E19" s="13">
        <v>1.659E7</v>
      </c>
      <c r="F19" s="13">
        <v>2.041E7</v>
      </c>
      <c r="G19" s="13">
        <v>4.2721E7</v>
      </c>
      <c r="H19" s="12"/>
      <c r="I19" s="13">
        <v>3.3298E7</v>
      </c>
      <c r="J19" s="13">
        <v>9954000.0</v>
      </c>
      <c r="K19" s="13">
        <v>1.10662E8</v>
      </c>
      <c r="L19" s="13">
        <v>1.288E7</v>
      </c>
      <c r="M19" s="12"/>
      <c r="N19" s="13">
        <v>1.49427359E8</v>
      </c>
      <c r="O19" s="13">
        <v>3.0802836E7</v>
      </c>
      <c r="P19" s="12"/>
      <c r="Q19" s="13">
        <f t="shared" si="9"/>
        <v>607112195</v>
      </c>
      <c r="R19" s="12" t="b">
        <f t="shared" si="1"/>
        <v>1</v>
      </c>
      <c r="S19" s="12"/>
      <c r="T19" s="13">
        <v>9.2238E7</v>
      </c>
      <c r="U19" s="13">
        <v>3.4995E8</v>
      </c>
      <c r="V19" s="12"/>
      <c r="W19" s="13">
        <v>4.5338E7</v>
      </c>
      <c r="X19" s="13">
        <v>2.1706E8</v>
      </c>
      <c r="Y19" s="13">
        <v>2.89186667E8</v>
      </c>
      <c r="Z19" s="13">
        <v>9.6962E7</v>
      </c>
      <c r="AA19" s="13">
        <v>7.7486E7</v>
      </c>
      <c r="AB19" s="13">
        <v>1.26862E8</v>
      </c>
      <c r="AC19" s="13">
        <v>9.4E7</v>
      </c>
      <c r="AD19" s="13">
        <v>5.83001E8</v>
      </c>
      <c r="AE19" s="13">
        <v>4.968E7</v>
      </c>
      <c r="AF19" s="13">
        <v>4.8E7</v>
      </c>
      <c r="AG19" s="13">
        <v>5.149761E8</v>
      </c>
      <c r="AH19" s="13">
        <v>1.62971921E8</v>
      </c>
      <c r="AI19" s="12"/>
      <c r="AJ19" s="13">
        <v>2.747711688E9</v>
      </c>
      <c r="AK19" s="12" t="b">
        <f t="shared" si="2"/>
        <v>1</v>
      </c>
      <c r="AL19" s="13">
        <f t="shared" si="10"/>
        <v>656064100</v>
      </c>
      <c r="AM19" s="13">
        <v>1.484535393E9</v>
      </c>
      <c r="AN19" s="12" t="b">
        <f t="shared" si="3"/>
        <v>1</v>
      </c>
    </row>
    <row r="20">
      <c r="A20" s="11" t="s">
        <v>42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2" t="b">
        <f t="shared" si="1"/>
        <v>1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 t="b">
        <f t="shared" si="2"/>
        <v>1</v>
      </c>
      <c r="AL20" s="13"/>
      <c r="AM20" s="12"/>
      <c r="AN20" s="12" t="b">
        <f t="shared" si="3"/>
        <v>1</v>
      </c>
    </row>
    <row r="21">
      <c r="A21" s="11" t="s">
        <v>43</v>
      </c>
      <c r="B21" s="12"/>
      <c r="C21" s="13">
        <v>1.8392E7</v>
      </c>
      <c r="D21" s="12"/>
      <c r="E21" s="12"/>
      <c r="F21" s="12"/>
      <c r="G21" s="13">
        <v>4.122E7</v>
      </c>
      <c r="H21" s="13">
        <v>3.9E7</v>
      </c>
      <c r="I21" s="12"/>
      <c r="J21" s="12"/>
      <c r="K21" s="13">
        <v>4.4535E7</v>
      </c>
      <c r="L21" s="13">
        <v>3.1032E7</v>
      </c>
      <c r="M21" s="13">
        <v>3.24E7</v>
      </c>
      <c r="N21" s="13">
        <v>8.46027E7</v>
      </c>
      <c r="O21" s="13">
        <v>6.1175613E7</v>
      </c>
      <c r="P21" s="12"/>
      <c r="Q21" s="13">
        <f t="shared" ref="Q21:Q27" si="11">SUM(B21:P21)</f>
        <v>352357313</v>
      </c>
      <c r="R21" s="12" t="b">
        <f t="shared" si="1"/>
        <v>1</v>
      </c>
      <c r="S21" s="12"/>
      <c r="T21" s="13">
        <v>4.08576E8</v>
      </c>
      <c r="U21" s="13">
        <v>1.655008E9</v>
      </c>
      <c r="V21" s="12"/>
      <c r="W21" s="13">
        <v>1.37456E8</v>
      </c>
      <c r="X21" s="12"/>
      <c r="Y21" s="13">
        <v>1.79326E9</v>
      </c>
      <c r="Z21" s="13">
        <v>4.61616E8</v>
      </c>
      <c r="AA21" s="13">
        <v>8.806E7</v>
      </c>
      <c r="AB21" s="13">
        <v>2.94938264E8</v>
      </c>
      <c r="AC21" s="12"/>
      <c r="AD21" s="13">
        <v>3.696335E9</v>
      </c>
      <c r="AE21" s="13">
        <v>1.17488E9</v>
      </c>
      <c r="AF21" s="13">
        <v>5.36104E8</v>
      </c>
      <c r="AG21" s="13">
        <v>6.13559624E8</v>
      </c>
      <c r="AH21" s="43">
        <v>3.33372416E8</v>
      </c>
      <c r="AI21" s="13">
        <v>1.37118E8</v>
      </c>
      <c r="AJ21" s="13">
        <v>1.1330283304E10</v>
      </c>
      <c r="AK21" s="12" t="b">
        <f t="shared" si="2"/>
        <v>1</v>
      </c>
      <c r="AL21" s="13">
        <f>AJ21-AM21-Q21-S21</f>
        <v>8397101991</v>
      </c>
      <c r="AM21" s="13">
        <v>2.580824E9</v>
      </c>
      <c r="AN21" s="12" t="b">
        <f t="shared" si="3"/>
        <v>1</v>
      </c>
    </row>
    <row r="22">
      <c r="A22" s="11" t="s">
        <v>44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>
        <f t="shared" si="11"/>
        <v>0</v>
      </c>
      <c r="R22" s="12" t="b">
        <f t="shared" si="1"/>
        <v>1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 t="b">
        <f t="shared" si="2"/>
        <v>1</v>
      </c>
      <c r="AL22" s="13"/>
      <c r="AM22" s="12"/>
      <c r="AN22" s="12" t="b">
        <f t="shared" si="3"/>
        <v>1</v>
      </c>
    </row>
    <row r="23">
      <c r="A23" s="11" t="s">
        <v>45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>
        <f t="shared" si="11"/>
        <v>0</v>
      </c>
      <c r="R23" s="12" t="b">
        <f t="shared" si="1"/>
        <v>1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 t="b">
        <f t="shared" si="2"/>
        <v>1</v>
      </c>
      <c r="AL23" s="13"/>
      <c r="AM23" s="12"/>
      <c r="AN23" s="12" t="b">
        <f t="shared" si="3"/>
        <v>1</v>
      </c>
    </row>
    <row r="24">
      <c r="A24" s="11" t="s">
        <v>46</v>
      </c>
      <c r="B24" s="13">
        <v>3.1567588E7</v>
      </c>
      <c r="C24" s="13">
        <v>1.9843E7</v>
      </c>
      <c r="D24" s="13">
        <v>1.499294E7</v>
      </c>
      <c r="E24" s="13">
        <v>3555600.0</v>
      </c>
      <c r="F24" s="13">
        <v>1618400.0</v>
      </c>
      <c r="G24" s="13">
        <v>1.046612103E7</v>
      </c>
      <c r="H24" s="13">
        <v>3876800.0</v>
      </c>
      <c r="I24" s="13">
        <v>1.245294E7</v>
      </c>
      <c r="J24" s="13">
        <v>5999800.0</v>
      </c>
      <c r="K24" s="13">
        <v>1.39798E7</v>
      </c>
      <c r="L24" s="68">
        <v>4194600.0</v>
      </c>
      <c r="M24" s="13">
        <v>5364950.0</v>
      </c>
      <c r="N24" s="13">
        <v>7.5313E7</v>
      </c>
      <c r="O24" s="13">
        <v>4.6244131E7</v>
      </c>
      <c r="P24" s="12"/>
      <c r="Q24" s="13">
        <f t="shared" si="11"/>
        <v>249469670</v>
      </c>
      <c r="R24" s="12" t="b">
        <f t="shared" si="1"/>
        <v>1</v>
      </c>
      <c r="S24" s="12"/>
      <c r="T24" s="13">
        <v>4.40393E7</v>
      </c>
      <c r="U24" s="13">
        <v>3.0374E7</v>
      </c>
      <c r="V24" s="13">
        <v>1.902392E7</v>
      </c>
      <c r="W24" s="13">
        <v>5281200.0</v>
      </c>
      <c r="X24" s="13">
        <v>2427600.0</v>
      </c>
      <c r="Y24" s="13">
        <v>1.6463093E7</v>
      </c>
      <c r="Z24" s="13">
        <v>3876800.0</v>
      </c>
      <c r="AA24" s="13">
        <v>2.490588E7</v>
      </c>
      <c r="AB24" s="13">
        <v>9329700.0</v>
      </c>
      <c r="AC24" s="12"/>
      <c r="AD24" s="13">
        <v>2.557465E7</v>
      </c>
      <c r="AE24" s="13">
        <v>9936600.0</v>
      </c>
      <c r="AF24" s="13">
        <v>1.09699E7</v>
      </c>
      <c r="AG24" s="13">
        <v>2.2373E8</v>
      </c>
      <c r="AH24" s="13">
        <v>9.1153261E7</v>
      </c>
      <c r="AI24" s="12"/>
      <c r="AJ24" s="13">
        <v>5.17085904E8</v>
      </c>
      <c r="AK24" s="12" t="b">
        <f t="shared" si="2"/>
        <v>1</v>
      </c>
      <c r="AL24" s="13">
        <f t="shared" ref="AL24:AL27" si="12">AJ24-AM24-Q24-S24</f>
        <v>223751529</v>
      </c>
      <c r="AM24" s="13">
        <v>4.3864705E7</v>
      </c>
      <c r="AN24" s="12" t="b">
        <f t="shared" si="3"/>
        <v>1</v>
      </c>
    </row>
    <row r="25">
      <c r="A25" s="11" t="s">
        <v>47</v>
      </c>
      <c r="B25" s="13">
        <v>1.91128E7</v>
      </c>
      <c r="C25" s="13">
        <v>6000500.0</v>
      </c>
      <c r="D25" s="13">
        <v>1947800.0</v>
      </c>
      <c r="E25" s="13">
        <v>4995600.0</v>
      </c>
      <c r="F25" s="13">
        <v>5149600.0</v>
      </c>
      <c r="G25" s="13">
        <v>1.00198E7</v>
      </c>
      <c r="H25" s="13">
        <v>4543300.0</v>
      </c>
      <c r="I25" s="13">
        <v>8303700.0</v>
      </c>
      <c r="J25" s="13">
        <v>5317300.0</v>
      </c>
      <c r="K25" s="12"/>
      <c r="L25" s="13">
        <v>1713600.0</v>
      </c>
      <c r="M25" s="13">
        <v>1494300.0</v>
      </c>
      <c r="N25" s="13">
        <v>4.265E7</v>
      </c>
      <c r="O25" s="13">
        <v>378546.0</v>
      </c>
      <c r="P25" s="12"/>
      <c r="Q25" s="13">
        <f t="shared" si="11"/>
        <v>111626846</v>
      </c>
      <c r="R25" s="12" t="b">
        <f t="shared" si="1"/>
        <v>1</v>
      </c>
      <c r="S25" s="12"/>
      <c r="T25" s="13">
        <v>3.5077E7</v>
      </c>
      <c r="U25" s="13">
        <v>9590500.0</v>
      </c>
      <c r="V25" s="13">
        <v>1947800.0</v>
      </c>
      <c r="W25" s="13">
        <v>1.05432E7</v>
      </c>
      <c r="X25" s="13">
        <v>1.16317E7</v>
      </c>
      <c r="Y25" s="13">
        <v>1.00198E7</v>
      </c>
      <c r="Z25" s="13">
        <v>8691700.0</v>
      </c>
      <c r="AA25" s="13">
        <v>8303700.0</v>
      </c>
      <c r="AB25" s="13">
        <v>5317300.0</v>
      </c>
      <c r="AC25" s="12"/>
      <c r="AD25" s="13">
        <v>810000.0</v>
      </c>
      <c r="AE25" s="13">
        <v>1.3075E7</v>
      </c>
      <c r="AF25" s="13">
        <v>3.21438E7</v>
      </c>
      <c r="AG25" s="13">
        <v>1.4772E8</v>
      </c>
      <c r="AH25" s="13">
        <v>2.6332546E7</v>
      </c>
      <c r="AI25" s="12"/>
      <c r="AJ25" s="13">
        <v>3.21204046E8</v>
      </c>
      <c r="AK25" s="12" t="b">
        <f t="shared" si="2"/>
        <v>1</v>
      </c>
      <c r="AL25" s="13">
        <f t="shared" si="12"/>
        <v>133684100</v>
      </c>
      <c r="AM25" s="13">
        <v>7.58931E7</v>
      </c>
      <c r="AN25" s="12" t="b">
        <f t="shared" si="3"/>
        <v>1</v>
      </c>
    </row>
    <row r="26">
      <c r="A26" s="11" t="s">
        <v>48</v>
      </c>
      <c r="B26" s="13">
        <v>1.011E8</v>
      </c>
      <c r="C26" s="13">
        <v>3.3368E7</v>
      </c>
      <c r="D26" s="13">
        <v>8026000.0</v>
      </c>
      <c r="E26" s="12"/>
      <c r="F26" s="12"/>
      <c r="G26" s="13">
        <v>1965000.0</v>
      </c>
      <c r="H26" s="13">
        <v>5450000.0</v>
      </c>
      <c r="I26" s="12"/>
      <c r="J26" s="12"/>
      <c r="K26" s="12"/>
      <c r="L26" s="12"/>
      <c r="M26" s="12"/>
      <c r="N26" s="13">
        <v>3.4897104E7</v>
      </c>
      <c r="O26" s="13">
        <v>5193896.0</v>
      </c>
      <c r="P26" s="12"/>
      <c r="Q26" s="13">
        <f t="shared" si="11"/>
        <v>190000000</v>
      </c>
      <c r="R26" s="12" t="b">
        <f t="shared" si="1"/>
        <v>1</v>
      </c>
      <c r="S26" s="12"/>
      <c r="T26" s="13">
        <v>1.011E8</v>
      </c>
      <c r="U26" s="13">
        <v>7.29715E7</v>
      </c>
      <c r="V26" s="13">
        <v>2.1255E7</v>
      </c>
      <c r="W26" s="12"/>
      <c r="X26" s="12"/>
      <c r="Y26" s="13">
        <v>1965000.0</v>
      </c>
      <c r="Z26" s="13">
        <v>5450000.0</v>
      </c>
      <c r="AA26" s="12"/>
      <c r="AB26" s="12"/>
      <c r="AC26" s="12"/>
      <c r="AD26" s="12"/>
      <c r="AE26" s="12"/>
      <c r="AF26" s="12"/>
      <c r="AG26" s="13">
        <v>1.00970353E8</v>
      </c>
      <c r="AH26" s="13">
        <v>1.1125896E7</v>
      </c>
      <c r="AI26" s="12"/>
      <c r="AJ26" s="13">
        <v>3.14837749E8</v>
      </c>
      <c r="AK26" s="12" t="b">
        <f t="shared" si="2"/>
        <v>1</v>
      </c>
      <c r="AL26" s="13">
        <f t="shared" si="12"/>
        <v>124837749</v>
      </c>
      <c r="AM26" s="12"/>
      <c r="AN26" s="12" t="b">
        <f t="shared" si="3"/>
        <v>1</v>
      </c>
    </row>
    <row r="27">
      <c r="A27" s="11" t="s">
        <v>49</v>
      </c>
      <c r="B27" s="12"/>
      <c r="C27" s="12"/>
      <c r="D27" s="12"/>
      <c r="E27" s="13">
        <v>8010000.0</v>
      </c>
      <c r="F27" s="12"/>
      <c r="G27" s="12"/>
      <c r="H27" s="12"/>
      <c r="I27" s="12"/>
      <c r="J27" s="12"/>
      <c r="K27" s="12"/>
      <c r="L27" s="12"/>
      <c r="M27" s="12"/>
      <c r="N27" s="13">
        <v>2.3350970472E8</v>
      </c>
      <c r="O27" s="13">
        <v>6.1199488E7</v>
      </c>
      <c r="P27" s="12"/>
      <c r="Q27" s="13">
        <f t="shared" si="11"/>
        <v>302719192.7</v>
      </c>
      <c r="R27" s="12" t="b">
        <f t="shared" si="1"/>
        <v>1</v>
      </c>
      <c r="S27" s="12"/>
      <c r="T27" s="12"/>
      <c r="U27" s="13">
        <v>5.3118E7</v>
      </c>
      <c r="V27" s="13">
        <v>3.2336E7</v>
      </c>
      <c r="W27" s="13">
        <v>6.3119E7</v>
      </c>
      <c r="X27" s="13">
        <v>7.66992E7</v>
      </c>
      <c r="Y27" s="13">
        <v>1.375028E8</v>
      </c>
      <c r="Z27" s="13">
        <v>1.4554E7</v>
      </c>
      <c r="AA27" s="13">
        <v>9.2229E7</v>
      </c>
      <c r="AB27" s="13">
        <v>5.9194E7</v>
      </c>
      <c r="AC27" s="12"/>
      <c r="AD27" s="12"/>
      <c r="AE27" s="13">
        <v>4.71044E7</v>
      </c>
      <c r="AF27" s="12"/>
      <c r="AG27" s="13">
        <v>2.4101763E8</v>
      </c>
      <c r="AH27" s="13">
        <v>8.2899063E7</v>
      </c>
      <c r="AI27" s="13">
        <v>3700000.0</v>
      </c>
      <c r="AJ27" s="13">
        <v>9.03473093E8</v>
      </c>
      <c r="AK27" s="12" t="b">
        <f t="shared" si="2"/>
        <v>1</v>
      </c>
      <c r="AL27" s="13">
        <f t="shared" si="12"/>
        <v>237500800.3</v>
      </c>
      <c r="AM27" s="13">
        <v>3.632531E8</v>
      </c>
      <c r="AN27" s="12" t="b">
        <f t="shared" si="3"/>
        <v>1</v>
      </c>
    </row>
    <row r="28">
      <c r="A28" s="11" t="s">
        <v>50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2" t="b">
        <f t="shared" si="1"/>
        <v>1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 t="b">
        <f t="shared" si="2"/>
        <v>1</v>
      </c>
      <c r="AL28" s="13"/>
      <c r="AM28" s="12"/>
      <c r="AN28" s="12" t="b">
        <f t="shared" si="3"/>
        <v>1</v>
      </c>
    </row>
    <row r="29">
      <c r="A29" s="11" t="s">
        <v>51</v>
      </c>
      <c r="B29" s="12"/>
      <c r="C29" s="12"/>
      <c r="D29" s="12"/>
      <c r="E29" s="12"/>
      <c r="F29" s="12"/>
      <c r="G29" s="12"/>
      <c r="H29" s="13">
        <v>1.2783E8</v>
      </c>
      <c r="I29" s="13">
        <v>2.9648E7</v>
      </c>
      <c r="J29" s="13">
        <v>8.04088E7</v>
      </c>
      <c r="K29" s="12"/>
      <c r="L29" s="12"/>
      <c r="M29" s="12"/>
      <c r="N29" s="13">
        <v>9.6866909E7</v>
      </c>
      <c r="O29" s="13">
        <v>1.5246291E7</v>
      </c>
      <c r="P29" s="12"/>
      <c r="Q29" s="13">
        <f t="shared" ref="Q29:Q30" si="13">SUM(B29:P29)</f>
        <v>350000000</v>
      </c>
      <c r="R29" s="12" t="b">
        <f t="shared" si="1"/>
        <v>1</v>
      </c>
      <c r="S29" s="12"/>
      <c r="T29" s="13">
        <v>1.49E8</v>
      </c>
      <c r="U29" s="13">
        <v>1.7048112E9</v>
      </c>
      <c r="V29" s="13">
        <v>3.6E7</v>
      </c>
      <c r="W29" s="13">
        <v>2.798E8</v>
      </c>
      <c r="X29" s="13">
        <v>4.5E7</v>
      </c>
      <c r="Y29" s="13">
        <v>1.082E9</v>
      </c>
      <c r="Z29" s="13">
        <v>2.4763E8</v>
      </c>
      <c r="AA29" s="13">
        <v>1.45808E8</v>
      </c>
      <c r="AB29" s="13">
        <v>2.460088E8</v>
      </c>
      <c r="AC29" s="12"/>
      <c r="AD29" s="13">
        <v>2.7035898E9</v>
      </c>
      <c r="AE29" s="13">
        <v>6.25575E8</v>
      </c>
      <c r="AF29" s="13">
        <v>4.092E8</v>
      </c>
      <c r="AG29" s="13">
        <v>8.13032136E9</v>
      </c>
      <c r="AH29" s="13">
        <v>2.13372767E8</v>
      </c>
      <c r="AI29" s="12"/>
      <c r="AJ29" s="13">
        <v>1.6018116927E10</v>
      </c>
      <c r="AK29" s="12" t="b">
        <f t="shared" si="2"/>
        <v>1</v>
      </c>
      <c r="AL29" s="13">
        <f t="shared" ref="AL29:AL30" si="14">AJ29-AM29-Q29-S29</f>
        <v>6304742200</v>
      </c>
      <c r="AM29" s="13">
        <v>9.363374727E9</v>
      </c>
      <c r="AN29" s="12" t="b">
        <f t="shared" si="3"/>
        <v>1</v>
      </c>
    </row>
    <row r="30">
      <c r="A30" s="11" t="s">
        <v>52</v>
      </c>
      <c r="B30" s="13">
        <v>1.15432E7</v>
      </c>
      <c r="C30" s="13">
        <v>5514000.0</v>
      </c>
      <c r="D30" s="13">
        <v>1.59144E7</v>
      </c>
      <c r="E30" s="13">
        <v>2.09228E7</v>
      </c>
      <c r="F30" s="13">
        <v>1.55128E7</v>
      </c>
      <c r="G30" s="13">
        <v>1.679E7</v>
      </c>
      <c r="H30" s="13">
        <v>1.6942E7</v>
      </c>
      <c r="I30" s="13">
        <v>3.27048E7</v>
      </c>
      <c r="J30" s="13">
        <v>8512400.0</v>
      </c>
      <c r="K30" s="12"/>
      <c r="L30" s="13">
        <v>2.75656E7</v>
      </c>
      <c r="M30" s="12"/>
      <c r="N30" s="13">
        <v>8.6546978E7</v>
      </c>
      <c r="O30" s="13">
        <v>1.1835E7</v>
      </c>
      <c r="P30" s="12"/>
      <c r="Q30" s="13">
        <f t="shared" si="13"/>
        <v>270303978</v>
      </c>
      <c r="R30" s="12" t="b">
        <f t="shared" si="1"/>
        <v>1</v>
      </c>
      <c r="S30" s="12"/>
      <c r="T30" s="13">
        <v>3.51232E7</v>
      </c>
      <c r="U30" s="13">
        <v>5514000.0</v>
      </c>
      <c r="V30" s="13">
        <v>6.36576E7</v>
      </c>
      <c r="W30" s="13">
        <v>2.16328E7</v>
      </c>
      <c r="X30" s="13">
        <v>6.55E7</v>
      </c>
      <c r="Y30" s="13">
        <v>4.28588E7</v>
      </c>
      <c r="Z30" s="13">
        <v>2.61784E7</v>
      </c>
      <c r="AA30" s="13">
        <v>4.05004E7</v>
      </c>
      <c r="AB30" s="13">
        <v>5.59184E7</v>
      </c>
      <c r="AC30" s="12"/>
      <c r="AD30" s="13">
        <v>6.67537E7</v>
      </c>
      <c r="AE30" s="13">
        <v>4.31046E7</v>
      </c>
      <c r="AF30" s="13">
        <v>4.38528E7</v>
      </c>
      <c r="AG30" s="13">
        <v>4.45459106E8</v>
      </c>
      <c r="AH30" s="13">
        <v>2.4755E7</v>
      </c>
      <c r="AI30" s="13">
        <v>5600000.0</v>
      </c>
      <c r="AJ30" s="13">
        <v>9.86408806E8</v>
      </c>
      <c r="AK30" s="12" t="b">
        <f t="shared" si="2"/>
        <v>1</v>
      </c>
      <c r="AL30" s="13">
        <f t="shared" si="14"/>
        <v>342974400</v>
      </c>
      <c r="AM30" s="13">
        <v>3.73130428E8</v>
      </c>
      <c r="AN30" s="12" t="b">
        <f t="shared" si="3"/>
        <v>1</v>
      </c>
    </row>
    <row r="31">
      <c r="A31" s="11" t="s">
        <v>53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2" t="b">
        <f t="shared" si="1"/>
        <v>1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 t="b">
        <f t="shared" si="2"/>
        <v>1</v>
      </c>
      <c r="AL31" s="13"/>
      <c r="AM31" s="12"/>
      <c r="AN31" s="12" t="b">
        <f t="shared" si="3"/>
        <v>1</v>
      </c>
    </row>
    <row r="32">
      <c r="A32" s="11" t="s">
        <v>54</v>
      </c>
      <c r="B32" s="12"/>
      <c r="C32" s="13">
        <v>3.9928E7</v>
      </c>
      <c r="D32" s="13">
        <v>3502000.0</v>
      </c>
      <c r="E32" s="12"/>
      <c r="F32" s="12"/>
      <c r="G32" s="12"/>
      <c r="H32" s="13">
        <v>1180000.0</v>
      </c>
      <c r="I32" s="13">
        <v>2.6788638E7</v>
      </c>
      <c r="J32" s="13">
        <v>2174500.0</v>
      </c>
      <c r="K32" s="13">
        <v>4.22093E7</v>
      </c>
      <c r="L32" s="13">
        <v>1.060496E7</v>
      </c>
      <c r="M32" s="12"/>
      <c r="N32" s="13">
        <v>4.54683E7</v>
      </c>
      <c r="O32" s="13">
        <v>1.4449E7</v>
      </c>
      <c r="P32" s="13">
        <v>250000.0</v>
      </c>
      <c r="Q32" s="13">
        <f t="shared" ref="Q32:Q34" si="15">SUM(B32:P32)</f>
        <v>186554698</v>
      </c>
      <c r="R32" s="12" t="b">
        <f t="shared" si="1"/>
        <v>1</v>
      </c>
      <c r="S32" s="12"/>
      <c r="T32" s="12"/>
      <c r="U32" s="13">
        <v>3.9928E7</v>
      </c>
      <c r="V32" s="13">
        <v>5102000.0</v>
      </c>
      <c r="W32" s="13">
        <v>3.2504E7</v>
      </c>
      <c r="X32" s="12"/>
      <c r="Y32" s="13">
        <v>9.272E7</v>
      </c>
      <c r="Z32" s="13">
        <v>1180000.0</v>
      </c>
      <c r="AA32" s="13">
        <v>3.9233238E7</v>
      </c>
      <c r="AB32" s="13">
        <v>3.26277E7</v>
      </c>
      <c r="AC32" s="12"/>
      <c r="AD32" s="13">
        <v>6.52218E7</v>
      </c>
      <c r="AE32" s="13">
        <v>1.924496E7</v>
      </c>
      <c r="AF32" s="13">
        <v>7.5525E7</v>
      </c>
      <c r="AG32" s="13">
        <v>8.2397947E7</v>
      </c>
      <c r="AH32" s="13">
        <v>2.3269E7</v>
      </c>
      <c r="AI32" s="13">
        <v>4.825E7</v>
      </c>
      <c r="AJ32" s="13">
        <v>5.57203645E8</v>
      </c>
      <c r="AK32" s="12" t="b">
        <f t="shared" si="2"/>
        <v>1</v>
      </c>
      <c r="AL32" s="13">
        <f t="shared" ref="AL32:AL34" si="16">AJ32-AM32-Q32-S32</f>
        <v>141732147</v>
      </c>
      <c r="AM32" s="13">
        <v>2.289168E8</v>
      </c>
      <c r="AN32" s="12" t="b">
        <f t="shared" si="3"/>
        <v>1</v>
      </c>
    </row>
    <row r="33">
      <c r="A33" s="11" t="s">
        <v>55</v>
      </c>
      <c r="B33" s="12"/>
      <c r="C33" s="13">
        <v>1.554E7</v>
      </c>
      <c r="D33" s="13">
        <v>1.45E7</v>
      </c>
      <c r="E33" s="13">
        <v>1.88E7</v>
      </c>
      <c r="F33" s="12"/>
      <c r="G33" s="13">
        <v>1.9435E7</v>
      </c>
      <c r="H33" s="12"/>
      <c r="I33" s="13">
        <v>2.0365E7</v>
      </c>
      <c r="J33" s="13">
        <v>1.32E7</v>
      </c>
      <c r="K33" s="13">
        <v>1.65E7</v>
      </c>
      <c r="L33" s="12"/>
      <c r="M33" s="13">
        <v>3.5284E7</v>
      </c>
      <c r="N33" s="13">
        <v>1.4593884E8</v>
      </c>
      <c r="O33" s="13">
        <v>1.635E7</v>
      </c>
      <c r="P33" s="12"/>
      <c r="Q33" s="13">
        <f t="shared" si="15"/>
        <v>315912840</v>
      </c>
      <c r="R33" s="12" t="b">
        <f t="shared" si="1"/>
        <v>1</v>
      </c>
      <c r="S33" s="12"/>
      <c r="T33" s="13">
        <v>7.1235E7</v>
      </c>
      <c r="U33" s="13">
        <v>1.708E8</v>
      </c>
      <c r="V33" s="13">
        <v>3.856E7</v>
      </c>
      <c r="W33" s="13">
        <v>3.534E7</v>
      </c>
      <c r="X33" s="13">
        <v>5.728E7</v>
      </c>
      <c r="Y33" s="13">
        <v>2.6588E8</v>
      </c>
      <c r="Z33" s="13">
        <v>6.2255E7</v>
      </c>
      <c r="AA33" s="13">
        <v>1.0241E8</v>
      </c>
      <c r="AB33" s="13">
        <v>2.9332E7</v>
      </c>
      <c r="AC33" s="12"/>
      <c r="AD33" s="13">
        <v>3.07444E8</v>
      </c>
      <c r="AE33" s="13">
        <v>3.804E7</v>
      </c>
      <c r="AF33" s="13">
        <v>1.038615E8</v>
      </c>
      <c r="AG33" s="13">
        <v>3.727488E8</v>
      </c>
      <c r="AH33" s="13">
        <v>3.16E7</v>
      </c>
      <c r="AI33" s="13">
        <v>2.97E7</v>
      </c>
      <c r="AJ33" s="13">
        <v>1.7164863E9</v>
      </c>
      <c r="AK33" s="12" t="b">
        <f t="shared" si="2"/>
        <v>1</v>
      </c>
      <c r="AL33" s="13">
        <f t="shared" si="16"/>
        <v>874018200</v>
      </c>
      <c r="AM33" s="13">
        <v>5.2655526E8</v>
      </c>
      <c r="AN33" s="12" t="b">
        <f t="shared" si="3"/>
        <v>1</v>
      </c>
    </row>
    <row r="34">
      <c r="A34" s="11" t="s">
        <v>56</v>
      </c>
      <c r="B34" s="13"/>
      <c r="C34" s="13">
        <v>2.669E7</v>
      </c>
      <c r="D34" s="12"/>
      <c r="E34" s="13">
        <v>9457000.0</v>
      </c>
      <c r="F34" s="12"/>
      <c r="G34" s="13">
        <v>3.0039E7</v>
      </c>
      <c r="H34" s="13">
        <v>8947000.0</v>
      </c>
      <c r="I34" s="13">
        <v>3454000.0</v>
      </c>
      <c r="J34" s="13">
        <v>2.33906E7</v>
      </c>
      <c r="K34" s="13">
        <v>1.441E7</v>
      </c>
      <c r="L34" s="13">
        <v>3912000.0</v>
      </c>
      <c r="M34" s="13">
        <v>1.32834E7</v>
      </c>
      <c r="N34" s="13">
        <v>7.0839798E7</v>
      </c>
      <c r="O34" s="13">
        <v>1.5358674E7</v>
      </c>
      <c r="P34" s="12"/>
      <c r="Q34" s="13">
        <f t="shared" si="15"/>
        <v>219781472</v>
      </c>
      <c r="R34" s="12" t="b">
        <f t="shared" si="1"/>
        <v>1</v>
      </c>
      <c r="S34" s="12"/>
      <c r="T34" s="12"/>
      <c r="U34" s="13">
        <v>3.00012E7</v>
      </c>
      <c r="V34" s="12"/>
      <c r="W34" s="13">
        <v>1.19422E7</v>
      </c>
      <c r="X34" s="13">
        <v>2.67764E7</v>
      </c>
      <c r="Y34" s="13">
        <v>3.0039E7</v>
      </c>
      <c r="Z34" s="13">
        <v>1.0821E7</v>
      </c>
      <c r="AA34" s="13">
        <v>1.0611E7</v>
      </c>
      <c r="AB34" s="13">
        <v>6.30796E7</v>
      </c>
      <c r="AC34" s="12"/>
      <c r="AD34" s="13">
        <v>2.2902845E8</v>
      </c>
      <c r="AE34" s="13">
        <v>3.6738E7</v>
      </c>
      <c r="AF34" s="13">
        <v>1.7877833E8</v>
      </c>
      <c r="AG34" s="13">
        <v>1.62255747E8</v>
      </c>
      <c r="AH34" s="13">
        <v>3.2838674E7</v>
      </c>
      <c r="AI34" s="13">
        <v>1.545E8</v>
      </c>
      <c r="AJ34" s="13">
        <v>9.77409601E8</v>
      </c>
      <c r="AK34" s="12" t="b">
        <f t="shared" si="2"/>
        <v>1</v>
      </c>
      <c r="AL34" s="13">
        <f t="shared" si="16"/>
        <v>585811345</v>
      </c>
      <c r="AM34" s="13">
        <v>1.71816784E8</v>
      </c>
      <c r="AN34" s="12" t="b">
        <f t="shared" si="3"/>
        <v>1</v>
      </c>
    </row>
    <row r="35">
      <c r="A35" s="11" t="s">
        <v>57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2" t="b">
        <f t="shared" si="1"/>
        <v>1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 t="b">
        <f t="shared" si="2"/>
        <v>1</v>
      </c>
      <c r="AL35" s="13"/>
      <c r="AM35" s="12"/>
      <c r="AN35" s="12" t="b">
        <f t="shared" si="3"/>
        <v>1</v>
      </c>
    </row>
    <row r="36">
      <c r="A36" s="11" t="s">
        <v>58</v>
      </c>
      <c r="B36" s="13">
        <v>2.0336E7</v>
      </c>
      <c r="C36" s="13">
        <v>1.538E7</v>
      </c>
      <c r="D36" s="13">
        <v>6326400.0</v>
      </c>
      <c r="E36" s="13">
        <v>4.25436E7</v>
      </c>
      <c r="F36" s="13">
        <v>2.35894E7</v>
      </c>
      <c r="G36" s="13">
        <v>3.9775E7</v>
      </c>
      <c r="H36" s="13">
        <v>1.6295E7</v>
      </c>
      <c r="I36" s="13">
        <v>4.07856E7</v>
      </c>
      <c r="J36" s="13">
        <v>1.06856E7</v>
      </c>
      <c r="K36" s="12"/>
      <c r="L36" s="13">
        <v>2.29582E7</v>
      </c>
      <c r="M36" s="12"/>
      <c r="N36" s="13">
        <v>1.58189578E8</v>
      </c>
      <c r="O36" s="13">
        <v>1.2E7</v>
      </c>
      <c r="P36" s="12"/>
      <c r="Q36" s="13">
        <f t="shared" ref="Q36:Q76" si="17">SUM(B36:P36)</f>
        <v>408864378</v>
      </c>
      <c r="R36" s="12" t="b">
        <f t="shared" si="1"/>
        <v>1</v>
      </c>
      <c r="S36" s="12"/>
      <c r="T36" s="13">
        <v>3.54656E7</v>
      </c>
      <c r="U36" s="13">
        <v>1.538E7</v>
      </c>
      <c r="V36" s="13">
        <v>6326400.0</v>
      </c>
      <c r="W36" s="13">
        <v>4.46172E7</v>
      </c>
      <c r="X36" s="13">
        <v>2.35894E7</v>
      </c>
      <c r="Y36" s="13">
        <v>3.9775E7</v>
      </c>
      <c r="Z36" s="13">
        <v>1.6295E7</v>
      </c>
      <c r="AA36" s="13">
        <v>4.07856E7</v>
      </c>
      <c r="AB36" s="13">
        <v>1.60056E7</v>
      </c>
      <c r="AC36" s="12"/>
      <c r="AD36" s="12"/>
      <c r="AE36" s="13">
        <v>2.29582E7</v>
      </c>
      <c r="AF36" s="13">
        <v>1.45E7</v>
      </c>
      <c r="AG36" s="13">
        <v>2.96215027E8</v>
      </c>
      <c r="AH36" s="13">
        <v>1.2E7</v>
      </c>
      <c r="AI36" s="13">
        <v>5600000.0</v>
      </c>
      <c r="AJ36" s="13">
        <v>5.89513027E8</v>
      </c>
      <c r="AK36" s="12" t="b">
        <f t="shared" si="2"/>
        <v>1</v>
      </c>
      <c r="AL36" s="13">
        <f>AJ36-AM36-Q36-S36</f>
        <v>150895449</v>
      </c>
      <c r="AM36" s="13">
        <v>2.97532E7</v>
      </c>
      <c r="AN36" s="12" t="b">
        <f t="shared" si="3"/>
        <v>1</v>
      </c>
    </row>
    <row r="37">
      <c r="A37" s="23" t="s">
        <v>59</v>
      </c>
      <c r="B37" s="12"/>
      <c r="C37" s="13"/>
      <c r="D37" s="13"/>
      <c r="E37" s="13"/>
      <c r="F37" s="13"/>
      <c r="G37" s="13"/>
      <c r="H37" s="12"/>
      <c r="I37" s="12"/>
      <c r="J37" s="12"/>
      <c r="K37" s="12"/>
      <c r="L37" s="12"/>
      <c r="M37" s="12"/>
      <c r="N37" s="13">
        <v>1.87147E8</v>
      </c>
      <c r="O37" s="12"/>
      <c r="P37" s="12"/>
      <c r="Q37" s="13">
        <f t="shared" si="17"/>
        <v>187147000</v>
      </c>
      <c r="R37" s="12" t="b">
        <f t="shared" si="1"/>
        <v>1</v>
      </c>
      <c r="S37" s="12"/>
      <c r="T37" s="12"/>
      <c r="U37" s="13">
        <v>5522400.0</v>
      </c>
      <c r="V37" s="13">
        <v>1297000.0</v>
      </c>
      <c r="W37" s="13">
        <v>1119900.0</v>
      </c>
      <c r="X37" s="13">
        <v>6.4883288E7</v>
      </c>
      <c r="Y37" s="13">
        <v>21600.0</v>
      </c>
      <c r="Z37" s="12"/>
      <c r="AA37" s="12"/>
      <c r="AB37" s="13">
        <v>1825000.0</v>
      </c>
      <c r="AC37" s="12"/>
      <c r="AD37" s="13">
        <v>2.61431E7</v>
      </c>
      <c r="AE37" s="13">
        <v>2076400.0</v>
      </c>
      <c r="AF37" s="13">
        <v>1462500.0</v>
      </c>
      <c r="AG37" s="13">
        <v>1.87147E8</v>
      </c>
      <c r="AH37" s="13">
        <v>1.42705E8</v>
      </c>
      <c r="AI37" s="13">
        <v>2.01804E8</v>
      </c>
      <c r="AJ37" s="13">
        <v>6.36007188E8</v>
      </c>
      <c r="AK37" s="12" t="b">
        <f t="shared" si="2"/>
        <v>1</v>
      </c>
      <c r="AL37" s="13">
        <f t="shared" ref="AL37:AL39" si="18">AJ37-AM37-Q37</f>
        <v>284497838</v>
      </c>
      <c r="AM37" s="13">
        <v>1.6436235E8</v>
      </c>
      <c r="AN37" s="12" t="b">
        <f t="shared" si="3"/>
        <v>1</v>
      </c>
    </row>
    <row r="38">
      <c r="A38" s="23" t="s">
        <v>93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>
        <v>3.16670518E8</v>
      </c>
      <c r="O38" s="12"/>
      <c r="P38" s="12"/>
      <c r="Q38" s="13">
        <f t="shared" si="17"/>
        <v>316670518</v>
      </c>
      <c r="R38" s="12" t="b">
        <f t="shared" si="1"/>
        <v>1</v>
      </c>
      <c r="S38" s="12"/>
      <c r="T38" s="13">
        <v>5043150.0</v>
      </c>
      <c r="U38" s="13">
        <v>4.16712E7</v>
      </c>
      <c r="V38" s="13">
        <v>2.3615E7</v>
      </c>
      <c r="W38" s="13">
        <v>1444000.0</v>
      </c>
      <c r="X38" s="13">
        <v>3.76052E7</v>
      </c>
      <c r="Y38" s="13">
        <v>2.2764E7</v>
      </c>
      <c r="Z38" s="13">
        <v>5.62925E7</v>
      </c>
      <c r="AA38" s="12"/>
      <c r="AB38" s="13">
        <v>3.6797E7</v>
      </c>
      <c r="AC38" s="12"/>
      <c r="AD38" s="13">
        <v>2.90726E8</v>
      </c>
      <c r="AE38" s="13">
        <v>1.2513E7</v>
      </c>
      <c r="AF38" s="12"/>
      <c r="AG38" s="13">
        <v>3.16670518E8</v>
      </c>
      <c r="AH38" s="13">
        <v>1.918754E8</v>
      </c>
      <c r="AI38" s="12"/>
      <c r="AJ38" s="13">
        <v>1.037016968E9</v>
      </c>
      <c r="AK38" s="12" t="b">
        <f t="shared" si="2"/>
        <v>1</v>
      </c>
      <c r="AL38" s="13">
        <f t="shared" si="18"/>
        <v>720346450</v>
      </c>
      <c r="AM38" s="13"/>
      <c r="AN38" s="12" t="b">
        <f t="shared" si="3"/>
        <v>1</v>
      </c>
    </row>
    <row r="39">
      <c r="A39" s="23" t="s">
        <v>74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">
        <v>3.88996E8</v>
      </c>
      <c r="O39" s="12"/>
      <c r="P39" s="12"/>
      <c r="Q39" s="13">
        <f t="shared" si="17"/>
        <v>388996000</v>
      </c>
      <c r="R39" s="12" t="b">
        <f t="shared" si="1"/>
        <v>1</v>
      </c>
      <c r="S39" s="12"/>
      <c r="T39" s="13">
        <v>3873500.0</v>
      </c>
      <c r="U39" s="13">
        <v>4.09185E7</v>
      </c>
      <c r="V39" s="13">
        <v>2.0197E7</v>
      </c>
      <c r="W39" s="13">
        <v>6001800.0</v>
      </c>
      <c r="X39" s="13">
        <v>4500000.0</v>
      </c>
      <c r="Y39" s="13">
        <v>3.325206E7</v>
      </c>
      <c r="Z39" s="13">
        <v>2.51595E7</v>
      </c>
      <c r="AA39" s="12"/>
      <c r="AB39" s="13">
        <v>9931400.0</v>
      </c>
      <c r="AC39" s="12"/>
      <c r="AD39" s="13">
        <v>2.918925E7</v>
      </c>
      <c r="AE39" s="13">
        <v>3568000.0</v>
      </c>
      <c r="AF39" s="13">
        <v>2.0E7</v>
      </c>
      <c r="AG39" s="13">
        <v>3.88996E8</v>
      </c>
      <c r="AH39" s="13">
        <v>6.7945E7</v>
      </c>
      <c r="AI39" s="13">
        <v>6500000.0</v>
      </c>
      <c r="AJ39" s="13">
        <v>6.6003201E8</v>
      </c>
      <c r="AK39" s="12" t="b">
        <f t="shared" si="2"/>
        <v>1</v>
      </c>
      <c r="AL39" s="13">
        <f t="shared" si="18"/>
        <v>195649510</v>
      </c>
      <c r="AM39" s="13">
        <v>7.53865E7</v>
      </c>
      <c r="AN39" s="12" t="b">
        <f t="shared" si="3"/>
        <v>1</v>
      </c>
    </row>
    <row r="40">
      <c r="A40" s="23" t="s">
        <v>60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>
        <v>1.22575E8</v>
      </c>
      <c r="O40" s="12"/>
      <c r="P40" s="12"/>
      <c r="Q40" s="13">
        <f t="shared" si="17"/>
        <v>122575000</v>
      </c>
      <c r="R40" s="12" t="b">
        <f t="shared" si="1"/>
        <v>1</v>
      </c>
      <c r="S40" s="12"/>
      <c r="T40" s="13">
        <v>6618000.0</v>
      </c>
      <c r="U40" s="13">
        <v>3.2617E7</v>
      </c>
      <c r="V40" s="13">
        <v>1.7707E7</v>
      </c>
      <c r="W40" s="13">
        <v>5313000.0</v>
      </c>
      <c r="X40" s="13">
        <v>2.612E7</v>
      </c>
      <c r="Y40" s="13">
        <v>5.2044E7</v>
      </c>
      <c r="Z40" s="13">
        <v>4504000.0</v>
      </c>
      <c r="AA40" s="12"/>
      <c r="AB40" s="13">
        <v>4432000.0</v>
      </c>
      <c r="AC40" s="12"/>
      <c r="AD40" s="12"/>
      <c r="AE40" s="13">
        <v>7593500.0</v>
      </c>
      <c r="AF40" s="13">
        <v>592000.0</v>
      </c>
      <c r="AG40" s="13">
        <v>1.22575E8</v>
      </c>
      <c r="AH40" s="13">
        <v>7.8027852E7</v>
      </c>
      <c r="AI40" s="13">
        <v>7.51672E7</v>
      </c>
      <c r="AJ40" s="13">
        <v>4.33310552E8</v>
      </c>
      <c r="AK40" s="12" t="b">
        <f t="shared" si="2"/>
        <v>1</v>
      </c>
      <c r="AL40" s="13">
        <f t="shared" ref="AL40:AL76" si="19">AJ40-AM40-Q40-S40</f>
        <v>151097920</v>
      </c>
      <c r="AM40" s="13">
        <v>1.59637632E8</v>
      </c>
      <c r="AN40" s="12" t="b">
        <f t="shared" si="3"/>
        <v>1</v>
      </c>
    </row>
    <row r="41">
      <c r="A41" s="23" t="s">
        <v>61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">
        <v>1.76724E8</v>
      </c>
      <c r="O41" s="12"/>
      <c r="P41" s="12"/>
      <c r="Q41" s="13">
        <f t="shared" si="17"/>
        <v>176724000</v>
      </c>
      <c r="R41" s="12" t="b">
        <f t="shared" si="1"/>
        <v>1</v>
      </c>
      <c r="S41" s="12"/>
      <c r="T41" s="13">
        <v>5.894325E7</v>
      </c>
      <c r="U41" s="13">
        <v>3.5863733E7</v>
      </c>
      <c r="V41" s="13">
        <v>7069680.0</v>
      </c>
      <c r="W41" s="13">
        <v>5340000.0</v>
      </c>
      <c r="X41" s="13">
        <v>1.7836E7</v>
      </c>
      <c r="Y41" s="13">
        <v>1.913642E7</v>
      </c>
      <c r="Z41" s="13">
        <v>6925040.0</v>
      </c>
      <c r="AA41" s="12"/>
      <c r="AB41" s="13">
        <v>9163800.0</v>
      </c>
      <c r="AC41" s="12"/>
      <c r="AD41" s="13">
        <v>2.42392E7</v>
      </c>
      <c r="AE41" s="13">
        <v>3637052.0</v>
      </c>
      <c r="AF41" s="12"/>
      <c r="AG41" s="13">
        <v>1.76724E8</v>
      </c>
      <c r="AH41" s="13">
        <v>5.6953504E7</v>
      </c>
      <c r="AI41" s="13">
        <v>1.4812E7</v>
      </c>
      <c r="AJ41" s="13">
        <v>4.36643679E8</v>
      </c>
      <c r="AK41" s="12" t="b">
        <f t="shared" si="2"/>
        <v>1</v>
      </c>
      <c r="AL41" s="13">
        <f t="shared" si="19"/>
        <v>167778450</v>
      </c>
      <c r="AM41" s="13">
        <v>9.2141229E7</v>
      </c>
      <c r="AN41" s="12" t="b">
        <f t="shared" si="3"/>
        <v>1</v>
      </c>
    </row>
    <row r="42">
      <c r="A42" s="23" t="s">
        <v>62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>
        <v>5.50769392E8</v>
      </c>
      <c r="O42" s="12"/>
      <c r="P42" s="12"/>
      <c r="Q42" s="13">
        <f t="shared" si="17"/>
        <v>550769392</v>
      </c>
      <c r="R42" s="12" t="b">
        <f t="shared" si="1"/>
        <v>1</v>
      </c>
      <c r="S42" s="12"/>
      <c r="T42" s="12"/>
      <c r="U42" s="13">
        <v>7.97701E7</v>
      </c>
      <c r="V42" s="13">
        <v>6.20425E7</v>
      </c>
      <c r="W42" s="13">
        <v>1.1379E7</v>
      </c>
      <c r="X42" s="13">
        <v>3833600.0</v>
      </c>
      <c r="Y42" s="13">
        <v>6230000.0</v>
      </c>
      <c r="Z42" s="13">
        <v>3.27816E7</v>
      </c>
      <c r="AA42" s="12"/>
      <c r="AB42" s="13">
        <v>3.8819474E7</v>
      </c>
      <c r="AC42" s="12"/>
      <c r="AD42" s="13">
        <v>877250.0</v>
      </c>
      <c r="AE42" s="13">
        <v>2.46322E7</v>
      </c>
      <c r="AF42" s="13">
        <v>1.71466763E8</v>
      </c>
      <c r="AG42" s="13">
        <v>5.50769392E8</v>
      </c>
      <c r="AH42" s="13">
        <v>1.17495344E8</v>
      </c>
      <c r="AI42" s="13">
        <v>2.31E7</v>
      </c>
      <c r="AJ42" s="13">
        <v>1.123197223E9</v>
      </c>
      <c r="AK42" s="12" t="b">
        <f t="shared" si="2"/>
        <v>1</v>
      </c>
      <c r="AL42" s="13">
        <f t="shared" si="19"/>
        <v>382067971</v>
      </c>
      <c r="AM42" s="13">
        <v>1.9035986E8</v>
      </c>
      <c r="AN42" s="12" t="b">
        <f t="shared" si="3"/>
        <v>1</v>
      </c>
    </row>
    <row r="43">
      <c r="A43" s="23" t="s">
        <v>63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9">
        <v>3.64450248E8</v>
      </c>
      <c r="O43" s="12"/>
      <c r="P43" s="12"/>
      <c r="Q43" s="13">
        <f t="shared" si="17"/>
        <v>364450248</v>
      </c>
      <c r="R43" s="12" t="b">
        <f t="shared" si="1"/>
        <v>1</v>
      </c>
      <c r="S43" s="12"/>
      <c r="T43" s="13">
        <v>1.6683E7</v>
      </c>
      <c r="U43" s="13">
        <v>3.626E7</v>
      </c>
      <c r="V43" s="13">
        <v>4.98014E7</v>
      </c>
      <c r="W43" s="13">
        <v>5292000.0</v>
      </c>
      <c r="X43" s="13">
        <v>9828000.0</v>
      </c>
      <c r="Y43" s="13">
        <v>3086800.0</v>
      </c>
      <c r="Z43" s="13">
        <v>2.46776E7</v>
      </c>
      <c r="AA43" s="12"/>
      <c r="AB43" s="13">
        <v>4.4126E7</v>
      </c>
      <c r="AC43" s="12"/>
      <c r="AD43" s="13">
        <v>4226500.0</v>
      </c>
      <c r="AE43" s="13">
        <v>1.60686E7</v>
      </c>
      <c r="AF43" s="12"/>
      <c r="AG43" s="13">
        <v>3.64450248E8</v>
      </c>
      <c r="AH43" s="40">
        <v>2.095538E8</v>
      </c>
      <c r="AI43" s="13">
        <v>4.686E7</v>
      </c>
      <c r="AJ43" s="13">
        <v>8.30913948E8</v>
      </c>
      <c r="AK43" s="12" t="b">
        <f t="shared" si="2"/>
        <v>1</v>
      </c>
      <c r="AL43" s="13">
        <f t="shared" si="19"/>
        <v>47040000</v>
      </c>
      <c r="AM43" s="13">
        <v>4.194237E8</v>
      </c>
      <c r="AN43" s="12" t="b">
        <f t="shared" si="3"/>
        <v>1</v>
      </c>
    </row>
    <row r="44">
      <c r="A44" s="23" t="s">
        <v>64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>
        <v>4.12734E8</v>
      </c>
      <c r="O44" s="12"/>
      <c r="P44" s="12"/>
      <c r="Q44" s="13">
        <f t="shared" si="17"/>
        <v>412734000</v>
      </c>
      <c r="R44" s="12" t="b">
        <f t="shared" si="1"/>
        <v>1</v>
      </c>
      <c r="S44" s="12"/>
      <c r="T44" s="13">
        <v>2.97478E7</v>
      </c>
      <c r="U44" s="13">
        <v>3.63313E7</v>
      </c>
      <c r="V44" s="12"/>
      <c r="W44" s="13">
        <v>1068200.0</v>
      </c>
      <c r="X44" s="13">
        <v>5.018045E7</v>
      </c>
      <c r="Y44" s="13">
        <v>1.546119E8</v>
      </c>
      <c r="Z44" s="13">
        <v>337400.0</v>
      </c>
      <c r="AA44" s="12"/>
      <c r="AB44" s="13">
        <v>6017000.0</v>
      </c>
      <c r="AC44" s="12"/>
      <c r="AD44" s="12"/>
      <c r="AE44" s="13">
        <v>2594100.0</v>
      </c>
      <c r="AF44" s="13">
        <v>1.23035E7</v>
      </c>
      <c r="AG44" s="13">
        <v>4.12734E8</v>
      </c>
      <c r="AH44" s="13">
        <v>9.158835E7</v>
      </c>
      <c r="AI44" s="13">
        <v>6.645E7</v>
      </c>
      <c r="AJ44" s="13">
        <v>8.63964E8</v>
      </c>
      <c r="AK44" s="12" t="b">
        <f t="shared" si="2"/>
        <v>1</v>
      </c>
      <c r="AL44" s="13">
        <f t="shared" si="19"/>
        <v>321806500</v>
      </c>
      <c r="AM44" s="13">
        <v>1.294235E8</v>
      </c>
      <c r="AN44" s="12" t="b">
        <f t="shared" si="3"/>
        <v>1</v>
      </c>
    </row>
    <row r="45">
      <c r="A45" s="23" t="s">
        <v>65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>
        <f t="shared" si="17"/>
        <v>0</v>
      </c>
      <c r="R45" s="12" t="b">
        <f t="shared" si="1"/>
        <v>1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 t="b">
        <f t="shared" si="2"/>
        <v>1</v>
      </c>
      <c r="AL45" s="13">
        <f t="shared" si="19"/>
        <v>0</v>
      </c>
      <c r="AM45" s="12"/>
      <c r="AN45" s="12" t="b">
        <f t="shared" si="3"/>
        <v>1</v>
      </c>
    </row>
    <row r="46">
      <c r="A46" s="23" t="s">
        <v>66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>
        <f t="shared" si="17"/>
        <v>0</v>
      </c>
      <c r="R46" s="12" t="b">
        <f t="shared" si="1"/>
        <v>1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 t="b">
        <f t="shared" si="2"/>
        <v>1</v>
      </c>
      <c r="AL46" s="13">
        <f t="shared" si="19"/>
        <v>0</v>
      </c>
      <c r="AM46" s="12"/>
      <c r="AN46" s="12" t="b">
        <f t="shared" si="3"/>
        <v>1</v>
      </c>
    </row>
    <row r="47">
      <c r="A47" s="23" t="s">
        <v>67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>
        <f t="shared" si="17"/>
        <v>0</v>
      </c>
      <c r="R47" s="12" t="b">
        <f t="shared" si="1"/>
        <v>1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 t="b">
        <f t="shared" si="2"/>
        <v>1</v>
      </c>
      <c r="AL47" s="13">
        <f t="shared" si="19"/>
        <v>0</v>
      </c>
      <c r="AM47" s="12"/>
      <c r="AN47" s="12" t="b">
        <f t="shared" si="3"/>
        <v>1</v>
      </c>
    </row>
    <row r="48">
      <c r="A48" s="23" t="s">
        <v>68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>
        <v>2.60121E8</v>
      </c>
      <c r="O48" s="12"/>
      <c r="P48" s="12"/>
      <c r="Q48" s="13">
        <f t="shared" si="17"/>
        <v>260121000</v>
      </c>
      <c r="R48" s="12" t="b">
        <f t="shared" si="1"/>
        <v>1</v>
      </c>
      <c r="S48" s="12"/>
      <c r="T48" s="12"/>
      <c r="U48" s="13">
        <v>2.87828E7</v>
      </c>
      <c r="V48" s="13">
        <v>1.41585E7</v>
      </c>
      <c r="W48" s="13">
        <v>4189100.0</v>
      </c>
      <c r="X48" s="13">
        <v>1.63059E7</v>
      </c>
      <c r="Y48" s="13">
        <v>1.55635E7</v>
      </c>
      <c r="Z48" s="13">
        <v>8084000.0</v>
      </c>
      <c r="AA48" s="12"/>
      <c r="AB48" s="13">
        <v>2.49213E7</v>
      </c>
      <c r="AC48" s="12"/>
      <c r="AD48" s="13">
        <v>8600000.0</v>
      </c>
      <c r="AE48" s="13">
        <v>2.79581E7</v>
      </c>
      <c r="AF48" s="12"/>
      <c r="AG48" s="13">
        <v>2.60121E8</v>
      </c>
      <c r="AH48" s="13">
        <v>1.061445E8</v>
      </c>
      <c r="AI48" s="13">
        <v>1.83557E8</v>
      </c>
      <c r="AJ48" s="13">
        <v>6.983857E8</v>
      </c>
      <c r="AK48" s="12" t="b">
        <f t="shared" si="2"/>
        <v>1</v>
      </c>
      <c r="AL48" s="13">
        <f t="shared" si="19"/>
        <v>297086020</v>
      </c>
      <c r="AM48" s="13">
        <v>1.4117868E8</v>
      </c>
      <c r="AN48" s="12" t="b">
        <f t="shared" si="3"/>
        <v>1</v>
      </c>
    </row>
    <row r="49">
      <c r="A49" s="23" t="s">
        <v>69</v>
      </c>
      <c r="B49" s="12"/>
      <c r="C49" s="13">
        <v>1.16E8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>
        <v>5.66352503E8</v>
      </c>
      <c r="O49" s="12"/>
      <c r="P49" s="12"/>
      <c r="Q49" s="13">
        <f t="shared" si="17"/>
        <v>682352503</v>
      </c>
      <c r="R49" s="12" t="b">
        <f t="shared" si="1"/>
        <v>1</v>
      </c>
      <c r="S49" s="12"/>
      <c r="T49" s="12"/>
      <c r="U49" s="13">
        <v>1.70332E8</v>
      </c>
      <c r="V49" s="13">
        <v>7.19979E7</v>
      </c>
      <c r="W49" s="13">
        <v>1.89192E7</v>
      </c>
      <c r="X49" s="13">
        <v>7.62029E7</v>
      </c>
      <c r="Y49" s="13">
        <v>1.45902E7</v>
      </c>
      <c r="Z49" s="13">
        <v>4.91398E7</v>
      </c>
      <c r="AA49" s="12"/>
      <c r="AB49" s="13">
        <v>1.34379E7</v>
      </c>
      <c r="AC49" s="12"/>
      <c r="AD49" s="13">
        <v>1.62871E8</v>
      </c>
      <c r="AE49" s="12"/>
      <c r="AF49" s="13">
        <v>2.42096E7</v>
      </c>
      <c r="AG49" s="13">
        <v>6.80625E8</v>
      </c>
      <c r="AH49" s="13">
        <v>9.9686208E7</v>
      </c>
      <c r="AI49" s="12"/>
      <c r="AJ49" s="13">
        <v>1.382011708E9</v>
      </c>
      <c r="AK49" s="12" t="b">
        <f t="shared" si="2"/>
        <v>1</v>
      </c>
      <c r="AL49" s="13">
        <f t="shared" si="19"/>
        <v>585386708</v>
      </c>
      <c r="AM49" s="13">
        <v>1.14272497E8</v>
      </c>
      <c r="AN49" s="12" t="b">
        <f t="shared" si="3"/>
        <v>1</v>
      </c>
    </row>
    <row r="50">
      <c r="A50" s="23" t="s">
        <v>70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>
        <v>4.16192E8</v>
      </c>
      <c r="P50" s="12"/>
      <c r="Q50" s="13">
        <f t="shared" si="17"/>
        <v>416192000</v>
      </c>
      <c r="R50" s="12" t="b">
        <f t="shared" si="1"/>
        <v>1</v>
      </c>
      <c r="S50" s="12"/>
      <c r="T50" s="12"/>
      <c r="U50" s="13">
        <v>3.96829E7</v>
      </c>
      <c r="V50" s="12"/>
      <c r="W50" s="13">
        <v>9668000.0</v>
      </c>
      <c r="X50" s="13">
        <v>1.5612E7</v>
      </c>
      <c r="Y50" s="13">
        <v>5598000.0</v>
      </c>
      <c r="Z50" s="12"/>
      <c r="AA50" s="12"/>
      <c r="AB50" s="13">
        <v>1.6714E7</v>
      </c>
      <c r="AC50" s="12"/>
      <c r="AD50" s="13">
        <v>3.6522E7</v>
      </c>
      <c r="AE50" s="13">
        <v>1.9068E7</v>
      </c>
      <c r="AF50" s="13">
        <v>1.4845746E8</v>
      </c>
      <c r="AG50" s="13">
        <v>4.16192E8</v>
      </c>
      <c r="AH50" s="13">
        <v>1.004499E8</v>
      </c>
      <c r="AI50" s="13">
        <v>3.70775E7</v>
      </c>
      <c r="AJ50" s="13">
        <v>8.4504176E8</v>
      </c>
      <c r="AK50" s="12" t="b">
        <f t="shared" si="2"/>
        <v>1</v>
      </c>
      <c r="AL50" s="13">
        <f t="shared" si="19"/>
        <v>276601860</v>
      </c>
      <c r="AM50" s="13">
        <v>1.522479E8</v>
      </c>
      <c r="AN50" s="12" t="b">
        <f t="shared" si="3"/>
        <v>1</v>
      </c>
    </row>
    <row r="51">
      <c r="A51" s="23" t="s">
        <v>71</v>
      </c>
      <c r="B51" s="12"/>
      <c r="C51" s="13">
        <v>1.09091E7</v>
      </c>
      <c r="D51" s="13">
        <v>1.1633E7</v>
      </c>
      <c r="E51" s="12"/>
      <c r="F51" s="13"/>
      <c r="G51" s="12"/>
      <c r="H51" s="13">
        <v>9541936.0</v>
      </c>
      <c r="I51" s="12"/>
      <c r="J51" s="13">
        <v>5720625.0</v>
      </c>
      <c r="K51" s="13">
        <v>4.06973E7</v>
      </c>
      <c r="L51" s="13">
        <v>1.1077E7</v>
      </c>
      <c r="M51" s="12"/>
      <c r="N51" s="13">
        <v>2.92396E8</v>
      </c>
      <c r="O51" s="13">
        <v>2.6421039E7</v>
      </c>
      <c r="P51" s="12"/>
      <c r="Q51" s="13">
        <f t="shared" si="17"/>
        <v>408396000</v>
      </c>
      <c r="R51" s="12" t="b">
        <f t="shared" si="1"/>
        <v>1</v>
      </c>
      <c r="S51" s="12"/>
      <c r="T51" s="13">
        <v>4500000.0</v>
      </c>
      <c r="U51" s="13">
        <v>2.20819E7</v>
      </c>
      <c r="V51" s="13">
        <v>2.3791E7</v>
      </c>
      <c r="W51" s="13">
        <v>1987075.0</v>
      </c>
      <c r="X51" s="13">
        <v>2.98766E7</v>
      </c>
      <c r="Y51" s="13">
        <v>2720000.0</v>
      </c>
      <c r="Z51" s="13">
        <v>1.5088836E7</v>
      </c>
      <c r="AA51" s="12"/>
      <c r="AB51" s="13">
        <v>2.107925E7</v>
      </c>
      <c r="AC51" s="12"/>
      <c r="AD51" s="13">
        <v>4.06973E7</v>
      </c>
      <c r="AE51" s="13">
        <v>2.2364E7</v>
      </c>
      <c r="AF51" s="12"/>
      <c r="AG51" s="13">
        <v>2.92396E8</v>
      </c>
      <c r="AH51" s="13">
        <v>8.7614039E7</v>
      </c>
      <c r="AI51" s="12"/>
      <c r="AJ51" s="13">
        <v>5.64196E8</v>
      </c>
      <c r="AK51" s="12" t="b">
        <f t="shared" si="2"/>
        <v>1</v>
      </c>
      <c r="AL51" s="13">
        <f t="shared" si="19"/>
        <v>0</v>
      </c>
      <c r="AM51" s="13">
        <v>1.558E8</v>
      </c>
      <c r="AN51" s="12" t="b">
        <f t="shared" si="3"/>
        <v>1</v>
      </c>
    </row>
    <row r="52">
      <c r="A52" s="23" t="s">
        <v>72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>
        <v>2.356348E8</v>
      </c>
      <c r="O52" s="12"/>
      <c r="P52" s="12"/>
      <c r="Q52" s="13">
        <f t="shared" si="17"/>
        <v>235634800</v>
      </c>
      <c r="R52" s="12" t="b">
        <f t="shared" si="1"/>
        <v>1</v>
      </c>
      <c r="S52" s="12"/>
      <c r="T52" s="12"/>
      <c r="U52" s="13">
        <v>7.7042E7</v>
      </c>
      <c r="V52" s="13">
        <v>3.341014E7</v>
      </c>
      <c r="W52" s="13">
        <v>2.594135E7</v>
      </c>
      <c r="X52" s="13">
        <v>1.429155E7</v>
      </c>
      <c r="Y52" s="13">
        <v>9264300.0</v>
      </c>
      <c r="Z52" s="12"/>
      <c r="AA52" s="12"/>
      <c r="AB52" s="13">
        <v>6.646745E7</v>
      </c>
      <c r="AC52" s="12"/>
      <c r="AD52" s="13">
        <v>5.022155E8</v>
      </c>
      <c r="AE52" s="13">
        <v>3.065265E7</v>
      </c>
      <c r="AF52" s="13">
        <v>1226000.0</v>
      </c>
      <c r="AG52" s="13">
        <v>2.51642041E8</v>
      </c>
      <c r="AH52" s="13">
        <v>1.68571881E8</v>
      </c>
      <c r="AI52" s="13">
        <v>1.14688E8</v>
      </c>
      <c r="AJ52" s="13">
        <v>1.295412862E9</v>
      </c>
      <c r="AK52" s="12" t="b">
        <f t="shared" si="2"/>
        <v>1</v>
      </c>
      <c r="AL52" s="13">
        <f t="shared" si="19"/>
        <v>907569764</v>
      </c>
      <c r="AM52" s="13">
        <v>1.52208298E8</v>
      </c>
      <c r="AN52" s="12" t="b">
        <f t="shared" si="3"/>
        <v>1</v>
      </c>
    </row>
    <row r="53">
      <c r="A53" s="23" t="s">
        <v>73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>
        <v>1.01729E8</v>
      </c>
      <c r="O53" s="12"/>
      <c r="P53" s="12"/>
      <c r="Q53" s="13">
        <f t="shared" si="17"/>
        <v>101729000</v>
      </c>
      <c r="R53" s="12" t="b">
        <f t="shared" si="1"/>
        <v>1</v>
      </c>
      <c r="S53" s="12"/>
      <c r="T53" s="13">
        <v>1.1912E7</v>
      </c>
      <c r="U53" s="13">
        <v>2.9768E7</v>
      </c>
      <c r="V53" s="13">
        <v>6431000.0</v>
      </c>
      <c r="W53" s="13">
        <v>1.7566E7</v>
      </c>
      <c r="X53" s="13">
        <v>6579000.0</v>
      </c>
      <c r="Y53" s="13">
        <v>6529780.0</v>
      </c>
      <c r="Z53" s="13">
        <v>1378500.0</v>
      </c>
      <c r="AA53" s="12"/>
      <c r="AB53" s="13">
        <v>3901200.0</v>
      </c>
      <c r="AC53" s="12"/>
      <c r="AD53" s="13">
        <v>3775000.0</v>
      </c>
      <c r="AE53" s="13">
        <v>1.0459E7</v>
      </c>
      <c r="AF53" s="13">
        <v>3090000.0</v>
      </c>
      <c r="AG53" s="13">
        <v>1.01729E8</v>
      </c>
      <c r="AH53" s="13">
        <v>7.04508E7</v>
      </c>
      <c r="AI53" s="13">
        <v>1.77875E7</v>
      </c>
      <c r="AJ53" s="13">
        <v>2.9135678E8</v>
      </c>
      <c r="AK53" s="12" t="b">
        <f t="shared" si="2"/>
        <v>1</v>
      </c>
      <c r="AL53" s="13">
        <f t="shared" si="19"/>
        <v>99014700</v>
      </c>
      <c r="AM53" s="13">
        <v>9.061308E7</v>
      </c>
      <c r="AN53" s="12" t="b">
        <f t="shared" si="3"/>
        <v>1</v>
      </c>
    </row>
    <row r="54">
      <c r="A54" s="23" t="s">
        <v>75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>
        <v>6.6635E7</v>
      </c>
      <c r="O54" s="12"/>
      <c r="P54" s="12"/>
      <c r="Q54" s="13">
        <f t="shared" si="17"/>
        <v>66635000</v>
      </c>
      <c r="R54" s="12" t="b">
        <f t="shared" si="1"/>
        <v>1</v>
      </c>
      <c r="S54" s="12"/>
      <c r="T54" s="13">
        <v>3753500.0</v>
      </c>
      <c r="U54" s="13">
        <v>2449600.0</v>
      </c>
      <c r="V54" s="13">
        <v>3252000.0</v>
      </c>
      <c r="W54" s="13">
        <v>624000.0</v>
      </c>
      <c r="X54" s="12"/>
      <c r="Y54" s="13">
        <v>1851420.0</v>
      </c>
      <c r="Z54" s="13">
        <v>2976500.0</v>
      </c>
      <c r="AA54" s="12"/>
      <c r="AB54" s="13">
        <v>1.1139E7</v>
      </c>
      <c r="AC54" s="12"/>
      <c r="AD54" s="12"/>
      <c r="AE54" s="13">
        <v>6130000.0</v>
      </c>
      <c r="AF54" s="13">
        <v>2037500.0</v>
      </c>
      <c r="AG54" s="13">
        <v>6.6635E7</v>
      </c>
      <c r="AH54" s="13">
        <v>1.5334E7</v>
      </c>
      <c r="AI54" s="12"/>
      <c r="AJ54" s="13">
        <v>1.1618252E8</v>
      </c>
      <c r="AK54" s="12" t="b">
        <f t="shared" si="2"/>
        <v>1</v>
      </c>
      <c r="AL54" s="13">
        <f t="shared" si="19"/>
        <v>0</v>
      </c>
      <c r="AM54" s="13">
        <v>4.954752E7</v>
      </c>
      <c r="AN54" s="12" t="b">
        <f t="shared" si="3"/>
        <v>1</v>
      </c>
    </row>
    <row r="55">
      <c r="A55" s="23" t="s">
        <v>76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>
        <v>2.92865575E8</v>
      </c>
      <c r="O55" s="12"/>
      <c r="P55" s="12"/>
      <c r="Q55" s="13">
        <f t="shared" si="17"/>
        <v>292865575</v>
      </c>
      <c r="R55" s="12" t="b">
        <f t="shared" si="1"/>
        <v>1</v>
      </c>
      <c r="S55" s="12"/>
      <c r="T55" s="13">
        <v>2512600.0</v>
      </c>
      <c r="U55" s="13">
        <v>4.3394E7</v>
      </c>
      <c r="V55" s="13">
        <v>3.10974E7</v>
      </c>
      <c r="W55" s="13">
        <v>7453720.0</v>
      </c>
      <c r="X55" s="13">
        <v>3.989224E7</v>
      </c>
      <c r="Y55" s="13">
        <v>3.534746E7</v>
      </c>
      <c r="Z55" s="13">
        <v>3.01692E7</v>
      </c>
      <c r="AA55" s="12"/>
      <c r="AB55" s="13">
        <v>2.15558E7</v>
      </c>
      <c r="AC55" s="12"/>
      <c r="AD55" s="13">
        <v>4.747E7</v>
      </c>
      <c r="AE55" s="13">
        <v>2.52731E7</v>
      </c>
      <c r="AF55" s="13">
        <v>2.57522E7</v>
      </c>
      <c r="AG55" s="13">
        <v>2.92865575E8</v>
      </c>
      <c r="AH55" s="13">
        <v>5.737536E7</v>
      </c>
      <c r="AI55" s="13">
        <v>3.84658E7</v>
      </c>
      <c r="AJ55" s="13">
        <v>6.98624455E8</v>
      </c>
      <c r="AK55" s="12" t="b">
        <f t="shared" si="2"/>
        <v>1</v>
      </c>
      <c r="AL55" s="13">
        <f t="shared" si="19"/>
        <v>283906260</v>
      </c>
      <c r="AM55" s="13">
        <v>1.2185262E8</v>
      </c>
      <c r="AN55" s="12" t="b">
        <f t="shared" si="3"/>
        <v>1</v>
      </c>
    </row>
    <row r="56">
      <c r="A56" s="23" t="s">
        <v>77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>
        <v>2.28827E8</v>
      </c>
      <c r="O56" s="12"/>
      <c r="P56" s="12"/>
      <c r="Q56" s="13">
        <f t="shared" si="17"/>
        <v>228827000</v>
      </c>
      <c r="R56" s="12" t="b">
        <f t="shared" si="1"/>
        <v>1</v>
      </c>
      <c r="S56" s="12"/>
      <c r="T56" s="13">
        <v>1.3243E7</v>
      </c>
      <c r="U56" s="13">
        <v>1.65456E8</v>
      </c>
      <c r="V56" s="22">
        <v>2.91535E7</v>
      </c>
      <c r="W56" s="12"/>
      <c r="X56" s="13">
        <v>6.58636E7</v>
      </c>
      <c r="Y56" s="12"/>
      <c r="Z56" s="13">
        <v>5.33776E7</v>
      </c>
      <c r="AA56" s="12"/>
      <c r="AB56" s="13">
        <v>1.4914E7</v>
      </c>
      <c r="AC56" s="12"/>
      <c r="AD56" s="13">
        <v>5.71568E7</v>
      </c>
      <c r="AE56" s="13">
        <v>1.934025E7</v>
      </c>
      <c r="AF56" s="12"/>
      <c r="AG56" s="13">
        <v>2.28827E8</v>
      </c>
      <c r="AH56" s="13">
        <v>1.38277279E8</v>
      </c>
      <c r="AI56" s="13">
        <v>1.50918E8</v>
      </c>
      <c r="AJ56" s="13">
        <v>9.36527029E8</v>
      </c>
      <c r="AK56" s="12" t="b">
        <f t="shared" si="2"/>
        <v>1</v>
      </c>
      <c r="AL56" s="13">
        <f t="shared" si="19"/>
        <v>707700029</v>
      </c>
      <c r="AM56" s="12"/>
      <c r="AN56" s="12" t="b">
        <f t="shared" si="3"/>
        <v>1</v>
      </c>
    </row>
    <row r="57">
      <c r="A57" s="23" t="s">
        <v>78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>
        <f t="shared" si="17"/>
        <v>0</v>
      </c>
      <c r="R57" s="12" t="b">
        <f t="shared" si="1"/>
        <v>1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 t="b">
        <f t="shared" si="2"/>
        <v>1</v>
      </c>
      <c r="AL57" s="13">
        <f t="shared" si="19"/>
        <v>0</v>
      </c>
      <c r="AM57" s="12"/>
      <c r="AN57" s="12" t="b">
        <f t="shared" si="3"/>
        <v>1</v>
      </c>
    </row>
    <row r="58">
      <c r="A58" s="23" t="s">
        <v>79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>
        <f t="shared" si="17"/>
        <v>0</v>
      </c>
      <c r="R58" s="12" t="b">
        <f t="shared" si="1"/>
        <v>1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 t="b">
        <f t="shared" si="2"/>
        <v>1</v>
      </c>
      <c r="AL58" s="13">
        <f t="shared" si="19"/>
        <v>0</v>
      </c>
      <c r="AM58" s="12"/>
      <c r="AN58" s="12" t="b">
        <f t="shared" si="3"/>
        <v>1</v>
      </c>
    </row>
    <row r="59">
      <c r="A59" s="23" t="s">
        <v>80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>
        <f t="shared" si="17"/>
        <v>0</v>
      </c>
      <c r="R59" s="12" t="b">
        <f t="shared" si="1"/>
        <v>1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 t="b">
        <f t="shared" si="2"/>
        <v>1</v>
      </c>
      <c r="AL59" s="13">
        <f t="shared" si="19"/>
        <v>0</v>
      </c>
      <c r="AM59" s="12"/>
      <c r="AN59" s="12" t="b">
        <f t="shared" si="3"/>
        <v>1</v>
      </c>
    </row>
    <row r="60">
      <c r="A60" s="23" t="s">
        <v>81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>
        <f t="shared" si="17"/>
        <v>0</v>
      </c>
      <c r="R60" s="12" t="b">
        <f t="shared" si="1"/>
        <v>1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 t="b">
        <f t="shared" si="2"/>
        <v>1</v>
      </c>
      <c r="AL60" s="13">
        <f t="shared" si="19"/>
        <v>0</v>
      </c>
      <c r="AM60" s="12"/>
      <c r="AN60" s="12" t="b">
        <f t="shared" si="3"/>
        <v>1</v>
      </c>
    </row>
    <row r="61">
      <c r="A61" s="23" t="s">
        <v>82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3">
        <v>2.22982E8</v>
      </c>
      <c r="O61" s="12"/>
      <c r="P61" s="12"/>
      <c r="Q61" s="13">
        <f t="shared" si="17"/>
        <v>222982000</v>
      </c>
      <c r="R61" s="12" t="b">
        <f t="shared" si="1"/>
        <v>1</v>
      </c>
      <c r="S61" s="12"/>
      <c r="T61" s="12"/>
      <c r="U61" s="13">
        <v>2.2583E7</v>
      </c>
      <c r="V61" s="13">
        <v>2880000.0</v>
      </c>
      <c r="W61" s="13">
        <v>3960000.0</v>
      </c>
      <c r="X61" s="12"/>
      <c r="Y61" s="12"/>
      <c r="Z61" s="13">
        <v>2.2322E7</v>
      </c>
      <c r="AA61" s="12"/>
      <c r="AB61" s="13">
        <v>4.7269E7</v>
      </c>
      <c r="AC61" s="12"/>
      <c r="AD61" s="12"/>
      <c r="AE61" s="13">
        <v>2.48E7</v>
      </c>
      <c r="AF61" s="13">
        <v>1.7416486E8</v>
      </c>
      <c r="AG61" s="13">
        <v>2.22982E8</v>
      </c>
      <c r="AH61" s="13">
        <v>1.056647E8</v>
      </c>
      <c r="AI61" s="13">
        <v>8.655E7</v>
      </c>
      <c r="AJ61" s="13">
        <v>7.1317556E8</v>
      </c>
      <c r="AK61" s="12" t="b">
        <f t="shared" si="2"/>
        <v>1</v>
      </c>
      <c r="AL61" s="13">
        <f t="shared" si="19"/>
        <v>128403200</v>
      </c>
      <c r="AM61" s="13">
        <v>3.6179036E8</v>
      </c>
      <c r="AN61" s="12" t="b">
        <f t="shared" si="3"/>
        <v>1</v>
      </c>
    </row>
    <row r="62">
      <c r="A62" s="23" t="s">
        <v>83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>
        <v>4.66411E8</v>
      </c>
      <c r="O62" s="12"/>
      <c r="P62" s="12"/>
      <c r="Q62" s="13">
        <f t="shared" si="17"/>
        <v>466411000</v>
      </c>
      <c r="R62" s="12" t="b">
        <f t="shared" si="1"/>
        <v>1</v>
      </c>
      <c r="S62" s="12"/>
      <c r="T62" s="13">
        <v>1.77235E7</v>
      </c>
      <c r="U62" s="13">
        <v>5.9336336E7</v>
      </c>
      <c r="V62" s="13">
        <v>7.9356E7</v>
      </c>
      <c r="W62" s="13">
        <v>5408728.0</v>
      </c>
      <c r="X62" s="13">
        <v>1.46985E7</v>
      </c>
      <c r="Y62" s="13">
        <v>1.6436904E7</v>
      </c>
      <c r="Z62" s="13">
        <v>3.9851008E7</v>
      </c>
      <c r="AA62" s="12"/>
      <c r="AB62" s="13">
        <v>3.651444E7</v>
      </c>
      <c r="AC62" s="12"/>
      <c r="AD62" s="13">
        <v>1.00048506E8</v>
      </c>
      <c r="AE62" s="13">
        <v>1.1342224E7</v>
      </c>
      <c r="AF62" s="13">
        <v>5.8835463E7</v>
      </c>
      <c r="AG62" s="13">
        <v>4.66411E8</v>
      </c>
      <c r="AH62" s="13">
        <v>1.19599189E8</v>
      </c>
      <c r="AI62" s="13">
        <v>7.967248E7</v>
      </c>
      <c r="AJ62" s="13">
        <v>1.105234278E9</v>
      </c>
      <c r="AK62" s="12" t="b">
        <f t="shared" si="2"/>
        <v>1</v>
      </c>
      <c r="AL62" s="13">
        <f t="shared" si="19"/>
        <v>365289289</v>
      </c>
      <c r="AM62" s="13">
        <v>2.73533989E8</v>
      </c>
      <c r="AN62" s="12" t="b">
        <f t="shared" si="3"/>
        <v>1</v>
      </c>
    </row>
    <row r="63">
      <c r="A63" s="23" t="s">
        <v>84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>
        <v>3.05229511E8</v>
      </c>
      <c r="O63" s="12"/>
      <c r="P63" s="12"/>
      <c r="Q63" s="13">
        <f t="shared" si="17"/>
        <v>305229511</v>
      </c>
      <c r="R63" s="12" t="b">
        <f t="shared" si="1"/>
        <v>1</v>
      </c>
      <c r="S63" s="12"/>
      <c r="T63" s="13">
        <v>1.99335E7</v>
      </c>
      <c r="U63" s="13">
        <v>5.88854E7</v>
      </c>
      <c r="V63" s="13">
        <v>3.6196E7</v>
      </c>
      <c r="W63" s="13">
        <v>6418000.0</v>
      </c>
      <c r="X63" s="13">
        <v>9480000.0</v>
      </c>
      <c r="Y63" s="13">
        <v>3.9187E7</v>
      </c>
      <c r="Z63" s="13">
        <v>6112000.0</v>
      </c>
      <c r="AA63" s="12"/>
      <c r="AB63" s="13">
        <v>1.54305E7</v>
      </c>
      <c r="AC63" s="12"/>
      <c r="AD63" s="13">
        <v>3.05E8</v>
      </c>
      <c r="AE63" s="13">
        <v>2.63725E7</v>
      </c>
      <c r="AF63" s="13">
        <v>1.549709E8</v>
      </c>
      <c r="AG63" s="13">
        <v>3.05229511E8</v>
      </c>
      <c r="AH63" s="13">
        <v>1.406334E8</v>
      </c>
      <c r="AI63" s="13">
        <v>3.8408027E8</v>
      </c>
      <c r="AJ63" s="13">
        <v>1.507928981E9</v>
      </c>
      <c r="AK63" s="12" t="b">
        <f t="shared" si="2"/>
        <v>1</v>
      </c>
      <c r="AL63" s="13">
        <f t="shared" si="19"/>
        <v>975626170</v>
      </c>
      <c r="AM63" s="13">
        <v>2.270733E8</v>
      </c>
      <c r="AN63" s="12" t="b">
        <f t="shared" si="3"/>
        <v>1</v>
      </c>
    </row>
    <row r="64">
      <c r="A64" s="23" t="s">
        <v>85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3">
        <v>1.72068E8</v>
      </c>
      <c r="O64" s="12"/>
      <c r="P64" s="12"/>
      <c r="Q64" s="13">
        <f t="shared" si="17"/>
        <v>172068000</v>
      </c>
      <c r="R64" s="12" t="b">
        <f t="shared" si="1"/>
        <v>1</v>
      </c>
      <c r="S64" s="12"/>
      <c r="T64" s="12"/>
      <c r="U64" s="13">
        <v>4.6044058E7</v>
      </c>
      <c r="V64" s="13">
        <v>5040000.0</v>
      </c>
      <c r="W64" s="13">
        <v>5911834.0</v>
      </c>
      <c r="X64" s="13">
        <v>2.12515E7</v>
      </c>
      <c r="Y64" s="13">
        <v>4040000.0</v>
      </c>
      <c r="Z64" s="13">
        <v>1.6546001E7</v>
      </c>
      <c r="AA64" s="12"/>
      <c r="AB64" s="13">
        <v>1.6022E7</v>
      </c>
      <c r="AC64" s="12"/>
      <c r="AD64" s="13">
        <v>2.31333E7</v>
      </c>
      <c r="AE64" s="13">
        <v>2.861815E7</v>
      </c>
      <c r="AF64" s="13">
        <v>2090000.0</v>
      </c>
      <c r="AG64" s="13">
        <v>1.72068E8</v>
      </c>
      <c r="AH64" s="13">
        <v>6.984676E7</v>
      </c>
      <c r="AI64" s="13">
        <v>4.9432592E7</v>
      </c>
      <c r="AJ64" s="13">
        <v>4.60044195E8</v>
      </c>
      <c r="AK64" s="12" t="b">
        <f t="shared" si="2"/>
        <v>1</v>
      </c>
      <c r="AL64" s="13">
        <f t="shared" si="19"/>
        <v>49748792</v>
      </c>
      <c r="AM64" s="13">
        <v>2.38227403E8</v>
      </c>
      <c r="AN64" s="12" t="b">
        <f t="shared" si="3"/>
        <v>1</v>
      </c>
    </row>
    <row r="65">
      <c r="A65" s="23" t="s">
        <v>86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>
        <f t="shared" si="17"/>
        <v>0</v>
      </c>
      <c r="R65" s="12" t="b">
        <f t="shared" si="1"/>
        <v>1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 t="b">
        <f t="shared" si="2"/>
        <v>1</v>
      </c>
      <c r="AL65" s="13">
        <f t="shared" si="19"/>
        <v>0</v>
      </c>
      <c r="AM65" s="12"/>
      <c r="AN65" s="12" t="b">
        <f t="shared" si="3"/>
        <v>1</v>
      </c>
    </row>
    <row r="66">
      <c r="A66" s="23" t="s">
        <v>87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>
        <f t="shared" si="17"/>
        <v>0</v>
      </c>
      <c r="R66" s="12" t="b">
        <f t="shared" si="1"/>
        <v>1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 t="b">
        <f t="shared" si="2"/>
        <v>1</v>
      </c>
      <c r="AL66" s="13">
        <f t="shared" si="19"/>
        <v>0</v>
      </c>
      <c r="AM66" s="12"/>
      <c r="AN66" s="12" t="b">
        <f t="shared" si="3"/>
        <v>1</v>
      </c>
    </row>
    <row r="67">
      <c r="A67" s="23" t="s">
        <v>88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>
        <v>2.90777E8</v>
      </c>
      <c r="O67" s="12"/>
      <c r="P67" s="12"/>
      <c r="Q67" s="13">
        <f t="shared" si="17"/>
        <v>290777000</v>
      </c>
      <c r="R67" s="12" t="b">
        <f t="shared" si="1"/>
        <v>1</v>
      </c>
      <c r="S67" s="12"/>
      <c r="T67" s="13">
        <v>2.85E7</v>
      </c>
      <c r="U67" s="13">
        <v>7.06334E7</v>
      </c>
      <c r="V67" s="13">
        <v>2.2711E7</v>
      </c>
      <c r="W67" s="13">
        <v>2.3087E7</v>
      </c>
      <c r="X67" s="12"/>
      <c r="Y67" s="13">
        <v>2800000.0</v>
      </c>
      <c r="Z67" s="13">
        <v>1.45705E7</v>
      </c>
      <c r="AA67" s="12"/>
      <c r="AB67" s="13">
        <v>1.5966E7</v>
      </c>
      <c r="AC67" s="12"/>
      <c r="AD67" s="13">
        <v>8158000.0</v>
      </c>
      <c r="AE67" s="12"/>
      <c r="AF67" s="13">
        <v>9.21065E7</v>
      </c>
      <c r="AG67" s="13">
        <v>2.90777E8</v>
      </c>
      <c r="AH67" s="13">
        <v>1.51320546E8</v>
      </c>
      <c r="AI67" s="13">
        <v>3.78275E7</v>
      </c>
      <c r="AJ67" s="13">
        <v>7.58457446E8</v>
      </c>
      <c r="AK67" s="12" t="b">
        <f t="shared" si="2"/>
        <v>1</v>
      </c>
      <c r="AL67" s="13">
        <f t="shared" si="19"/>
        <v>295460260</v>
      </c>
      <c r="AM67" s="13">
        <v>1.72220186E8</v>
      </c>
      <c r="AN67" s="12" t="b">
        <f t="shared" si="3"/>
        <v>1</v>
      </c>
    </row>
    <row r="68">
      <c r="A68" s="23" t="s">
        <v>89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>
        <v>4.23546E8</v>
      </c>
      <c r="O68" s="12"/>
      <c r="P68" s="12"/>
      <c r="Q68" s="13">
        <f t="shared" si="17"/>
        <v>423546000</v>
      </c>
      <c r="R68" s="12" t="b">
        <f t="shared" si="1"/>
        <v>1</v>
      </c>
      <c r="S68" s="12"/>
      <c r="T68" s="13">
        <v>1.554094E7</v>
      </c>
      <c r="U68" s="13">
        <v>1.228724E8</v>
      </c>
      <c r="V68" s="40">
        <v>5.92734E7</v>
      </c>
      <c r="W68" s="13">
        <v>2.45916E7</v>
      </c>
      <c r="X68" s="13"/>
      <c r="Y68" s="12"/>
      <c r="Z68" s="13">
        <v>3.31192E7</v>
      </c>
      <c r="AA68" s="12"/>
      <c r="AB68" s="13">
        <v>5.2779E7</v>
      </c>
      <c r="AC68" s="12"/>
      <c r="AD68" s="13">
        <v>2.0368475E8</v>
      </c>
      <c r="AE68" s="13">
        <v>2.25108E7</v>
      </c>
      <c r="AF68" s="12"/>
      <c r="AG68" s="13">
        <v>4.23546E8</v>
      </c>
      <c r="AH68" s="13">
        <v>8.4595E7</v>
      </c>
      <c r="AI68" s="13">
        <v>1.144235E8</v>
      </c>
      <c r="AJ68" s="13">
        <v>1.15693659E9</v>
      </c>
      <c r="AK68" s="12" t="b">
        <f t="shared" si="2"/>
        <v>1</v>
      </c>
      <c r="AL68" s="13">
        <f t="shared" si="19"/>
        <v>318108250</v>
      </c>
      <c r="AM68" s="13">
        <v>4.1528234E8</v>
      </c>
      <c r="AN68" s="12" t="b">
        <f t="shared" si="3"/>
        <v>1</v>
      </c>
    </row>
    <row r="69">
      <c r="A69" s="23" t="s">
        <v>90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>
        <v>1.96235E8</v>
      </c>
      <c r="O69" s="12"/>
      <c r="P69" s="12"/>
      <c r="Q69" s="13">
        <f t="shared" si="17"/>
        <v>196235000</v>
      </c>
      <c r="R69" s="12" t="b">
        <f t="shared" si="1"/>
        <v>1</v>
      </c>
      <c r="S69" s="12"/>
      <c r="T69" s="13">
        <v>1.26475E7</v>
      </c>
      <c r="U69" s="13">
        <v>8040000.0</v>
      </c>
      <c r="V69" s="13">
        <v>3267000.0</v>
      </c>
      <c r="W69" s="13">
        <v>870000.0</v>
      </c>
      <c r="Y69" s="13">
        <v>4070000.0</v>
      </c>
      <c r="Z69" s="13">
        <v>1.2271E7</v>
      </c>
      <c r="AA69" s="12"/>
      <c r="AB69" s="13">
        <v>8689000.0</v>
      </c>
      <c r="AC69" s="12"/>
      <c r="AD69" s="13">
        <v>9521000.0</v>
      </c>
      <c r="AE69" s="13">
        <v>1946000.0</v>
      </c>
      <c r="AF69" s="12"/>
      <c r="AG69" s="13">
        <v>1.96235E8</v>
      </c>
      <c r="AH69" s="13">
        <v>7.715644E7</v>
      </c>
      <c r="AI69" s="13">
        <v>9.14E7</v>
      </c>
      <c r="AJ69" s="13">
        <v>4.2611294E8</v>
      </c>
      <c r="AK69" s="12" t="b">
        <f t="shared" si="2"/>
        <v>1</v>
      </c>
      <c r="AL69" s="13">
        <f t="shared" si="19"/>
        <v>195030520</v>
      </c>
      <c r="AM69" s="13">
        <v>3.484742E7</v>
      </c>
      <c r="AN69" s="12" t="b">
        <f t="shared" si="3"/>
        <v>1</v>
      </c>
    </row>
    <row r="70">
      <c r="A70" s="23" t="s">
        <v>91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>
        <v>8.3563E8</v>
      </c>
      <c r="O70" s="12"/>
      <c r="P70" s="12"/>
      <c r="Q70" s="13">
        <f t="shared" si="17"/>
        <v>835630000</v>
      </c>
      <c r="R70" s="12" t="b">
        <f t="shared" si="1"/>
        <v>1</v>
      </c>
      <c r="S70" s="12"/>
      <c r="T70" s="13">
        <v>3.15E7</v>
      </c>
      <c r="U70" s="13">
        <v>6.144E7</v>
      </c>
      <c r="V70" s="13">
        <v>2.4416E7</v>
      </c>
      <c r="W70" s="13">
        <v>4470000.0</v>
      </c>
      <c r="X70" s="13">
        <v>1960000.0</v>
      </c>
      <c r="Y70" s="13">
        <v>1.0974E8</v>
      </c>
      <c r="Z70" s="13">
        <v>6000000.0</v>
      </c>
      <c r="AA70" s="12"/>
      <c r="AB70" s="13">
        <v>2.3664E7</v>
      </c>
      <c r="AC70" s="12"/>
      <c r="AD70" s="13">
        <v>3.427875E8</v>
      </c>
      <c r="AE70" s="13">
        <v>1.088E7</v>
      </c>
      <c r="AF70" s="13">
        <v>1.78E7</v>
      </c>
      <c r="AG70" s="13">
        <v>8.3563E8</v>
      </c>
      <c r="AH70" s="13">
        <v>2.42486E8</v>
      </c>
      <c r="AI70" s="13">
        <v>1.6155E8</v>
      </c>
      <c r="AJ70" s="13">
        <v>1.8743235E9</v>
      </c>
      <c r="AK70" s="12" t="b">
        <f t="shared" si="2"/>
        <v>1</v>
      </c>
      <c r="AL70" s="13">
        <f t="shared" si="19"/>
        <v>1038693500</v>
      </c>
      <c r="AM70" s="13">
        <v>0.0</v>
      </c>
      <c r="AN70" s="12" t="b">
        <f t="shared" si="3"/>
        <v>1</v>
      </c>
    </row>
    <row r="71">
      <c r="A71" s="23" t="s">
        <v>92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>
        <f t="shared" si="17"/>
        <v>0</v>
      </c>
      <c r="R71" s="12" t="b">
        <f t="shared" si="1"/>
        <v>1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 t="b">
        <f t="shared" si="2"/>
        <v>1</v>
      </c>
      <c r="AL71" s="13">
        <f t="shared" si="19"/>
        <v>0</v>
      </c>
      <c r="AM71" s="12"/>
      <c r="AN71" s="12" t="b">
        <f t="shared" si="3"/>
        <v>1</v>
      </c>
    </row>
    <row r="72">
      <c r="A72" s="23" t="s">
        <v>94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>
        <v>4.6495E8</v>
      </c>
      <c r="O72" s="12"/>
      <c r="P72" s="12"/>
      <c r="Q72" s="13">
        <f t="shared" si="17"/>
        <v>464950000</v>
      </c>
      <c r="R72" s="12" t="b">
        <f t="shared" si="1"/>
        <v>1</v>
      </c>
      <c r="S72" s="12"/>
      <c r="T72" s="13">
        <v>8981000.0</v>
      </c>
      <c r="U72" s="13">
        <v>4.25394E7</v>
      </c>
      <c r="V72" s="13">
        <v>1.0536E7</v>
      </c>
      <c r="W72" s="13">
        <v>2090000.0</v>
      </c>
      <c r="X72" s="12"/>
      <c r="Y72" s="13">
        <v>2.9474E7</v>
      </c>
      <c r="Z72" s="13">
        <v>3826000.0</v>
      </c>
      <c r="AA72" s="12"/>
      <c r="AB72" s="13">
        <v>7290000.0</v>
      </c>
      <c r="AC72" s="12"/>
      <c r="AD72" s="13">
        <v>7.7708E7</v>
      </c>
      <c r="AE72" s="13">
        <v>1.30722E7</v>
      </c>
      <c r="AF72" s="13">
        <v>6669000.0</v>
      </c>
      <c r="AG72" s="13">
        <v>4.6495E8</v>
      </c>
      <c r="AH72" s="13">
        <v>1.549527E8</v>
      </c>
      <c r="AI72" s="13">
        <v>2.69E7</v>
      </c>
      <c r="AJ72" s="13">
        <v>8.489883E8</v>
      </c>
      <c r="AK72" s="12" t="b">
        <f t="shared" si="2"/>
        <v>1</v>
      </c>
      <c r="AL72" s="13">
        <f t="shared" si="19"/>
        <v>265602300</v>
      </c>
      <c r="AM72" s="13">
        <v>1.18436E8</v>
      </c>
      <c r="AN72" s="12" t="b">
        <f t="shared" si="3"/>
        <v>1</v>
      </c>
    </row>
    <row r="73">
      <c r="A73" s="23" t="s">
        <v>95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>
        <v>1.0634E8</v>
      </c>
      <c r="O73" s="12"/>
      <c r="P73" s="12"/>
      <c r="Q73" s="13">
        <f t="shared" si="17"/>
        <v>106340000</v>
      </c>
      <c r="R73" s="12" t="b">
        <f t="shared" si="1"/>
        <v>1</v>
      </c>
      <c r="S73" s="12"/>
      <c r="T73" s="13">
        <v>1.27265E7</v>
      </c>
      <c r="U73" s="13">
        <v>9448000.0</v>
      </c>
      <c r="V73" s="13">
        <v>4174000.0</v>
      </c>
      <c r="W73" s="13">
        <v>660000.0</v>
      </c>
      <c r="X73" s="12"/>
      <c r="Y73" s="13">
        <v>1889000.0</v>
      </c>
      <c r="Z73" s="13">
        <v>3538000.0</v>
      </c>
      <c r="AA73" s="12"/>
      <c r="AB73" s="13">
        <v>1840000.0</v>
      </c>
      <c r="AC73" s="12"/>
      <c r="AD73" s="13">
        <v>1.29E7</v>
      </c>
      <c r="AE73" s="13">
        <v>5721000.0</v>
      </c>
      <c r="AF73" s="12"/>
      <c r="AG73" s="13">
        <v>1.0634E8</v>
      </c>
      <c r="AH73" s="13">
        <v>2.315265E7</v>
      </c>
      <c r="AI73" s="13">
        <v>2.01E7</v>
      </c>
      <c r="AJ73" s="13">
        <v>2.0248915E8</v>
      </c>
      <c r="AK73" s="12" t="b">
        <f t="shared" si="2"/>
        <v>1</v>
      </c>
      <c r="AL73" s="13">
        <f t="shared" si="19"/>
        <v>50409000</v>
      </c>
      <c r="AM73" s="13">
        <v>4.574015E7</v>
      </c>
      <c r="AN73" s="12" t="b">
        <f t="shared" si="3"/>
        <v>1</v>
      </c>
    </row>
    <row r="74">
      <c r="A74" s="23" t="s">
        <v>96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>
        <v>4.79945E8</v>
      </c>
      <c r="O74" s="12"/>
      <c r="P74" s="12"/>
      <c r="Q74" s="13">
        <f t="shared" si="17"/>
        <v>479945000</v>
      </c>
      <c r="R74" s="12" t="b">
        <f t="shared" si="1"/>
        <v>1</v>
      </c>
      <c r="S74" s="12"/>
      <c r="T74" s="13">
        <v>2.19336E7</v>
      </c>
      <c r="U74" s="13">
        <v>3.6076873E7</v>
      </c>
      <c r="V74" s="13">
        <v>7.7014E7</v>
      </c>
      <c r="W74" s="12"/>
      <c r="X74" s="13">
        <v>4348000.0</v>
      </c>
      <c r="Y74" s="13">
        <v>2850000.0</v>
      </c>
      <c r="Z74" s="12"/>
      <c r="AA74" s="12"/>
      <c r="AB74" s="13">
        <v>2.40428E7</v>
      </c>
      <c r="AC74" s="12"/>
      <c r="AD74" s="13">
        <v>5.83625E7</v>
      </c>
      <c r="AE74" s="12"/>
      <c r="AF74" s="12"/>
      <c r="AG74" s="13">
        <v>4.79945E8</v>
      </c>
      <c r="AH74" s="13">
        <v>1.63468771E8</v>
      </c>
      <c r="AI74" s="13">
        <v>1.277593E8</v>
      </c>
      <c r="AJ74" s="13">
        <v>9.95800844E8</v>
      </c>
      <c r="AK74" s="12" t="b">
        <f t="shared" si="2"/>
        <v>1</v>
      </c>
      <c r="AL74" s="13">
        <f t="shared" si="19"/>
        <v>344440200</v>
      </c>
      <c r="AM74" s="13">
        <v>1.71415644E8</v>
      </c>
      <c r="AN74" s="12" t="b">
        <f t="shared" si="3"/>
        <v>1</v>
      </c>
    </row>
    <row r="75">
      <c r="A75" s="23" t="s">
        <v>97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3">
        <v>5.488E8</v>
      </c>
      <c r="O75" s="12"/>
      <c r="P75" s="12"/>
      <c r="Q75" s="13">
        <f t="shared" si="17"/>
        <v>548800000</v>
      </c>
      <c r="R75" s="12" t="b">
        <f t="shared" si="1"/>
        <v>1</v>
      </c>
      <c r="S75" s="12"/>
      <c r="T75" s="12"/>
      <c r="U75" s="13">
        <v>5.6819E7</v>
      </c>
      <c r="V75" s="13">
        <v>4.20872E7</v>
      </c>
      <c r="W75" s="13">
        <v>387800.0</v>
      </c>
      <c r="X75" s="12"/>
      <c r="Y75" s="13">
        <v>2.11667E7</v>
      </c>
      <c r="Z75" s="13">
        <v>1.121655E8</v>
      </c>
      <c r="AA75" s="12"/>
      <c r="AB75" s="13">
        <v>2.0257E7</v>
      </c>
      <c r="AC75" s="12"/>
      <c r="AD75" s="13">
        <v>1.632324E8</v>
      </c>
      <c r="AE75" s="13">
        <v>1.115775E7</v>
      </c>
      <c r="AF75" s="13">
        <v>1.17632372E8</v>
      </c>
      <c r="AG75" s="13">
        <v>5.488E8</v>
      </c>
      <c r="AH75" s="13">
        <v>1.264429E8</v>
      </c>
      <c r="AI75" s="13">
        <v>4.7404E7</v>
      </c>
      <c r="AJ75" s="13">
        <v>1.267552622E9</v>
      </c>
      <c r="AK75" s="12" t="b">
        <f t="shared" si="2"/>
        <v>1</v>
      </c>
      <c r="AL75" s="13">
        <f t="shared" si="19"/>
        <v>523220372</v>
      </c>
      <c r="AM75" s="13">
        <v>1.9553225E8</v>
      </c>
      <c r="AN75" s="12" t="b">
        <f t="shared" si="3"/>
        <v>1</v>
      </c>
    </row>
    <row r="76">
      <c r="A76" s="23" t="s">
        <v>98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>
        <f t="shared" si="17"/>
        <v>0</v>
      </c>
      <c r="R76" s="12" t="b">
        <f t="shared" si="1"/>
        <v>1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 t="b">
        <f t="shared" si="2"/>
        <v>1</v>
      </c>
      <c r="AL76" s="13">
        <f t="shared" si="19"/>
        <v>0</v>
      </c>
      <c r="AM76" s="12"/>
      <c r="AN76" s="12" t="b">
        <f t="shared" si="3"/>
        <v>1</v>
      </c>
    </row>
    <row r="77">
      <c r="Q77" s="30">
        <f>SUM(Q3:Q76)</f>
        <v>16625466930</v>
      </c>
      <c r="AJ77" s="30">
        <f>SUM(AJ3:AJ76)</f>
        <v>78213502802</v>
      </c>
      <c r="AK77" s="31" t="b">
        <f t="shared" si="2"/>
        <v>0</v>
      </c>
      <c r="AL77" s="48">
        <f t="shared" ref="AL77:AM77" si="20">SUM(AL3:AL76)</f>
        <v>34430049458</v>
      </c>
      <c r="AM77" s="30">
        <f t="shared" si="20"/>
        <v>27157986414</v>
      </c>
      <c r="AN77" s="31" t="b">
        <f t="shared" si="3"/>
        <v>1</v>
      </c>
    </row>
  </sheetData>
  <mergeCells count="2">
    <mergeCell ref="B1:P1"/>
    <mergeCell ref="T1:AI1"/>
  </mergeCells>
  <conditionalFormatting sqref="R3:R76 AK3:AK76 AN3:AN76">
    <cfRule type="cellIs" dxfId="0" priority="1" operator="equal">
      <formula>"TRUE"</formula>
    </cfRule>
  </conditionalFormatting>
  <conditionalFormatting sqref="T1:AI1">
    <cfRule type="notContainsBlanks" dxfId="0" priority="2">
      <formula>LEN(TRIM(T1))&gt;0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38"/>
    <col hidden="1" min="2" max="2" width="12.63"/>
    <col customWidth="1" hidden="1" min="3" max="3" width="14.0"/>
    <col hidden="1" min="4" max="7" width="12.63"/>
    <col customWidth="1" hidden="1" min="8" max="8" width="16.63"/>
    <col hidden="1" min="9" max="10" width="12.63"/>
    <col customWidth="1" hidden="1" min="11" max="11" width="14.38"/>
    <col hidden="1" min="12" max="12" width="12.63"/>
    <col customWidth="1" hidden="1" min="13" max="13" width="14.63"/>
    <col hidden="1" min="14" max="14" width="12.63"/>
    <col customWidth="1" hidden="1" min="15" max="15" width="14.25"/>
    <col customWidth="1" hidden="1" min="16" max="16" width="14.88"/>
    <col customWidth="1" min="17" max="17" width="18.25"/>
    <col customWidth="1" min="18" max="18" width="7.13"/>
    <col customWidth="1" min="26" max="26" width="14.88"/>
    <col customWidth="1" min="29" max="29" width="16.13"/>
    <col customWidth="1" min="31" max="31" width="16.63"/>
    <col customWidth="1" min="33" max="33" width="15.75"/>
    <col customWidth="1" min="34" max="35" width="15.13"/>
    <col customWidth="1" min="36" max="36" width="7.13"/>
    <col customWidth="1" min="37" max="37" width="12.63"/>
    <col customWidth="1" min="38" max="38" width="13.38"/>
    <col customWidth="1" min="39" max="39" width="8.38"/>
  </cols>
  <sheetData>
    <row r="1">
      <c r="A1" s="33"/>
      <c r="B1" s="2" t="s">
        <v>0</v>
      </c>
      <c r="Q1" s="33"/>
      <c r="R1" s="4"/>
      <c r="S1" s="5"/>
      <c r="T1" s="2" t="s">
        <v>1</v>
      </c>
      <c r="AI1" s="2"/>
      <c r="AJ1" s="4"/>
      <c r="AK1" s="2"/>
      <c r="AL1" s="2"/>
      <c r="AM1" s="4"/>
    </row>
    <row r="2" ht="41.25" customHeight="1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6" t="s">
        <v>18</v>
      </c>
      <c r="R2" s="9" t="s">
        <v>19</v>
      </c>
      <c r="S2" s="10" t="s">
        <v>20</v>
      </c>
      <c r="T2" s="7" t="s">
        <v>3</v>
      </c>
      <c r="U2" s="7" t="s">
        <v>4</v>
      </c>
      <c r="V2" s="7" t="s">
        <v>5</v>
      </c>
      <c r="W2" s="7" t="s">
        <v>6</v>
      </c>
      <c r="X2" s="7" t="s">
        <v>7</v>
      </c>
      <c r="Y2" s="7" t="s">
        <v>8</v>
      </c>
      <c r="Z2" s="7" t="s">
        <v>9</v>
      </c>
      <c r="AA2" s="7" t="s">
        <v>10</v>
      </c>
      <c r="AB2" s="7" t="s">
        <v>11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16</v>
      </c>
      <c r="AH2" s="7" t="s">
        <v>17</v>
      </c>
      <c r="AI2" s="10" t="s">
        <v>21</v>
      </c>
      <c r="AJ2" s="9" t="s">
        <v>19</v>
      </c>
      <c r="AK2" s="10" t="s">
        <v>22</v>
      </c>
      <c r="AL2" s="10" t="s">
        <v>23</v>
      </c>
      <c r="AM2" s="9" t="s">
        <v>19</v>
      </c>
    </row>
    <row r="3">
      <c r="A3" s="11" t="s">
        <v>24</v>
      </c>
      <c r="B3" s="15">
        <v>1.0278E7</v>
      </c>
      <c r="C3" s="15">
        <v>4.4322E7</v>
      </c>
      <c r="D3" s="15">
        <v>7418000.0</v>
      </c>
      <c r="E3" s="15">
        <v>5.5396756E7</v>
      </c>
      <c r="F3" s="15"/>
      <c r="G3" s="15">
        <v>1.0784E7</v>
      </c>
      <c r="H3" s="15">
        <v>1.0129E7</v>
      </c>
      <c r="I3" s="15">
        <v>1.13445E7</v>
      </c>
      <c r="J3" s="15">
        <v>1.1096E7</v>
      </c>
      <c r="K3" s="15">
        <v>3.77115E7</v>
      </c>
      <c r="L3" s="15">
        <v>1.5565E7</v>
      </c>
      <c r="M3" s="15"/>
      <c r="N3" s="15">
        <v>1.24770372E8</v>
      </c>
      <c r="O3" s="15">
        <v>5.2801872E7</v>
      </c>
      <c r="P3" s="15"/>
      <c r="Q3" s="15">
        <v>3.91617E8</v>
      </c>
      <c r="R3" s="12" t="b">
        <f t="shared" ref="R3:R80" si="1">SUM(B3:P3)=Q3</f>
        <v>1</v>
      </c>
      <c r="S3" s="12"/>
      <c r="T3" s="15">
        <v>2.41965E7</v>
      </c>
      <c r="U3" s="15">
        <v>1.09499E8</v>
      </c>
      <c r="V3" s="15">
        <v>2.29595E7</v>
      </c>
      <c r="W3" s="15">
        <v>1.07057756E8</v>
      </c>
      <c r="X3" s="15"/>
      <c r="Y3" s="15">
        <v>8.6324E7</v>
      </c>
      <c r="Z3" s="15">
        <v>1.77402E8</v>
      </c>
      <c r="AA3" s="15">
        <v>4.59015E7</v>
      </c>
      <c r="AB3" s="15">
        <v>1.44174648E8</v>
      </c>
      <c r="AC3" s="15">
        <v>2.42302E8</v>
      </c>
      <c r="AD3" s="15">
        <v>1.5565E7</v>
      </c>
      <c r="AE3" s="15">
        <v>6.43914E8</v>
      </c>
      <c r="AF3" s="15">
        <v>5.76026624E8</v>
      </c>
      <c r="AG3" s="15">
        <v>1.16292616E8</v>
      </c>
      <c r="AH3" s="15"/>
      <c r="AI3" s="15">
        <v>2.311615144E9</v>
      </c>
      <c r="AJ3" s="12" t="b">
        <f t="shared" ref="AJ3:AJ80" si="2">SUM(T3:AH3)=AI3</f>
        <v>1</v>
      </c>
      <c r="AK3" s="15">
        <f t="shared" ref="AK3:AK76" si="3">AI3-AL3-Q3-S3</f>
        <v>383757500</v>
      </c>
      <c r="AL3" s="15">
        <v>1.536240644E9</v>
      </c>
      <c r="AM3" s="12" t="b">
        <f t="shared" ref="AM3:AM80" si="4">SUM(AK3:AL3,Q3,S3)=AI3</f>
        <v>1</v>
      </c>
    </row>
    <row r="4">
      <c r="A4" s="11" t="s">
        <v>25</v>
      </c>
      <c r="B4" s="15"/>
      <c r="C4" s="15">
        <v>3.413E7</v>
      </c>
      <c r="D4" s="15"/>
      <c r="E4" s="15">
        <v>2.5E7</v>
      </c>
      <c r="F4" s="15"/>
      <c r="G4" s="15">
        <v>3.957E7</v>
      </c>
      <c r="H4" s="15"/>
      <c r="I4" s="15"/>
      <c r="J4" s="15">
        <v>2.1498E7</v>
      </c>
      <c r="K4" s="15">
        <v>1.47E7</v>
      </c>
      <c r="L4" s="15">
        <v>4.3747E7</v>
      </c>
      <c r="M4" s="15"/>
      <c r="N4" s="15">
        <v>4.0754943361193284E7</v>
      </c>
      <c r="O4" s="15">
        <v>3.1274796E7</v>
      </c>
      <c r="P4" s="15"/>
      <c r="Q4" s="15">
        <v>2.506747393611933E8</v>
      </c>
      <c r="R4" s="12" t="b">
        <f t="shared" si="1"/>
        <v>1</v>
      </c>
      <c r="S4" s="12"/>
      <c r="T4" s="15"/>
      <c r="U4" s="15">
        <v>1.4208E8</v>
      </c>
      <c r="V4" s="15"/>
      <c r="W4" s="15">
        <v>5.0E7</v>
      </c>
      <c r="X4" s="15"/>
      <c r="Y4" s="15">
        <v>3.1788E8</v>
      </c>
      <c r="Z4" s="15"/>
      <c r="AA4" s="15"/>
      <c r="AB4" s="15">
        <v>1.46298E8</v>
      </c>
      <c r="AC4" s="15">
        <v>1.494E8</v>
      </c>
      <c r="AD4" s="15">
        <v>7.2796E7</v>
      </c>
      <c r="AE4" s="15"/>
      <c r="AF4" s="15">
        <v>9.880590863564606E7</v>
      </c>
      <c r="AG4" s="15">
        <v>1.1906019307494557E9</v>
      </c>
      <c r="AH4" s="15"/>
      <c r="AI4" s="15">
        <v>2.167861839385102E9</v>
      </c>
      <c r="AJ4" s="12" t="b">
        <f t="shared" si="2"/>
        <v>1</v>
      </c>
      <c r="AK4" s="15">
        <f t="shared" si="3"/>
        <v>699809000</v>
      </c>
      <c r="AL4" s="15">
        <v>1.2173781000239086E9</v>
      </c>
      <c r="AM4" s="12" t="b">
        <f t="shared" si="4"/>
        <v>1</v>
      </c>
    </row>
    <row r="5">
      <c r="A5" s="11" t="s">
        <v>26</v>
      </c>
      <c r="B5" s="15">
        <v>3.7459752E7</v>
      </c>
      <c r="C5" s="15">
        <v>1.973E7</v>
      </c>
      <c r="D5" s="15">
        <v>8295516.0</v>
      </c>
      <c r="E5" s="15">
        <v>1.4217732E7</v>
      </c>
      <c r="F5" s="15"/>
      <c r="G5" s="15">
        <v>1.038E7</v>
      </c>
      <c r="H5" s="15">
        <v>3500000.0</v>
      </c>
      <c r="I5" s="15"/>
      <c r="J5" s="15"/>
      <c r="K5" s="15">
        <v>3.647622E7</v>
      </c>
      <c r="L5" s="15">
        <v>5411903.199999999</v>
      </c>
      <c r="M5" s="15">
        <v>2.436E7</v>
      </c>
      <c r="N5" s="15">
        <v>8.3468E7</v>
      </c>
      <c r="O5" s="15">
        <v>6585000.0</v>
      </c>
      <c r="P5" s="15"/>
      <c r="Q5" s="15">
        <v>2.498841232E8</v>
      </c>
      <c r="R5" s="12" t="b">
        <f t="shared" si="1"/>
        <v>1</v>
      </c>
      <c r="S5" s="12"/>
      <c r="T5" s="15">
        <v>4.1249362E7</v>
      </c>
      <c r="U5" s="15">
        <v>1.973E7</v>
      </c>
      <c r="V5" s="15">
        <v>1.6591032E7</v>
      </c>
      <c r="W5" s="15">
        <v>1.8254652E7</v>
      </c>
      <c r="X5" s="15">
        <v>2551220.0</v>
      </c>
      <c r="Y5" s="15">
        <v>3.0625E7</v>
      </c>
      <c r="Z5" s="15">
        <v>3500000.0</v>
      </c>
      <c r="AA5" s="15">
        <v>1.022771E7</v>
      </c>
      <c r="AB5" s="15">
        <v>1.636958E7</v>
      </c>
      <c r="AC5" s="15">
        <v>3.647622E7</v>
      </c>
      <c r="AD5" s="15">
        <v>1.1808364E7</v>
      </c>
      <c r="AE5" s="15">
        <v>2.616E7</v>
      </c>
      <c r="AF5" s="15">
        <v>2.7434E8</v>
      </c>
      <c r="AG5" s="15">
        <v>7.5935E7</v>
      </c>
      <c r="AH5" s="15"/>
      <c r="AI5" s="15">
        <v>5.8381814E8</v>
      </c>
      <c r="AJ5" s="12" t="b">
        <f t="shared" si="2"/>
        <v>1</v>
      </c>
      <c r="AK5" s="15">
        <f t="shared" si="3"/>
        <v>333192350.1</v>
      </c>
      <c r="AL5" s="15">
        <v>741666.6666666581</v>
      </c>
      <c r="AM5" s="12" t="b">
        <f t="shared" si="4"/>
        <v>1</v>
      </c>
    </row>
    <row r="6">
      <c r="A6" s="11" t="s">
        <v>27</v>
      </c>
      <c r="B6" s="15">
        <v>1.4964E7</v>
      </c>
      <c r="C6" s="15">
        <v>2.7279627E7</v>
      </c>
      <c r="D6" s="15"/>
      <c r="E6" s="15">
        <v>657500.0</v>
      </c>
      <c r="F6" s="15"/>
      <c r="G6" s="70"/>
      <c r="H6" s="15"/>
      <c r="I6" s="15">
        <v>3647800.0</v>
      </c>
      <c r="J6" s="15">
        <v>7664500.0</v>
      </c>
      <c r="K6" s="15">
        <v>1103200.0</v>
      </c>
      <c r="L6" s="15">
        <v>4419000.0</v>
      </c>
      <c r="M6" s="15">
        <v>780000.0</v>
      </c>
      <c r="N6" s="15">
        <v>4.564940418E7</v>
      </c>
      <c r="O6" s="15">
        <v>8970000.0</v>
      </c>
      <c r="P6" s="15">
        <v>800000.0</v>
      </c>
      <c r="Q6" s="15">
        <v>1.1593503118E8</v>
      </c>
      <c r="R6" s="12" t="b">
        <f t="shared" si="1"/>
        <v>1</v>
      </c>
      <c r="S6" s="12"/>
      <c r="T6" s="15">
        <v>1.4964E7</v>
      </c>
      <c r="U6" s="15">
        <v>2.7279627E7</v>
      </c>
      <c r="V6" s="15"/>
      <c r="W6" s="15">
        <v>3157500.0</v>
      </c>
      <c r="X6" s="15">
        <v>5240000.0</v>
      </c>
      <c r="Y6" s="15">
        <v>8.0994785E7</v>
      </c>
      <c r="Z6" s="15"/>
      <c r="AA6" s="15">
        <v>6932800.0</v>
      </c>
      <c r="AB6" s="15">
        <v>1.43515E7</v>
      </c>
      <c r="AC6" s="15">
        <v>5626200.0</v>
      </c>
      <c r="AD6" s="15">
        <v>7728000.0</v>
      </c>
      <c r="AE6" s="15">
        <v>1.1612E7</v>
      </c>
      <c r="AF6" s="15">
        <v>1.1696665832E8</v>
      </c>
      <c r="AG6" s="15">
        <v>1.3608E7</v>
      </c>
      <c r="AH6" s="15">
        <v>800000.0</v>
      </c>
      <c r="AI6" s="15">
        <v>3.0926107032E8</v>
      </c>
      <c r="AJ6" s="12" t="b">
        <f t="shared" si="2"/>
        <v>1</v>
      </c>
      <c r="AK6" s="15">
        <f t="shared" si="3"/>
        <v>54630307</v>
      </c>
      <c r="AL6" s="15">
        <v>1.3869573214E8</v>
      </c>
      <c r="AM6" s="12" t="b">
        <f t="shared" si="4"/>
        <v>1</v>
      </c>
    </row>
    <row r="7">
      <c r="A7" s="11" t="s">
        <v>28</v>
      </c>
      <c r="B7" s="15"/>
      <c r="C7" s="15"/>
      <c r="D7" s="15"/>
      <c r="E7" s="15"/>
      <c r="F7" s="15"/>
      <c r="G7" s="15">
        <v>8.653269E7</v>
      </c>
      <c r="H7" s="15"/>
      <c r="I7" s="15">
        <v>2.2541E7</v>
      </c>
      <c r="J7" s="15">
        <v>2.53675E7</v>
      </c>
      <c r="K7" s="15">
        <v>3.51322E7</v>
      </c>
      <c r="L7" s="15"/>
      <c r="M7" s="15"/>
      <c r="N7" s="15">
        <v>1.191184465687E8</v>
      </c>
      <c r="O7" s="15">
        <v>2.6308163E7</v>
      </c>
      <c r="P7" s="15"/>
      <c r="Q7" s="15">
        <v>3.149999995687E8</v>
      </c>
      <c r="R7" s="12" t="b">
        <f t="shared" si="1"/>
        <v>1</v>
      </c>
      <c r="S7" s="12"/>
      <c r="T7" s="15"/>
      <c r="U7" s="15">
        <v>1.455086E8</v>
      </c>
      <c r="V7" s="15">
        <v>2.6524E7</v>
      </c>
      <c r="W7" s="15">
        <v>3.4123E7</v>
      </c>
      <c r="X7" s="15">
        <v>2.66919E8</v>
      </c>
      <c r="Y7" s="15">
        <v>3.432152E8</v>
      </c>
      <c r="Z7" s="15">
        <v>5.551E8</v>
      </c>
      <c r="AA7" s="15">
        <v>5.549E7</v>
      </c>
      <c r="AB7" s="15">
        <v>1.221405E8</v>
      </c>
      <c r="AC7" s="15">
        <v>5.087722E8</v>
      </c>
      <c r="AD7" s="15">
        <v>5.956E7</v>
      </c>
      <c r="AE7" s="15">
        <v>8.30609E8</v>
      </c>
      <c r="AF7" s="15">
        <v>6.398154423864E8</v>
      </c>
      <c r="AG7" s="15">
        <v>6.178E7</v>
      </c>
      <c r="AH7" s="15">
        <v>5.14E7</v>
      </c>
      <c r="AI7" s="14">
        <v>3.7009569423864E9</v>
      </c>
      <c r="AJ7" s="12" t="b">
        <f t="shared" si="2"/>
        <v>1</v>
      </c>
      <c r="AK7" s="15">
        <f t="shared" si="3"/>
        <v>414874152.2</v>
      </c>
      <c r="AL7" s="15">
        <v>2.97108279061292E9</v>
      </c>
      <c r="AM7" s="12" t="b">
        <f t="shared" si="4"/>
        <v>1</v>
      </c>
    </row>
    <row r="8">
      <c r="A8" s="11" t="s">
        <v>29</v>
      </c>
      <c r="B8" s="15">
        <v>3.394E7</v>
      </c>
      <c r="C8" s="15">
        <v>6.0589E7</v>
      </c>
      <c r="D8" s="15">
        <v>8360000.0</v>
      </c>
      <c r="E8" s="15">
        <v>2.81E7</v>
      </c>
      <c r="F8" s="15"/>
      <c r="G8" s="15"/>
      <c r="H8" s="53"/>
      <c r="I8" s="15">
        <v>3.1592E7</v>
      </c>
      <c r="J8" s="15">
        <v>7317000.0</v>
      </c>
      <c r="K8" s="15">
        <v>2.093E7</v>
      </c>
      <c r="L8" s="15">
        <v>2.7462E7</v>
      </c>
      <c r="M8" s="15"/>
      <c r="N8" s="15">
        <v>7.551182535217151E7</v>
      </c>
      <c r="O8" s="15">
        <v>1.321468642977965E7</v>
      </c>
      <c r="P8" s="15"/>
      <c r="Q8" s="15">
        <v>3.070165117819512E8</v>
      </c>
      <c r="R8" s="12" t="b">
        <f t="shared" si="1"/>
        <v>1</v>
      </c>
      <c r="S8" s="12"/>
      <c r="T8" s="15">
        <v>8.4925E7</v>
      </c>
      <c r="U8" s="15">
        <v>1.29137E8</v>
      </c>
      <c r="V8" s="15">
        <v>1.835E7</v>
      </c>
      <c r="W8" s="15">
        <v>5.659E7</v>
      </c>
      <c r="X8" s="15"/>
      <c r="Y8" s="15"/>
      <c r="Z8" s="15"/>
      <c r="AA8" s="15">
        <v>1.33998E8</v>
      </c>
      <c r="AB8" s="15">
        <v>1.8041E7</v>
      </c>
      <c r="AC8" s="15">
        <v>1.01908E8</v>
      </c>
      <c r="AD8" s="15">
        <v>1.0093075E8</v>
      </c>
      <c r="AE8" s="15">
        <v>2.1535E8</v>
      </c>
      <c r="AF8" s="15">
        <v>5.7421559475E8</v>
      </c>
      <c r="AG8" s="15">
        <v>7.5299031E7</v>
      </c>
      <c r="AH8" s="15"/>
      <c r="AI8" s="15">
        <v>1.50874437575E9</v>
      </c>
      <c r="AJ8" s="12" t="b">
        <f t="shared" si="2"/>
        <v>1</v>
      </c>
      <c r="AK8" s="15">
        <f t="shared" si="3"/>
        <v>924886911.7</v>
      </c>
      <c r="AL8" s="15">
        <v>2.7684095223804885E8</v>
      </c>
      <c r="AM8" s="12" t="b">
        <f t="shared" si="4"/>
        <v>1</v>
      </c>
    </row>
    <row r="9">
      <c r="A9" s="11" t="s">
        <v>30</v>
      </c>
      <c r="B9" s="15"/>
      <c r="C9" s="15">
        <v>6062000.0</v>
      </c>
      <c r="D9" s="15">
        <v>5535000.0</v>
      </c>
      <c r="E9" s="15">
        <v>3.598E7</v>
      </c>
      <c r="F9" s="15"/>
      <c r="G9" s="15"/>
      <c r="H9" s="15">
        <v>5.89965E7</v>
      </c>
      <c r="I9" s="15">
        <v>1.3934E7</v>
      </c>
      <c r="J9" s="15">
        <v>1.0591E7</v>
      </c>
      <c r="K9" s="15">
        <v>3.394E7</v>
      </c>
      <c r="L9" s="15">
        <v>4.4852E7</v>
      </c>
      <c r="M9" s="15"/>
      <c r="N9" s="15">
        <v>9.224958941271022E7</v>
      </c>
      <c r="O9" s="15">
        <v>9299757.788896939</v>
      </c>
      <c r="P9" s="15">
        <v>3.79E7</v>
      </c>
      <c r="Q9" s="15">
        <v>3.4933984720160717E8</v>
      </c>
      <c r="R9" s="12" t="b">
        <f t="shared" si="1"/>
        <v>1</v>
      </c>
      <c r="S9" s="12"/>
      <c r="T9" s="15">
        <v>4.5485E7</v>
      </c>
      <c r="U9" s="15">
        <v>2.9306E7</v>
      </c>
      <c r="V9" s="15">
        <v>4.44E7</v>
      </c>
      <c r="W9" s="15">
        <v>7.00225E7</v>
      </c>
      <c r="X9" s="15">
        <v>5.0E7</v>
      </c>
      <c r="Y9" s="15">
        <v>5.0E7</v>
      </c>
      <c r="Z9" s="15">
        <v>5.89965E7</v>
      </c>
      <c r="AA9" s="15">
        <v>1.05492E8</v>
      </c>
      <c r="AB9" s="15">
        <v>9.5861E7</v>
      </c>
      <c r="AC9" s="15">
        <v>2.08295E8</v>
      </c>
      <c r="AD9" s="15">
        <v>1.32971E8</v>
      </c>
      <c r="AE9" s="15">
        <v>2.55451E8</v>
      </c>
      <c r="AF9" s="15">
        <v>1.1484311895E9</v>
      </c>
      <c r="AG9" s="15">
        <v>8.73988372E7</v>
      </c>
      <c r="AH9" s="15">
        <v>3.79E7</v>
      </c>
      <c r="AI9" s="15">
        <v>2.4200100267E9</v>
      </c>
      <c r="AJ9" s="12" t="b">
        <f t="shared" si="2"/>
        <v>1</v>
      </c>
      <c r="AK9" s="15">
        <f t="shared" si="3"/>
        <v>1956622925</v>
      </c>
      <c r="AL9" s="15">
        <v>1.1404725405429454E8</v>
      </c>
      <c r="AM9" s="12" t="b">
        <f t="shared" si="4"/>
        <v>1</v>
      </c>
    </row>
    <row r="10">
      <c r="A10" s="11" t="s">
        <v>31</v>
      </c>
      <c r="B10" s="15"/>
      <c r="C10" s="15">
        <v>1.154835E8</v>
      </c>
      <c r="D10" s="15">
        <v>2.065E7</v>
      </c>
      <c r="E10" s="15">
        <v>5.11944E7</v>
      </c>
      <c r="F10" s="15">
        <v>5.554695E7</v>
      </c>
      <c r="G10" s="15">
        <v>4.0266E7</v>
      </c>
      <c r="H10" s="15">
        <v>1.10356125E8</v>
      </c>
      <c r="I10" s="15">
        <v>1.13276E7</v>
      </c>
      <c r="J10" s="15">
        <v>3.091E7</v>
      </c>
      <c r="K10" s="15">
        <v>6.76E7</v>
      </c>
      <c r="L10" s="15">
        <v>2.15664E7</v>
      </c>
      <c r="M10" s="15"/>
      <c r="N10" s="15">
        <v>2.06612104E8</v>
      </c>
      <c r="O10" s="15">
        <v>2.088674522E7</v>
      </c>
      <c r="P10" s="15">
        <v>1.44E7</v>
      </c>
      <c r="Q10" s="15">
        <v>7.6679982422E8</v>
      </c>
      <c r="R10" s="12" t="b">
        <f t="shared" si="1"/>
        <v>1</v>
      </c>
      <c r="S10" s="12"/>
      <c r="T10" s="15">
        <v>5.5E7</v>
      </c>
      <c r="U10" s="15">
        <v>1.4428804E8</v>
      </c>
      <c r="V10" s="15">
        <v>3.798E7</v>
      </c>
      <c r="W10" s="15">
        <v>5.6432E7</v>
      </c>
      <c r="X10" s="15">
        <v>7.855795E7</v>
      </c>
      <c r="Y10" s="15">
        <v>6.4056E7</v>
      </c>
      <c r="Z10" s="15">
        <v>1.80396568625E8</v>
      </c>
      <c r="AA10" s="15">
        <v>4.31156E7</v>
      </c>
      <c r="AB10" s="15">
        <v>6.353999996E7</v>
      </c>
      <c r="AC10" s="15">
        <v>2.311005E8</v>
      </c>
      <c r="AD10" s="15">
        <v>1.900537E8</v>
      </c>
      <c r="AE10" s="15">
        <v>1.576E7</v>
      </c>
      <c r="AF10" s="15">
        <v>6.89174335E8</v>
      </c>
      <c r="AG10" s="15">
        <v>1.58975129E8</v>
      </c>
      <c r="AH10" s="15">
        <v>2.556E7</v>
      </c>
      <c r="AI10" s="15">
        <v>2.033989822585E9</v>
      </c>
      <c r="AJ10" s="12" t="b">
        <f t="shared" si="2"/>
        <v>1</v>
      </c>
      <c r="AK10" s="15">
        <f t="shared" si="3"/>
        <v>952267573.6</v>
      </c>
      <c r="AL10" s="15">
        <v>3.14922424765E8</v>
      </c>
      <c r="AM10" s="12" t="b">
        <f t="shared" si="4"/>
        <v>1</v>
      </c>
    </row>
    <row r="11">
      <c r="A11" s="11" t="s">
        <v>32</v>
      </c>
      <c r="B11" s="14">
        <v>9830000.0</v>
      </c>
      <c r="C11" s="14">
        <v>5.764E7</v>
      </c>
      <c r="D11" s="14">
        <v>1.32E7</v>
      </c>
      <c r="E11" s="14">
        <v>1.4722E7</v>
      </c>
      <c r="F11" s="14">
        <v>1.27E7</v>
      </c>
      <c r="G11" s="14">
        <v>6890000.0</v>
      </c>
      <c r="H11" s="14">
        <v>8054000.0</v>
      </c>
      <c r="I11" s="14">
        <v>2.952E7</v>
      </c>
      <c r="J11" s="14">
        <v>2.234E7</v>
      </c>
      <c r="K11" s="14">
        <v>2.86E7</v>
      </c>
      <c r="L11" s="14">
        <v>5600000.0</v>
      </c>
      <c r="M11" s="14">
        <v>1.05E7</v>
      </c>
      <c r="N11" s="14">
        <v>1.1622E8</v>
      </c>
      <c r="O11" s="14">
        <v>3.6184E7</v>
      </c>
      <c r="P11" s="14">
        <v>1.0E7</v>
      </c>
      <c r="Q11" s="14">
        <v>3.82E8</v>
      </c>
      <c r="R11" s="12" t="b">
        <f t="shared" si="1"/>
        <v>1</v>
      </c>
      <c r="S11" s="12"/>
      <c r="T11" s="14">
        <v>1.699E7</v>
      </c>
      <c r="U11" s="14">
        <v>5.944E7</v>
      </c>
      <c r="V11" s="14">
        <v>1.32E7</v>
      </c>
      <c r="W11" s="14">
        <v>2.6274E7</v>
      </c>
      <c r="X11" s="14">
        <v>2.824E7</v>
      </c>
      <c r="Y11" s="14">
        <v>6.183E7</v>
      </c>
      <c r="Z11" s="14">
        <v>1.2438E7</v>
      </c>
      <c r="AA11" s="14">
        <v>2.952E7</v>
      </c>
      <c r="AB11" s="14">
        <v>2.234E7</v>
      </c>
      <c r="AC11" s="14">
        <v>4.06E7</v>
      </c>
      <c r="AD11" s="14">
        <v>2.526E7</v>
      </c>
      <c r="AE11" s="14">
        <v>3.112E7</v>
      </c>
      <c r="AF11" s="14">
        <v>1.4022E8</v>
      </c>
      <c r="AG11" s="14">
        <v>3.6184E7</v>
      </c>
      <c r="AH11" s="14">
        <v>5.0E7</v>
      </c>
      <c r="AI11" s="14">
        <v>5.93656E8</v>
      </c>
      <c r="AJ11" s="12" t="b">
        <f t="shared" si="2"/>
        <v>1</v>
      </c>
      <c r="AK11" s="15">
        <f t="shared" si="3"/>
        <v>163616000</v>
      </c>
      <c r="AL11" s="14">
        <v>4.804E7</v>
      </c>
      <c r="AM11" s="12" t="b">
        <f t="shared" si="4"/>
        <v>1</v>
      </c>
    </row>
    <row r="12">
      <c r="A12" s="11" t="s">
        <v>33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2" t="b">
        <f t="shared" si="1"/>
        <v>1</v>
      </c>
      <c r="S12" s="12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2" t="b">
        <f t="shared" si="2"/>
        <v>1</v>
      </c>
      <c r="AK12" s="15">
        <f t="shared" si="3"/>
        <v>0</v>
      </c>
      <c r="AL12" s="15"/>
      <c r="AM12" s="12" t="b">
        <f t="shared" si="4"/>
        <v>1</v>
      </c>
    </row>
    <row r="13">
      <c r="A13" s="11" t="s">
        <v>34</v>
      </c>
      <c r="B13" s="15"/>
      <c r="C13" s="15">
        <v>1.4184E7</v>
      </c>
      <c r="D13" s="15">
        <v>1.512E8</v>
      </c>
      <c r="E13" s="15"/>
      <c r="F13" s="15">
        <v>6.80677E7</v>
      </c>
      <c r="G13" s="15"/>
      <c r="H13" s="15">
        <v>3.2E7</v>
      </c>
      <c r="I13" s="15">
        <v>4120000.0</v>
      </c>
      <c r="J13" s="15"/>
      <c r="K13" s="15"/>
      <c r="L13" s="15"/>
      <c r="M13" s="15"/>
      <c r="N13" s="15">
        <v>6.910955760960001E7</v>
      </c>
      <c r="O13" s="15">
        <v>8691603.067746509</v>
      </c>
      <c r="P13" s="15"/>
      <c r="Q13" s="15">
        <v>3.473728606773465E8</v>
      </c>
      <c r="R13" s="12" t="b">
        <f t="shared" si="1"/>
        <v>1</v>
      </c>
      <c r="S13" s="12"/>
      <c r="T13" s="15"/>
      <c r="U13" s="15">
        <v>4.31517904E8</v>
      </c>
      <c r="V13" s="15">
        <v>1.74384E8</v>
      </c>
      <c r="W13" s="15">
        <v>2.750823E8</v>
      </c>
      <c r="X13" s="15">
        <v>1.012291E8</v>
      </c>
      <c r="Y13" s="15">
        <v>9.0381159E7</v>
      </c>
      <c r="Z13" s="15">
        <v>4.16864E7</v>
      </c>
      <c r="AA13" s="15">
        <v>1.21405E8</v>
      </c>
      <c r="AB13" s="15">
        <v>3.3014E7</v>
      </c>
      <c r="AC13" s="15">
        <v>1.78516E8</v>
      </c>
      <c r="AD13" s="15">
        <v>7.56742E7</v>
      </c>
      <c r="AE13" s="15"/>
      <c r="AF13" s="15">
        <v>3.7112984351682305E8</v>
      </c>
      <c r="AG13" s="15">
        <v>8.970663109422322E7</v>
      </c>
      <c r="AH13" s="15">
        <v>1.305E7</v>
      </c>
      <c r="AI13" s="15">
        <v>1.9967765376110463E9</v>
      </c>
      <c r="AJ13" s="12" t="b">
        <f t="shared" si="2"/>
        <v>1</v>
      </c>
      <c r="AK13" s="15">
        <f t="shared" si="3"/>
        <v>1532269876</v>
      </c>
      <c r="AL13" s="71">
        <v>1.17133801E8</v>
      </c>
      <c r="AM13" s="12" t="b">
        <f t="shared" si="4"/>
        <v>1</v>
      </c>
    </row>
    <row r="14">
      <c r="A14" s="11" t="s">
        <v>36</v>
      </c>
      <c r="B14" s="15">
        <v>5842500.0</v>
      </c>
      <c r="C14" s="15">
        <v>6.0976E7</v>
      </c>
      <c r="D14" s="15">
        <v>7.329E7</v>
      </c>
      <c r="E14" s="15"/>
      <c r="F14" s="15">
        <v>5.8082E7</v>
      </c>
      <c r="G14" s="15"/>
      <c r="H14" s="15">
        <v>2.151E7</v>
      </c>
      <c r="I14" s="15">
        <v>2.699E7</v>
      </c>
      <c r="J14" s="15">
        <v>2.0921E7</v>
      </c>
      <c r="K14" s="15">
        <v>2.9943E7</v>
      </c>
      <c r="L14" s="15">
        <v>1.3264E7</v>
      </c>
      <c r="M14" s="15">
        <v>1.8364E7</v>
      </c>
      <c r="N14" s="15">
        <v>2.0886591283025998E8</v>
      </c>
      <c r="O14" s="15">
        <v>1.30051E7</v>
      </c>
      <c r="P14" s="15"/>
      <c r="Q14" s="15">
        <v>5.5105351283026E8</v>
      </c>
      <c r="R14" s="12" t="b">
        <f t="shared" si="1"/>
        <v>1</v>
      </c>
      <c r="S14" s="12"/>
      <c r="T14" s="15">
        <v>1.65875E7</v>
      </c>
      <c r="U14" s="15">
        <v>2.42402E8</v>
      </c>
      <c r="V14" s="15">
        <v>2.1943E8</v>
      </c>
      <c r="W14" s="15"/>
      <c r="X14" s="15">
        <v>1.27406E8</v>
      </c>
      <c r="Y14" s="15">
        <v>8.3695E7</v>
      </c>
      <c r="Z14" s="15">
        <v>2.151E7</v>
      </c>
      <c r="AA14" s="15">
        <v>3.883E7</v>
      </c>
      <c r="AB14" s="15">
        <v>2.7336713E7</v>
      </c>
      <c r="AC14" s="15">
        <v>2.9943E7</v>
      </c>
      <c r="AD14" s="15">
        <v>1.3264E7</v>
      </c>
      <c r="AE14" s="15">
        <v>3.32187E7</v>
      </c>
      <c r="AF14" s="15">
        <v>7.802651822196E8</v>
      </c>
      <c r="AG14" s="15">
        <v>7.05502E7</v>
      </c>
      <c r="AH14" s="15">
        <v>3.4988872E8</v>
      </c>
      <c r="AI14" s="15">
        <v>2.0543270152196E9</v>
      </c>
      <c r="AJ14" s="12" t="b">
        <f t="shared" si="2"/>
        <v>1</v>
      </c>
      <c r="AK14" s="15">
        <f t="shared" si="3"/>
        <v>532272909.3</v>
      </c>
      <c r="AL14" s="15">
        <v>9.710005930774041E8</v>
      </c>
      <c r="AM14" s="12" t="b">
        <f t="shared" si="4"/>
        <v>1</v>
      </c>
    </row>
    <row r="15">
      <c r="A15" s="11" t="s">
        <v>37</v>
      </c>
      <c r="B15" s="14">
        <v>7895200.0</v>
      </c>
      <c r="C15" s="14">
        <v>1.396260773E7</v>
      </c>
      <c r="D15" s="14">
        <v>5582200.0</v>
      </c>
      <c r="E15" s="14">
        <v>5568630.12</v>
      </c>
      <c r="F15" s="14">
        <v>8523200.0</v>
      </c>
      <c r="G15" s="14">
        <v>3.124369848E7</v>
      </c>
      <c r="H15" s="14">
        <v>3958300.0</v>
      </c>
      <c r="I15" s="14">
        <v>8314600.0</v>
      </c>
      <c r="J15" s="15"/>
      <c r="K15" s="14">
        <v>1.335242642E7</v>
      </c>
      <c r="L15" s="15"/>
      <c r="M15" s="15"/>
      <c r="N15" s="14">
        <v>3.619425344E7</v>
      </c>
      <c r="O15" s="14">
        <v>2408000.0</v>
      </c>
      <c r="P15" s="14">
        <v>3000000.0</v>
      </c>
      <c r="Q15" s="14">
        <v>1.4000311619E8</v>
      </c>
      <c r="R15" s="12" t="b">
        <f t="shared" si="1"/>
        <v>1</v>
      </c>
      <c r="S15" s="12"/>
      <c r="T15" s="14">
        <v>1.26752E7</v>
      </c>
      <c r="U15" s="14">
        <v>4.401876139E7</v>
      </c>
      <c r="V15" s="14">
        <v>5582200.0</v>
      </c>
      <c r="W15" s="14">
        <v>5568630.12</v>
      </c>
      <c r="X15" s="14">
        <v>8523200.0</v>
      </c>
      <c r="Y15" s="14">
        <v>3.618369848E7</v>
      </c>
      <c r="Z15" s="14">
        <v>8802500.0</v>
      </c>
      <c r="AA15" s="14">
        <v>8314600.0</v>
      </c>
      <c r="AB15" s="14">
        <v>4461060.0</v>
      </c>
      <c r="AC15" s="14">
        <v>1.335242642E7</v>
      </c>
      <c r="AD15" s="15"/>
      <c r="AE15" s="15"/>
      <c r="AF15" s="14">
        <v>5.044188704E7</v>
      </c>
      <c r="AG15" s="14">
        <v>1.6928E7</v>
      </c>
      <c r="AH15" s="14">
        <v>6100000.0</v>
      </c>
      <c r="AI15" s="14">
        <v>2.2095216345E8</v>
      </c>
      <c r="AJ15" s="12" t="b">
        <f t="shared" si="2"/>
        <v>1</v>
      </c>
      <c r="AK15" s="15">
        <f t="shared" si="3"/>
        <v>74477987.26</v>
      </c>
      <c r="AL15" s="14">
        <v>6471060.0</v>
      </c>
      <c r="AM15" s="12" t="b">
        <f t="shared" si="4"/>
        <v>1</v>
      </c>
    </row>
    <row r="16">
      <c r="A16" s="11" t="s">
        <v>38</v>
      </c>
      <c r="B16" s="14">
        <v>1.0686635E8</v>
      </c>
      <c r="C16" s="15"/>
      <c r="D16" s="15"/>
      <c r="E16" s="15"/>
      <c r="F16" s="15"/>
      <c r="G16" s="14">
        <v>5060000.0</v>
      </c>
      <c r="H16" s="15"/>
      <c r="I16" s="15"/>
      <c r="J16" s="15"/>
      <c r="K16" s="15"/>
      <c r="L16" s="14">
        <v>1.01984E7</v>
      </c>
      <c r="M16" s="15"/>
      <c r="N16" s="14">
        <v>9.701966246E7</v>
      </c>
      <c r="O16" s="14">
        <v>3160000.0</v>
      </c>
      <c r="P16" s="15"/>
      <c r="Q16" s="14">
        <v>2.2230441246E8</v>
      </c>
      <c r="R16" s="12" t="b">
        <f t="shared" si="1"/>
        <v>1</v>
      </c>
      <c r="S16" s="12"/>
      <c r="T16" s="14">
        <v>1.0686635E8</v>
      </c>
      <c r="U16" s="14">
        <v>1.156E7</v>
      </c>
      <c r="V16" s="14">
        <v>5600000.0</v>
      </c>
      <c r="W16" s="14">
        <v>3.0017E7</v>
      </c>
      <c r="X16" s="14">
        <v>7.333E7</v>
      </c>
      <c r="Y16" s="14">
        <v>6.3705E7</v>
      </c>
      <c r="Z16" s="15"/>
      <c r="AA16" s="14">
        <v>1.815E7</v>
      </c>
      <c r="AB16" s="14">
        <v>5.531E7</v>
      </c>
      <c r="AC16" s="14">
        <v>1.27456E8</v>
      </c>
      <c r="AD16" s="14">
        <v>5.14054E7</v>
      </c>
      <c r="AE16" s="14">
        <v>4.055E7</v>
      </c>
      <c r="AF16" s="14">
        <v>2.156270321E8</v>
      </c>
      <c r="AG16" s="14">
        <v>3160000.0</v>
      </c>
      <c r="AH16" s="15"/>
      <c r="AI16" s="14">
        <v>8.027367821E8</v>
      </c>
      <c r="AJ16" s="12" t="b">
        <f t="shared" si="2"/>
        <v>1</v>
      </c>
      <c r="AK16" s="15">
        <f t="shared" si="3"/>
        <v>498960369.6</v>
      </c>
      <c r="AL16" s="14">
        <v>8.1472E7</v>
      </c>
      <c r="AM16" s="12" t="b">
        <f t="shared" si="4"/>
        <v>1</v>
      </c>
    </row>
    <row r="17">
      <c r="A17" s="11" t="s">
        <v>39</v>
      </c>
      <c r="B17" s="15"/>
      <c r="C17" s="14">
        <v>3.1356E7</v>
      </c>
      <c r="D17" s="14">
        <v>8910000.0</v>
      </c>
      <c r="E17" s="14">
        <v>3.7255E7</v>
      </c>
      <c r="F17" s="14">
        <v>2.363E7</v>
      </c>
      <c r="G17" s="15"/>
      <c r="H17" s="14">
        <v>2786000.0</v>
      </c>
      <c r="I17" s="14">
        <v>1.404725E7</v>
      </c>
      <c r="J17" s="14">
        <v>3381750.0</v>
      </c>
      <c r="K17" s="14">
        <v>5.0956E7</v>
      </c>
      <c r="L17" s="14">
        <v>3496000.0</v>
      </c>
      <c r="M17" s="14">
        <v>1.2E7</v>
      </c>
      <c r="N17" s="14">
        <v>7.1184589E7</v>
      </c>
      <c r="O17" s="14">
        <v>3.1498E7</v>
      </c>
      <c r="P17" s="15"/>
      <c r="Q17" s="14">
        <v>2.90500589E8</v>
      </c>
      <c r="R17" s="12" t="b">
        <f t="shared" si="1"/>
        <v>1</v>
      </c>
      <c r="S17" s="12"/>
      <c r="T17" s="14">
        <v>6.351653E7</v>
      </c>
      <c r="U17" s="14">
        <v>1.20502E8</v>
      </c>
      <c r="V17" s="14">
        <v>2.6317984E7</v>
      </c>
      <c r="W17" s="14">
        <v>7.6911667E7</v>
      </c>
      <c r="X17" s="14">
        <v>3.2684277E8</v>
      </c>
      <c r="Y17" s="14">
        <v>1.03582E8</v>
      </c>
      <c r="Z17" s="14">
        <v>2.09E7</v>
      </c>
      <c r="AA17" s="14">
        <v>2.763805E7</v>
      </c>
      <c r="AB17" s="14">
        <v>8.24245E7</v>
      </c>
      <c r="AC17" s="14">
        <v>3.29831205E8</v>
      </c>
      <c r="AD17" s="14">
        <v>3.140465E7</v>
      </c>
      <c r="AE17" s="14">
        <v>1.581856958E9</v>
      </c>
      <c r="AF17" s="14">
        <v>2.855599542E8</v>
      </c>
      <c r="AG17" s="14">
        <v>3.62918E8</v>
      </c>
      <c r="AH17" s="14">
        <v>3.0E7</v>
      </c>
      <c r="AI17" s="14">
        <v>3.4702062682E9</v>
      </c>
      <c r="AJ17" s="12" t="b">
        <f t="shared" si="2"/>
        <v>1</v>
      </c>
      <c r="AK17" s="15">
        <f t="shared" si="3"/>
        <v>642960706.2</v>
      </c>
      <c r="AL17" s="14">
        <v>2.536744973E9</v>
      </c>
      <c r="AM17" s="12" t="b">
        <f t="shared" si="4"/>
        <v>1</v>
      </c>
    </row>
    <row r="18">
      <c r="A18" s="11" t="s">
        <v>40</v>
      </c>
      <c r="B18" s="15"/>
      <c r="C18" s="15"/>
      <c r="D18" s="15"/>
      <c r="E18" s="15">
        <v>6.9801754E7</v>
      </c>
      <c r="F18" s="15">
        <v>7.043004E7</v>
      </c>
      <c r="G18" s="15"/>
      <c r="H18" s="15"/>
      <c r="I18" s="15"/>
      <c r="J18" s="15">
        <v>2.115448E7</v>
      </c>
      <c r="K18" s="15">
        <v>1.5635564E7</v>
      </c>
      <c r="L18" s="15">
        <v>1.608616E7</v>
      </c>
      <c r="M18" s="15"/>
      <c r="N18" s="15">
        <v>1.4299050627E8</v>
      </c>
      <c r="O18" s="15">
        <v>4.390149622E7</v>
      </c>
      <c r="P18" s="15"/>
      <c r="Q18" s="15">
        <v>3.8000000049E8</v>
      </c>
      <c r="R18" s="12" t="b">
        <f t="shared" si="1"/>
        <v>1</v>
      </c>
      <c r="S18" s="12"/>
      <c r="T18" s="15">
        <v>1.9497E7</v>
      </c>
      <c r="U18" s="15">
        <v>2.51718E8</v>
      </c>
      <c r="V18" s="15">
        <v>8.68631E7</v>
      </c>
      <c r="W18" s="15">
        <v>1.43443315E8</v>
      </c>
      <c r="X18" s="15">
        <v>7.043004E7</v>
      </c>
      <c r="Y18" s="15">
        <v>4.357845E9</v>
      </c>
      <c r="Z18" s="15">
        <v>3.175E7</v>
      </c>
      <c r="AA18" s="15">
        <v>2.135895E8</v>
      </c>
      <c r="AB18" s="15">
        <v>2.46231852E8</v>
      </c>
      <c r="AC18" s="15">
        <v>2.77931564E8</v>
      </c>
      <c r="AD18" s="15">
        <v>6.398616E7</v>
      </c>
      <c r="AE18" s="15"/>
      <c r="AF18" s="15">
        <v>1.4299050627E8</v>
      </c>
      <c r="AG18" s="15">
        <v>4.390149622E7</v>
      </c>
      <c r="AH18" s="15"/>
      <c r="AI18" s="15">
        <v>5.95017753349E9</v>
      </c>
      <c r="AJ18" s="12" t="b">
        <f t="shared" si="2"/>
        <v>1</v>
      </c>
      <c r="AK18" s="15">
        <f t="shared" si="3"/>
        <v>5542680033</v>
      </c>
      <c r="AL18" s="15">
        <v>2.74975E7</v>
      </c>
      <c r="AM18" s="12" t="b">
        <f t="shared" si="4"/>
        <v>1</v>
      </c>
    </row>
    <row r="19">
      <c r="A19" s="11" t="s">
        <v>41</v>
      </c>
      <c r="B19" s="14">
        <v>6.0946E7</v>
      </c>
      <c r="C19" s="14">
        <v>1.7615E8</v>
      </c>
      <c r="D19" s="15"/>
      <c r="E19" s="14">
        <v>1.83E7</v>
      </c>
      <c r="F19" s="14">
        <v>3.866E7</v>
      </c>
      <c r="G19" s="14">
        <v>6.0714667E7</v>
      </c>
      <c r="H19" s="14">
        <v>3.139E7</v>
      </c>
      <c r="I19" s="14">
        <v>4.19405E7</v>
      </c>
      <c r="J19" s="14">
        <v>9114000.0</v>
      </c>
      <c r="K19" s="14">
        <v>1.1456E8</v>
      </c>
      <c r="L19" s="14">
        <v>1.288E7</v>
      </c>
      <c r="M19" s="15"/>
      <c r="N19" s="14">
        <v>1.761707775E8</v>
      </c>
      <c r="O19" s="14">
        <v>4.516847213E7</v>
      </c>
      <c r="P19" s="15"/>
      <c r="Q19" s="14">
        <v>7.8599441663E8</v>
      </c>
      <c r="R19" s="12" t="b">
        <f t="shared" si="1"/>
        <v>1</v>
      </c>
      <c r="S19" s="12"/>
      <c r="T19" s="15">
        <v>6.3956E7</v>
      </c>
      <c r="U19" s="15">
        <v>3.5741E8</v>
      </c>
      <c r="V19" s="15"/>
      <c r="W19" s="15">
        <v>4.052E7</v>
      </c>
      <c r="X19" s="15">
        <v>2.1029E8</v>
      </c>
      <c r="Y19" s="15">
        <v>2.6486566666666698E8</v>
      </c>
      <c r="Z19" s="15">
        <v>5.239E7</v>
      </c>
      <c r="AA19" s="15">
        <v>8.20635E7</v>
      </c>
      <c r="AB19" s="15">
        <v>1.41022E8</v>
      </c>
      <c r="AC19" s="15">
        <v>4.89540782E8</v>
      </c>
      <c r="AD19" s="15">
        <v>4.981E7</v>
      </c>
      <c r="AE19" s="15">
        <v>1.17965E8</v>
      </c>
      <c r="AF19" s="15">
        <v>5.149761E8</v>
      </c>
      <c r="AG19" s="15">
        <v>1.6697192064999998E8</v>
      </c>
      <c r="AH19" s="15"/>
      <c r="AI19" s="15">
        <v>2.551780969316667E9</v>
      </c>
      <c r="AJ19" s="12" t="b">
        <f t="shared" si="2"/>
        <v>1</v>
      </c>
      <c r="AK19" s="15">
        <f t="shared" si="3"/>
        <v>414817344.1</v>
      </c>
      <c r="AL19" s="15">
        <v>1.350969208556667E9</v>
      </c>
      <c r="AM19" s="12" t="b">
        <f t="shared" si="4"/>
        <v>1</v>
      </c>
    </row>
    <row r="20">
      <c r="A20" s="11" t="s">
        <v>42</v>
      </c>
      <c r="B20" s="15"/>
      <c r="C20" s="15"/>
      <c r="D20" s="15"/>
      <c r="E20" s="15">
        <v>6.6952E7</v>
      </c>
      <c r="F20" s="15"/>
      <c r="G20" s="15">
        <v>1.29262E8</v>
      </c>
      <c r="H20" s="15"/>
      <c r="I20" s="15"/>
      <c r="J20" s="15"/>
      <c r="K20" s="15"/>
      <c r="L20" s="15"/>
      <c r="M20" s="15">
        <v>3.52692E7</v>
      </c>
      <c r="N20" s="15">
        <v>8.237459E7</v>
      </c>
      <c r="O20" s="15">
        <v>2.6582925E7</v>
      </c>
      <c r="P20" s="15">
        <v>1.1559285E7</v>
      </c>
      <c r="Q20" s="15">
        <v>3.52E8</v>
      </c>
      <c r="R20" s="12" t="b">
        <f t="shared" si="1"/>
        <v>1</v>
      </c>
      <c r="S20" s="12"/>
      <c r="T20" s="15">
        <v>2.5E7</v>
      </c>
      <c r="U20" s="15">
        <v>1.8E7</v>
      </c>
      <c r="V20" s="15">
        <v>7.679E7</v>
      </c>
      <c r="W20" s="15">
        <v>1.66312E8</v>
      </c>
      <c r="X20" s="15"/>
      <c r="Y20" s="15">
        <v>5.31865E8</v>
      </c>
      <c r="Z20" s="15">
        <v>1.644556E8</v>
      </c>
      <c r="AA20" s="15">
        <v>3.2E7</v>
      </c>
      <c r="AB20" s="15">
        <v>1.005E8</v>
      </c>
      <c r="AC20" s="15">
        <v>1.1346E9</v>
      </c>
      <c r="AD20" s="15">
        <v>1.06796E8</v>
      </c>
      <c r="AE20" s="15">
        <v>4.52692E7</v>
      </c>
      <c r="AF20" s="15">
        <v>8.237459E7</v>
      </c>
      <c r="AG20" s="15">
        <v>2.6582925E7</v>
      </c>
      <c r="AH20" s="15">
        <v>1.1559285E7</v>
      </c>
      <c r="AI20" s="15">
        <v>2.5221046E9</v>
      </c>
      <c r="AJ20" s="12" t="b">
        <f t="shared" si="2"/>
        <v>1</v>
      </c>
      <c r="AK20" s="15">
        <f t="shared" si="3"/>
        <v>2170104600</v>
      </c>
      <c r="AL20" s="15"/>
      <c r="AM20" s="12" t="b">
        <f t="shared" si="4"/>
        <v>1</v>
      </c>
    </row>
    <row r="21">
      <c r="A21" s="11" t="s">
        <v>43</v>
      </c>
      <c r="B21" s="15"/>
      <c r="C21" s="15">
        <v>4.0776E7</v>
      </c>
      <c r="D21" s="15"/>
      <c r="E21" s="15"/>
      <c r="F21" s="15"/>
      <c r="G21" s="15">
        <v>1.797E7</v>
      </c>
      <c r="H21" s="15">
        <v>3.9E7</v>
      </c>
      <c r="I21" s="15"/>
      <c r="J21" s="15">
        <v>2.33916E7</v>
      </c>
      <c r="K21" s="15">
        <v>4.4535E7</v>
      </c>
      <c r="L21" s="15">
        <v>1.799E7</v>
      </c>
      <c r="M21" s="15">
        <v>3.24E7</v>
      </c>
      <c r="N21" s="15">
        <v>8.46026999736E7</v>
      </c>
      <c r="O21" s="15">
        <v>6.96531752467E7</v>
      </c>
      <c r="P21" s="15"/>
      <c r="Q21" s="15">
        <v>3.703184752203E8</v>
      </c>
      <c r="R21" s="12" t="b">
        <f t="shared" si="1"/>
        <v>1</v>
      </c>
      <c r="S21" s="12"/>
      <c r="T21" s="15">
        <v>9.658759874400002E7</v>
      </c>
      <c r="U21" s="15">
        <v>9.801768550102E8</v>
      </c>
      <c r="V21" s="15"/>
      <c r="W21" s="15">
        <v>1.6473658927E8</v>
      </c>
      <c r="X21" s="15"/>
      <c r="Y21" s="15">
        <v>4.115045076E9</v>
      </c>
      <c r="Z21" s="15">
        <v>3.672990721882215E8</v>
      </c>
      <c r="AA21" s="15">
        <v>6.7159092344E7</v>
      </c>
      <c r="AB21" s="15">
        <v>3.379074896496E8</v>
      </c>
      <c r="AC21" s="15">
        <v>3.21134814E9</v>
      </c>
      <c r="AD21" s="15">
        <v>1.236989530909412E9</v>
      </c>
      <c r="AE21" s="15">
        <v>5.36104E8</v>
      </c>
      <c r="AF21" s="15">
        <v>6.135596239736E8</v>
      </c>
      <c r="AG21" s="15">
        <v>3.418499784227E8</v>
      </c>
      <c r="AH21" s="15">
        <v>1.37118E8</v>
      </c>
      <c r="AI21" s="15">
        <v>1.2205881046511736E10</v>
      </c>
      <c r="AJ21" s="12" t="b">
        <f t="shared" si="2"/>
        <v>1</v>
      </c>
      <c r="AK21" s="15">
        <f t="shared" si="3"/>
        <v>9060221062</v>
      </c>
      <c r="AL21" s="15">
        <v>2.775341509022191E9</v>
      </c>
      <c r="AM21" s="12" t="b">
        <f t="shared" si="4"/>
        <v>1</v>
      </c>
    </row>
    <row r="22">
      <c r="A22" s="11" t="s">
        <v>44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2" t="b">
        <f t="shared" si="1"/>
        <v>1</v>
      </c>
      <c r="S22" s="12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2" t="b">
        <f t="shared" si="2"/>
        <v>1</v>
      </c>
      <c r="AK22" s="15">
        <f t="shared" si="3"/>
        <v>0</v>
      </c>
      <c r="AL22" s="15"/>
      <c r="AM22" s="12" t="b">
        <f t="shared" si="4"/>
        <v>1</v>
      </c>
    </row>
    <row r="23">
      <c r="A23" s="11" t="s">
        <v>45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2" t="b">
        <f t="shared" si="1"/>
        <v>1</v>
      </c>
      <c r="S23" s="12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2" t="b">
        <f t="shared" si="2"/>
        <v>1</v>
      </c>
      <c r="AK23" s="15">
        <f t="shared" si="3"/>
        <v>0</v>
      </c>
      <c r="AL23" s="15"/>
      <c r="AM23" s="12" t="b">
        <f t="shared" si="4"/>
        <v>1</v>
      </c>
    </row>
    <row r="24">
      <c r="A24" s="11" t="s">
        <v>46</v>
      </c>
      <c r="B24" s="15">
        <v>1.0116475E7</v>
      </c>
      <c r="C24" s="15">
        <v>1.1714E7</v>
      </c>
      <c r="D24" s="15">
        <v>1.2815E7</v>
      </c>
      <c r="E24" s="15">
        <v>1.30395E7</v>
      </c>
      <c r="F24" s="15">
        <v>1.5252E7</v>
      </c>
      <c r="G24" s="15">
        <v>1.49252E7</v>
      </c>
      <c r="H24" s="15">
        <v>1961600.0</v>
      </c>
      <c r="I24" s="15">
        <v>9027840.0</v>
      </c>
      <c r="J24" s="15">
        <v>1.05059E7</v>
      </c>
      <c r="K24" s="15">
        <v>2.98789E7</v>
      </c>
      <c r="L24" s="15">
        <v>7830000.0</v>
      </c>
      <c r="M24" s="15">
        <v>5765000.0</v>
      </c>
      <c r="N24" s="15">
        <v>1.01776E8</v>
      </c>
      <c r="O24" s="15">
        <v>4.11925E7</v>
      </c>
      <c r="P24" s="15"/>
      <c r="Q24" s="15">
        <v>2.85799915E8</v>
      </c>
      <c r="R24" s="12" t="b">
        <f t="shared" si="1"/>
        <v>1</v>
      </c>
      <c r="S24" s="12"/>
      <c r="T24" s="15">
        <v>1.365695E7</v>
      </c>
      <c r="U24" s="15">
        <v>1.1714E7</v>
      </c>
      <c r="V24" s="15">
        <v>1.2815E7</v>
      </c>
      <c r="W24" s="15">
        <v>1.30395E7</v>
      </c>
      <c r="X24" s="15">
        <v>1.5252E7</v>
      </c>
      <c r="Y24" s="15">
        <v>3.41704E7</v>
      </c>
      <c r="Z24" s="15">
        <v>1961600.0</v>
      </c>
      <c r="AA24" s="15">
        <v>9027840.0</v>
      </c>
      <c r="AB24" s="15">
        <v>1.31459E7</v>
      </c>
      <c r="AC24" s="15">
        <v>2.98789E7</v>
      </c>
      <c r="AD24" s="15">
        <v>7830000.0</v>
      </c>
      <c r="AE24" s="15">
        <v>5765000.0</v>
      </c>
      <c r="AF24" s="15">
        <v>2.7434E8</v>
      </c>
      <c r="AG24" s="15">
        <v>7.5935E7</v>
      </c>
      <c r="AH24" s="15"/>
      <c r="AI24" s="15">
        <v>5.1853209E8</v>
      </c>
      <c r="AJ24" s="12" t="b">
        <f t="shared" si="2"/>
        <v>1</v>
      </c>
      <c r="AK24" s="15">
        <f t="shared" si="3"/>
        <v>220166500</v>
      </c>
      <c r="AL24" s="15">
        <v>1.2565675E7</v>
      </c>
      <c r="AM24" s="12" t="b">
        <f t="shared" si="4"/>
        <v>1</v>
      </c>
    </row>
    <row r="25">
      <c r="A25" s="11" t="s">
        <v>47</v>
      </c>
      <c r="B25" s="15"/>
      <c r="C25" s="15">
        <v>2.13033E7</v>
      </c>
      <c r="D25" s="15">
        <v>1947800.0</v>
      </c>
      <c r="E25" s="15">
        <v>2900400.0</v>
      </c>
      <c r="F25" s="15">
        <v>7732600.0</v>
      </c>
      <c r="G25" s="15">
        <v>1.20677E7</v>
      </c>
      <c r="H25" s="15">
        <v>6370799.199999999</v>
      </c>
      <c r="I25" s="15">
        <v>8303700.0</v>
      </c>
      <c r="J25" s="15">
        <v>3213500.0</v>
      </c>
      <c r="K25" s="15"/>
      <c r="L25" s="15">
        <v>3103800.0</v>
      </c>
      <c r="M25" s="15">
        <v>5109000.0</v>
      </c>
      <c r="N25" s="15">
        <v>4.416E7</v>
      </c>
      <c r="O25" s="15">
        <v>978546.0</v>
      </c>
      <c r="P25" s="15"/>
      <c r="Q25" s="15">
        <v>1.171911452E8</v>
      </c>
      <c r="R25" s="12" t="b">
        <f t="shared" si="1"/>
        <v>1</v>
      </c>
      <c r="S25" s="12"/>
      <c r="T25" s="15"/>
      <c r="U25" s="15">
        <v>2.48933E7</v>
      </c>
      <c r="V25" s="15">
        <v>1947800.0</v>
      </c>
      <c r="W25" s="15">
        <v>2900400.0</v>
      </c>
      <c r="X25" s="15">
        <v>1.42147E7</v>
      </c>
      <c r="Y25" s="15">
        <v>1.20677E7</v>
      </c>
      <c r="Z25" s="15">
        <v>1.05191992E7</v>
      </c>
      <c r="AA25" s="15">
        <v>8303700.0</v>
      </c>
      <c r="AB25" s="15">
        <v>5707300.0</v>
      </c>
      <c r="AC25" s="15"/>
      <c r="AD25" s="15">
        <v>1.59718E7</v>
      </c>
      <c r="AE25" s="15">
        <v>3.5109E7</v>
      </c>
      <c r="AF25" s="15">
        <v>1.5372E8</v>
      </c>
      <c r="AG25" s="15">
        <v>2.6932546E7</v>
      </c>
      <c r="AH25" s="15"/>
      <c r="AI25" s="15">
        <v>3.122874452E8</v>
      </c>
      <c r="AJ25" s="12" t="b">
        <f t="shared" si="2"/>
        <v>1</v>
      </c>
      <c r="AK25" s="15">
        <f t="shared" si="3"/>
        <v>118436100</v>
      </c>
      <c r="AL25" s="15">
        <v>7.66602E7</v>
      </c>
      <c r="AM25" s="12" t="b">
        <f t="shared" si="4"/>
        <v>1</v>
      </c>
    </row>
    <row r="26">
      <c r="A26" s="11" t="s">
        <v>48</v>
      </c>
      <c r="B26" s="15">
        <v>2.4088E7</v>
      </c>
      <c r="C26" s="15">
        <v>4.4945E7</v>
      </c>
      <c r="D26" s="15">
        <v>5868000.0</v>
      </c>
      <c r="E26" s="15">
        <v>3961000.0</v>
      </c>
      <c r="F26" s="15"/>
      <c r="G26" s="15">
        <v>2616000.0</v>
      </c>
      <c r="H26" s="15">
        <v>6806500.0</v>
      </c>
      <c r="I26" s="15">
        <v>3248000.0</v>
      </c>
      <c r="J26" s="15"/>
      <c r="K26" s="15"/>
      <c r="L26" s="15"/>
      <c r="M26" s="15"/>
      <c r="N26" s="15">
        <v>4.76775E7</v>
      </c>
      <c r="O26" s="15">
        <v>8590000.0</v>
      </c>
      <c r="P26" s="72">
        <v>2200000.0</v>
      </c>
      <c r="Q26" s="15">
        <v>1.5E8</v>
      </c>
      <c r="R26" s="12" t="b">
        <f t="shared" si="1"/>
        <v>1</v>
      </c>
      <c r="S26" s="12"/>
      <c r="T26" s="15">
        <v>5.7406767E7</v>
      </c>
      <c r="U26" s="15">
        <v>6.1945E7</v>
      </c>
      <c r="V26" s="15">
        <v>1.5868E7</v>
      </c>
      <c r="W26" s="15">
        <v>1.0461E7</v>
      </c>
      <c r="X26" s="15">
        <v>2.663985E7</v>
      </c>
      <c r="Y26" s="15">
        <v>5.6571722E7</v>
      </c>
      <c r="Z26" s="15">
        <v>6806500.0</v>
      </c>
      <c r="AA26" s="15">
        <v>3248000.0</v>
      </c>
      <c r="AB26" s="15">
        <v>1.9986105E7</v>
      </c>
      <c r="AC26" s="15">
        <v>2.566592E7</v>
      </c>
      <c r="AD26" s="15">
        <v>6000000.0</v>
      </c>
      <c r="AE26" s="15"/>
      <c r="AF26" s="15">
        <v>2.72673506E8</v>
      </c>
      <c r="AG26" s="15">
        <v>3.1184997E7</v>
      </c>
      <c r="AH26" s="15">
        <v>3.189778E7</v>
      </c>
      <c r="AI26" s="15">
        <v>6.26355147E8</v>
      </c>
      <c r="AJ26" s="12" t="b">
        <f t="shared" si="2"/>
        <v>1</v>
      </c>
      <c r="AK26" s="15">
        <f t="shared" si="3"/>
        <v>476355147</v>
      </c>
      <c r="AL26" s="15"/>
      <c r="AM26" s="12" t="b">
        <f t="shared" si="4"/>
        <v>1</v>
      </c>
    </row>
    <row r="27">
      <c r="A27" s="11" t="s">
        <v>49</v>
      </c>
      <c r="B27" s="14">
        <v>8.2E7</v>
      </c>
      <c r="C27" s="15"/>
      <c r="D27" s="14">
        <v>3.47696E7</v>
      </c>
      <c r="E27" s="14">
        <v>3.18232E7</v>
      </c>
      <c r="F27" s="15"/>
      <c r="G27" s="15"/>
      <c r="H27" s="14">
        <v>1.7474E7</v>
      </c>
      <c r="I27" s="14">
        <v>1.2604E7</v>
      </c>
      <c r="J27" s="14">
        <v>1.649E7</v>
      </c>
      <c r="K27" s="15"/>
      <c r="L27" s="14">
        <v>2.4064E7</v>
      </c>
      <c r="M27" s="15"/>
      <c r="N27" s="14">
        <v>2.427039549E8</v>
      </c>
      <c r="O27" s="14">
        <v>4.75052E7</v>
      </c>
      <c r="P27" s="15"/>
      <c r="Q27" s="14">
        <v>5.094339549E8</v>
      </c>
      <c r="R27" s="12" t="b">
        <f t="shared" si="1"/>
        <v>1</v>
      </c>
      <c r="S27" s="13"/>
      <c r="T27" s="14">
        <v>8.2E7</v>
      </c>
      <c r="U27" s="14">
        <v>4.41432E7</v>
      </c>
      <c r="V27" s="14">
        <v>6.95392E7</v>
      </c>
      <c r="W27" s="14">
        <v>9.0303E7</v>
      </c>
      <c r="X27" s="14">
        <v>4.9241E7</v>
      </c>
      <c r="Y27" s="14">
        <v>1.780672E8</v>
      </c>
      <c r="Z27" s="14">
        <v>1.9683E7</v>
      </c>
      <c r="AA27" s="14">
        <v>7.4008E7</v>
      </c>
      <c r="AB27" s="14">
        <v>6.427E7</v>
      </c>
      <c r="AC27" s="15"/>
      <c r="AD27" s="14">
        <v>6.08806E7</v>
      </c>
      <c r="AE27" s="15"/>
      <c r="AF27" s="14">
        <v>6.772908222E8</v>
      </c>
      <c r="AG27" s="14">
        <v>9.398106312E7</v>
      </c>
      <c r="AH27" s="15"/>
      <c r="AI27" s="14">
        <v>1.50340708532E9</v>
      </c>
      <c r="AJ27" s="12" t="b">
        <f t="shared" si="2"/>
        <v>1</v>
      </c>
      <c r="AK27" s="15">
        <f t="shared" si="3"/>
        <v>243610210</v>
      </c>
      <c r="AL27" s="14">
        <v>7.503629204E8</v>
      </c>
      <c r="AM27" s="12" t="b">
        <f t="shared" si="4"/>
        <v>1</v>
      </c>
    </row>
    <row r="28">
      <c r="A28" s="11" t="s">
        <v>50</v>
      </c>
      <c r="B28" s="14">
        <v>1.226371E8</v>
      </c>
      <c r="C28" s="15"/>
      <c r="D28" s="15"/>
      <c r="E28" s="15"/>
      <c r="F28" s="15"/>
      <c r="G28" s="14">
        <v>5188000.0</v>
      </c>
      <c r="H28" s="14">
        <v>3412000.0</v>
      </c>
      <c r="I28" s="15"/>
      <c r="J28" s="15"/>
      <c r="K28" s="15"/>
      <c r="L28" s="14">
        <v>3.42836E7</v>
      </c>
      <c r="M28" s="15"/>
      <c r="N28" s="14">
        <v>8.16640677E7</v>
      </c>
      <c r="O28" s="14">
        <v>2800000.0</v>
      </c>
      <c r="P28" s="15"/>
      <c r="Q28" s="14">
        <v>2.499847677E8</v>
      </c>
      <c r="R28" s="12" t="b">
        <f t="shared" si="1"/>
        <v>1</v>
      </c>
      <c r="S28" s="12"/>
      <c r="T28" s="14">
        <v>1.494751E8</v>
      </c>
      <c r="U28" s="14">
        <v>2.479E7</v>
      </c>
      <c r="V28" s="14">
        <v>5600000.0</v>
      </c>
      <c r="W28" s="14">
        <v>1.33E7</v>
      </c>
      <c r="X28" s="14">
        <v>7.89E7</v>
      </c>
      <c r="Y28" s="14">
        <v>9.0488E7</v>
      </c>
      <c r="Z28" s="14">
        <v>3412000.0</v>
      </c>
      <c r="AA28" s="14">
        <v>1.1234E7</v>
      </c>
      <c r="AB28" s="14">
        <v>6.431E7</v>
      </c>
      <c r="AC28" s="14">
        <v>5.722E7</v>
      </c>
      <c r="AD28" s="14">
        <v>1.227876E8</v>
      </c>
      <c r="AE28" s="15"/>
      <c r="AF28" s="14">
        <v>1.67268325E8</v>
      </c>
      <c r="AG28" s="14">
        <v>1.06E7</v>
      </c>
      <c r="AH28" s="14">
        <v>5.323E7</v>
      </c>
      <c r="AI28" s="14">
        <v>8.52615025E8</v>
      </c>
      <c r="AJ28" s="12" t="b">
        <f t="shared" si="2"/>
        <v>1</v>
      </c>
      <c r="AK28" s="15">
        <f t="shared" si="3"/>
        <v>424609257.3</v>
      </c>
      <c r="AL28" s="14">
        <v>1.78021E8</v>
      </c>
      <c r="AM28" s="12" t="b">
        <f t="shared" si="4"/>
        <v>1</v>
      </c>
    </row>
    <row r="29">
      <c r="A29" s="11" t="s">
        <v>51</v>
      </c>
      <c r="B29" s="15"/>
      <c r="C29" s="15"/>
      <c r="D29" s="15"/>
      <c r="E29" s="15"/>
      <c r="F29" s="15"/>
      <c r="G29" s="15"/>
      <c r="H29" s="15">
        <v>2.25802233E8</v>
      </c>
      <c r="I29" s="15">
        <v>3.3803E7</v>
      </c>
      <c r="J29" s="15"/>
      <c r="K29" s="15"/>
      <c r="L29" s="15"/>
      <c r="M29" s="15"/>
      <c r="N29" s="15">
        <v>1.17476999E8</v>
      </c>
      <c r="O29" s="15">
        <v>2.1082103E7</v>
      </c>
      <c r="P29" s="15"/>
      <c r="Q29" s="15">
        <v>3.98164335E8</v>
      </c>
      <c r="R29" s="12" t="b">
        <f t="shared" si="1"/>
        <v>1</v>
      </c>
      <c r="S29" s="12"/>
      <c r="T29" s="15">
        <v>2.72E8</v>
      </c>
      <c r="U29" s="15">
        <v>1.41984E9</v>
      </c>
      <c r="V29" s="15">
        <v>3.24E8</v>
      </c>
      <c r="W29" s="15">
        <v>1.71065E8</v>
      </c>
      <c r="X29" s="15">
        <v>6.0E7</v>
      </c>
      <c r="Y29" s="15">
        <v>4.2517E8</v>
      </c>
      <c r="Z29" s="15">
        <v>2.82702233E8</v>
      </c>
      <c r="AA29" s="15">
        <v>3.3803E7</v>
      </c>
      <c r="AB29" s="15">
        <v>1.834450466E9</v>
      </c>
      <c r="AC29" s="15">
        <v>1.6875E9</v>
      </c>
      <c r="AD29" s="15">
        <v>7.71075E8</v>
      </c>
      <c r="AE29" s="15">
        <v>1.04975E8</v>
      </c>
      <c r="AF29" s="15">
        <v>3.864228E9</v>
      </c>
      <c r="AG29" s="15">
        <v>7.02736776E8</v>
      </c>
      <c r="AH29" s="15">
        <v>1.4E9</v>
      </c>
      <c r="AI29" s="15">
        <v>1.3353545475E10</v>
      </c>
      <c r="AJ29" s="12" t="b">
        <f t="shared" si="2"/>
        <v>1</v>
      </c>
      <c r="AK29" s="15">
        <f t="shared" si="3"/>
        <v>7789681826</v>
      </c>
      <c r="AL29" s="14">
        <v>5.165699314E9</v>
      </c>
      <c r="AM29" s="12" t="b">
        <f t="shared" si="4"/>
        <v>1</v>
      </c>
    </row>
    <row r="30">
      <c r="A30" s="11" t="s">
        <v>52</v>
      </c>
      <c r="B30" s="14">
        <v>2.16564E7</v>
      </c>
      <c r="C30" s="14">
        <v>5514000.0</v>
      </c>
      <c r="D30" s="14">
        <v>1.81944E7</v>
      </c>
      <c r="E30" s="14">
        <v>2.09228E7</v>
      </c>
      <c r="F30" s="14">
        <v>9463200.0</v>
      </c>
      <c r="G30" s="14">
        <v>2.2906E7</v>
      </c>
      <c r="H30" s="15"/>
      <c r="I30" s="14">
        <v>3.27048E7</v>
      </c>
      <c r="J30" s="14">
        <v>1.30556E7</v>
      </c>
      <c r="K30" s="15"/>
      <c r="L30" s="14">
        <v>2.50794E7</v>
      </c>
      <c r="M30" s="15"/>
      <c r="N30" s="14">
        <v>1.01052184E8</v>
      </c>
      <c r="O30" s="14">
        <v>1.832E7</v>
      </c>
      <c r="P30" s="15"/>
      <c r="Q30" s="14">
        <v>2.88868784E8</v>
      </c>
      <c r="R30" s="12" t="b">
        <f t="shared" si="1"/>
        <v>1</v>
      </c>
      <c r="S30" s="12"/>
      <c r="T30" s="14">
        <v>5.30664E7</v>
      </c>
      <c r="U30" s="14">
        <v>1.50662E7</v>
      </c>
      <c r="V30" s="14">
        <v>7.27776E7</v>
      </c>
      <c r="W30" s="14">
        <v>2.74476E7</v>
      </c>
      <c r="X30" s="14">
        <v>4.35536E7</v>
      </c>
      <c r="Y30" s="14">
        <v>3.83372E7</v>
      </c>
      <c r="Z30" s="14">
        <v>2.68484E7</v>
      </c>
      <c r="AA30" s="14">
        <v>3.27048E7</v>
      </c>
      <c r="AB30" s="14">
        <v>5.2244E7</v>
      </c>
      <c r="AC30" s="14">
        <v>8.03537E7</v>
      </c>
      <c r="AD30" s="14">
        <v>2.83842E7</v>
      </c>
      <c r="AE30" s="14">
        <v>4.38528E7</v>
      </c>
      <c r="AF30" s="14">
        <v>5.12277972E8</v>
      </c>
      <c r="AG30" s="14">
        <v>3.272E7</v>
      </c>
      <c r="AH30" s="15"/>
      <c r="AI30" s="14">
        <v>1.059634472E9</v>
      </c>
      <c r="AJ30" s="12" t="b">
        <f t="shared" si="2"/>
        <v>1</v>
      </c>
      <c r="AK30" s="15">
        <f t="shared" si="3"/>
        <v>452978588</v>
      </c>
      <c r="AL30" s="14">
        <v>3.177871E8</v>
      </c>
      <c r="AM30" s="12" t="b">
        <f t="shared" si="4"/>
        <v>1</v>
      </c>
    </row>
    <row r="31">
      <c r="A31" s="11" t="s">
        <v>53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2" t="b">
        <f t="shared" si="1"/>
        <v>1</v>
      </c>
      <c r="S31" s="12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2" t="b">
        <f t="shared" si="2"/>
        <v>1</v>
      </c>
      <c r="AK31" s="15">
        <f t="shared" si="3"/>
        <v>0</v>
      </c>
      <c r="AL31" s="15"/>
      <c r="AM31" s="12" t="b">
        <f t="shared" si="4"/>
        <v>1</v>
      </c>
    </row>
    <row r="32">
      <c r="A32" s="11" t="s">
        <v>54</v>
      </c>
      <c r="B32" s="15"/>
      <c r="C32" s="15">
        <v>3.9568E7</v>
      </c>
      <c r="D32" s="15">
        <v>6742000.0</v>
      </c>
      <c r="E32" s="15">
        <v>3524000.0</v>
      </c>
      <c r="F32" s="15"/>
      <c r="G32" s="15"/>
      <c r="H32" s="15">
        <v>3229000.0</v>
      </c>
      <c r="I32" s="15">
        <v>2.7778638E7</v>
      </c>
      <c r="J32" s="15">
        <v>2174500.0</v>
      </c>
      <c r="K32" s="15">
        <v>5.05853E7</v>
      </c>
      <c r="L32" s="15">
        <v>5720770.0</v>
      </c>
      <c r="M32" s="15"/>
      <c r="N32" s="15">
        <v>4.5441081E7</v>
      </c>
      <c r="O32" s="15">
        <v>9881000.0</v>
      </c>
      <c r="P32" s="15"/>
      <c r="Q32" s="15">
        <v>1.94644289E8</v>
      </c>
      <c r="R32" s="12" t="b">
        <f t="shared" si="1"/>
        <v>1</v>
      </c>
      <c r="S32" s="12"/>
      <c r="T32" s="15"/>
      <c r="U32" s="15">
        <v>3.9568E7</v>
      </c>
      <c r="V32" s="15">
        <v>6742000.0</v>
      </c>
      <c r="W32" s="15">
        <v>2.1984E7</v>
      </c>
      <c r="X32" s="15"/>
      <c r="Y32" s="15">
        <v>1.693E7</v>
      </c>
      <c r="Z32" s="15">
        <v>3229000.0</v>
      </c>
      <c r="AA32" s="15">
        <v>4.0223238E7</v>
      </c>
      <c r="AB32" s="15">
        <v>2.51177E7</v>
      </c>
      <c r="AC32" s="15">
        <v>6.1287800125E7</v>
      </c>
      <c r="AD32" s="15">
        <v>5720770.0</v>
      </c>
      <c r="AE32" s="15">
        <v>2.23E7</v>
      </c>
      <c r="AF32" s="15">
        <v>7.69707282E7</v>
      </c>
      <c r="AG32" s="15">
        <v>1.8701E7</v>
      </c>
      <c r="AH32" s="15"/>
      <c r="AI32" s="15">
        <v>3.38774236325E8</v>
      </c>
      <c r="AJ32" s="12" t="b">
        <f t="shared" si="2"/>
        <v>1</v>
      </c>
      <c r="AK32" s="15">
        <f t="shared" si="3"/>
        <v>78487147.33</v>
      </c>
      <c r="AL32" s="15">
        <v>6.56428E7</v>
      </c>
      <c r="AM32" s="12" t="b">
        <f t="shared" si="4"/>
        <v>1</v>
      </c>
    </row>
    <row r="33">
      <c r="A33" s="11" t="s">
        <v>55</v>
      </c>
      <c r="B33" s="15"/>
      <c r="C33" s="15">
        <v>1.4175E7</v>
      </c>
      <c r="D33" s="15">
        <v>1.068E7</v>
      </c>
      <c r="E33" s="15">
        <v>1.0248E7</v>
      </c>
      <c r="F33" s="15"/>
      <c r="G33" s="15">
        <v>2.8656E7</v>
      </c>
      <c r="H33" s="15"/>
      <c r="I33" s="15">
        <v>1.61E7</v>
      </c>
      <c r="J33" s="15">
        <v>7970000.0</v>
      </c>
      <c r="K33" s="15"/>
      <c r="L33" s="15"/>
      <c r="M33" s="15">
        <v>6.307676E7</v>
      </c>
      <c r="N33" s="15">
        <v>1.6229424E8</v>
      </c>
      <c r="O33" s="15">
        <v>1.88E7</v>
      </c>
      <c r="P33" s="15"/>
      <c r="Q33" s="15">
        <v>3.32E8</v>
      </c>
      <c r="R33" s="12" t="b">
        <f t="shared" si="1"/>
        <v>1</v>
      </c>
      <c r="S33" s="12"/>
      <c r="T33" s="15">
        <v>7260000.0</v>
      </c>
      <c r="U33" s="15">
        <v>1.7728E8</v>
      </c>
      <c r="V33" s="15">
        <v>2.85E7</v>
      </c>
      <c r="W33" s="15">
        <v>3.0576E7</v>
      </c>
      <c r="X33" s="15">
        <v>1.886E7</v>
      </c>
      <c r="Y33" s="15">
        <v>1.89736E8</v>
      </c>
      <c r="Z33" s="15"/>
      <c r="AA33" s="15">
        <v>5.3324E7</v>
      </c>
      <c r="AB33" s="15">
        <v>3.0615E7</v>
      </c>
      <c r="AC33" s="15">
        <v>3.9E7</v>
      </c>
      <c r="AD33" s="15">
        <v>1.1028E7</v>
      </c>
      <c r="AE33" s="15">
        <v>8.096176E7</v>
      </c>
      <c r="AF33" s="15">
        <v>4.3218E8</v>
      </c>
      <c r="AG33" s="15">
        <v>3.988E7</v>
      </c>
      <c r="AH33" s="15">
        <v>5.3122E8</v>
      </c>
      <c r="AI33" s="15">
        <v>1.67042076E9</v>
      </c>
      <c r="AJ33" s="12" t="b">
        <f t="shared" si="2"/>
        <v>1</v>
      </c>
      <c r="AK33" s="15">
        <f t="shared" si="3"/>
        <v>524414760</v>
      </c>
      <c r="AL33" s="15">
        <v>8.14006E8</v>
      </c>
      <c r="AM33" s="12" t="b">
        <f t="shared" si="4"/>
        <v>1</v>
      </c>
    </row>
    <row r="34">
      <c r="A34" s="11" t="s">
        <v>56</v>
      </c>
      <c r="B34" s="15"/>
      <c r="C34" s="15">
        <v>2.5833E7</v>
      </c>
      <c r="D34" s="15"/>
      <c r="E34" s="15">
        <v>1.30692E7</v>
      </c>
      <c r="F34" s="15"/>
      <c r="G34" s="15">
        <v>3.7743E7</v>
      </c>
      <c r="H34" s="15"/>
      <c r="I34" s="15">
        <v>4017000.0</v>
      </c>
      <c r="J34" s="15">
        <v>3.87966E7</v>
      </c>
      <c r="K34" s="15">
        <v>1.7952E7</v>
      </c>
      <c r="L34" s="15">
        <v>3274000.0</v>
      </c>
      <c r="M34" s="15">
        <v>1.8463E7</v>
      </c>
      <c r="N34" s="15">
        <v>5.6924243E7</v>
      </c>
      <c r="O34" s="15">
        <v>1.4702004E7</v>
      </c>
      <c r="P34" s="15"/>
      <c r="Q34" s="15">
        <v>2.30774047E8</v>
      </c>
      <c r="R34" s="12" t="b">
        <f t="shared" si="1"/>
        <v>1</v>
      </c>
      <c r="S34" s="12"/>
      <c r="T34" s="15">
        <v>1.435365E8</v>
      </c>
      <c r="U34" s="15">
        <v>4.18252E7</v>
      </c>
      <c r="V34" s="15">
        <v>2019000.0</v>
      </c>
      <c r="W34" s="15">
        <v>1.53216E7</v>
      </c>
      <c r="X34" s="15">
        <v>2.42164E7</v>
      </c>
      <c r="Y34" s="15">
        <v>3.7743E7</v>
      </c>
      <c r="Z34" s="15">
        <v>1.1589E7</v>
      </c>
      <c r="AA34" s="15">
        <v>1.0701E7</v>
      </c>
      <c r="AB34" s="15">
        <v>8.15476E7</v>
      </c>
      <c r="AC34" s="15">
        <v>2.354131E8</v>
      </c>
      <c r="AD34" s="15">
        <v>2.007E7</v>
      </c>
      <c r="AE34" s="15">
        <v>1.157192E8</v>
      </c>
      <c r="AF34" s="15">
        <v>1.775888039187854E8</v>
      </c>
      <c r="AG34" s="15">
        <v>3.1291673725E7</v>
      </c>
      <c r="AH34" s="15">
        <v>1.548E8</v>
      </c>
      <c r="AI34" s="15">
        <v>1.1033820776437855E9</v>
      </c>
      <c r="AJ34" s="12" t="b">
        <f t="shared" si="2"/>
        <v>1</v>
      </c>
      <c r="AK34" s="15">
        <f t="shared" si="3"/>
        <v>562682600</v>
      </c>
      <c r="AL34" s="15">
        <v>3.0992543064378536E8</v>
      </c>
      <c r="AM34" s="12" t="b">
        <f t="shared" si="4"/>
        <v>1</v>
      </c>
    </row>
    <row r="35">
      <c r="A35" s="11" t="s">
        <v>57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2" t="b">
        <f t="shared" si="1"/>
        <v>1</v>
      </c>
      <c r="S35" s="1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2" t="b">
        <f t="shared" si="2"/>
        <v>1</v>
      </c>
      <c r="AK35" s="15">
        <f t="shared" si="3"/>
        <v>0</v>
      </c>
      <c r="AL35" s="15"/>
      <c r="AM35" s="12" t="b">
        <f t="shared" si="4"/>
        <v>1</v>
      </c>
    </row>
    <row r="36">
      <c r="A36" s="11" t="s">
        <v>58</v>
      </c>
      <c r="B36" s="14">
        <v>3.07992E7</v>
      </c>
      <c r="C36" s="14">
        <v>1.7496E7</v>
      </c>
      <c r="D36" s="14">
        <v>8246400.0</v>
      </c>
      <c r="E36" s="14">
        <v>4.25436E7</v>
      </c>
      <c r="F36" s="14">
        <v>1.80678E7</v>
      </c>
      <c r="G36" s="14">
        <v>3.088E7</v>
      </c>
      <c r="H36" s="15"/>
      <c r="I36" s="14">
        <v>4.07856E7</v>
      </c>
      <c r="J36" s="14">
        <v>5540000.0</v>
      </c>
      <c r="K36" s="15"/>
      <c r="L36" s="14">
        <v>2.81724E7</v>
      </c>
      <c r="M36" s="15"/>
      <c r="N36" s="73">
        <v>1.98047584E8</v>
      </c>
      <c r="O36" s="14">
        <v>1.4E7</v>
      </c>
      <c r="P36" s="15"/>
      <c r="Q36" s="14">
        <v>4.34578584E8</v>
      </c>
      <c r="R36" s="12" t="b">
        <f t="shared" si="1"/>
        <v>1</v>
      </c>
      <c r="S36" s="12"/>
      <c r="T36" s="14">
        <v>3.59956E7</v>
      </c>
      <c r="U36" s="14">
        <v>2.2224E7</v>
      </c>
      <c r="V36" s="14">
        <v>8246400.0</v>
      </c>
      <c r="W36" s="14">
        <v>4.46172E7</v>
      </c>
      <c r="X36" s="14">
        <v>2.35894E7</v>
      </c>
      <c r="Y36" s="14">
        <v>4.2375E7</v>
      </c>
      <c r="Z36" s="14">
        <v>3.1342E7</v>
      </c>
      <c r="AA36" s="14">
        <v>4.07856E7</v>
      </c>
      <c r="AB36" s="14">
        <v>1.52636E7</v>
      </c>
      <c r="AC36" s="14">
        <v>8946400.0</v>
      </c>
      <c r="AD36" s="14">
        <v>4.19334E7</v>
      </c>
      <c r="AE36" s="14">
        <v>2800000.0</v>
      </c>
      <c r="AF36" s="73">
        <v>3.360730334E8</v>
      </c>
      <c r="AG36" s="14">
        <v>1.4E7</v>
      </c>
      <c r="AH36" s="15"/>
      <c r="AI36" s="14">
        <v>6.681916334E8</v>
      </c>
      <c r="AJ36" s="12" t="b">
        <f t="shared" si="2"/>
        <v>1</v>
      </c>
      <c r="AK36" s="15">
        <f t="shared" si="3"/>
        <v>145295449.4</v>
      </c>
      <c r="AL36" s="14">
        <v>8.83176E7</v>
      </c>
      <c r="AM36" s="12" t="b">
        <f t="shared" si="4"/>
        <v>1</v>
      </c>
    </row>
    <row r="37">
      <c r="A37" s="23" t="s">
        <v>59</v>
      </c>
      <c r="B37" s="15"/>
      <c r="C37" s="14">
        <v>1.9803E7</v>
      </c>
      <c r="D37" s="15"/>
      <c r="E37" s="14">
        <v>1186000.0</v>
      </c>
      <c r="F37" s="14">
        <v>3.23332E7</v>
      </c>
      <c r="G37" s="14">
        <v>45000.0</v>
      </c>
      <c r="H37" s="15"/>
      <c r="I37" s="15"/>
      <c r="J37" s="15"/>
      <c r="K37" s="15"/>
      <c r="L37" s="15"/>
      <c r="M37" s="15"/>
      <c r="N37" s="14">
        <v>1.87871E8</v>
      </c>
      <c r="O37" s="14">
        <v>1.7454E7</v>
      </c>
      <c r="P37" s="15"/>
      <c r="Q37" s="14">
        <v>2.586922E8</v>
      </c>
      <c r="R37" s="12" t="b">
        <f t="shared" si="1"/>
        <v>1</v>
      </c>
      <c r="S37" s="12"/>
      <c r="T37" s="14">
        <v>2.1879E7</v>
      </c>
      <c r="U37" s="14">
        <v>1.9803E7</v>
      </c>
      <c r="V37" s="15"/>
      <c r="W37" s="14">
        <v>1736000.0</v>
      </c>
      <c r="X37" s="14">
        <v>3.23332E7</v>
      </c>
      <c r="Y37" s="14">
        <v>45000.0</v>
      </c>
      <c r="Z37" s="14">
        <v>877500.0</v>
      </c>
      <c r="AA37" s="15"/>
      <c r="AB37" s="14">
        <v>2620550.0</v>
      </c>
      <c r="AC37" s="14">
        <v>3.4433E7</v>
      </c>
      <c r="AD37" s="14">
        <v>4866600.0</v>
      </c>
      <c r="AE37" s="14">
        <v>2616000.0</v>
      </c>
      <c r="AF37" s="14">
        <v>1.87871E8</v>
      </c>
      <c r="AG37" s="14">
        <v>8.71615E7</v>
      </c>
      <c r="AH37" s="14">
        <v>2972000.0</v>
      </c>
      <c r="AI37" s="14">
        <v>3.9921435E8</v>
      </c>
      <c r="AJ37" s="12" t="b">
        <f t="shared" si="2"/>
        <v>1</v>
      </c>
      <c r="AK37" s="15">
        <f t="shared" si="3"/>
        <v>140522150</v>
      </c>
      <c r="AL37" s="15"/>
      <c r="AM37" s="12" t="b">
        <f t="shared" si="4"/>
        <v>1</v>
      </c>
    </row>
    <row r="38">
      <c r="A38" s="23" t="s">
        <v>60</v>
      </c>
      <c r="B38" s="15"/>
      <c r="C38" s="14">
        <v>4.5654E7</v>
      </c>
      <c r="D38" s="14">
        <v>1.11455E7</v>
      </c>
      <c r="E38" s="14">
        <v>8147000.0</v>
      </c>
      <c r="F38" s="14">
        <v>1.5254E7</v>
      </c>
      <c r="G38" s="14">
        <v>3.894E7</v>
      </c>
      <c r="H38" s="14">
        <v>6467000.0</v>
      </c>
      <c r="I38" s="15"/>
      <c r="J38" s="14">
        <v>8879000.0</v>
      </c>
      <c r="K38" s="15"/>
      <c r="L38" s="14">
        <v>1.3206E7</v>
      </c>
      <c r="M38" s="14">
        <v>2002000.0</v>
      </c>
      <c r="N38" s="14">
        <v>1.31649E8</v>
      </c>
      <c r="O38" s="14">
        <v>3.947978E7</v>
      </c>
      <c r="P38" s="15"/>
      <c r="Q38" s="14">
        <v>3.2082328E8</v>
      </c>
      <c r="R38" s="12" t="b">
        <f t="shared" si="1"/>
        <v>1</v>
      </c>
      <c r="S38" s="12"/>
      <c r="T38" s="15"/>
      <c r="U38" s="14">
        <v>4.5654E7</v>
      </c>
      <c r="V38" s="14">
        <v>1.11455E7</v>
      </c>
      <c r="W38" s="14">
        <v>8147000.0</v>
      </c>
      <c r="X38" s="14">
        <v>1.5254E7</v>
      </c>
      <c r="Y38" s="14">
        <v>3.894E7</v>
      </c>
      <c r="Z38" s="14">
        <v>6467000.0</v>
      </c>
      <c r="AA38" s="15"/>
      <c r="AB38" s="14">
        <v>8879000.0</v>
      </c>
      <c r="AC38" s="14">
        <v>5991000.0</v>
      </c>
      <c r="AD38" s="14">
        <v>1.3206E7</v>
      </c>
      <c r="AE38" s="14">
        <v>2002000.0</v>
      </c>
      <c r="AF38" s="14">
        <v>1.31649E8</v>
      </c>
      <c r="AG38" s="14">
        <v>8.416878E7</v>
      </c>
      <c r="AH38" s="15"/>
      <c r="AI38" s="14">
        <v>3.7150328E8</v>
      </c>
      <c r="AJ38" s="12" t="b">
        <f t="shared" si="2"/>
        <v>1</v>
      </c>
      <c r="AK38" s="15">
        <f t="shared" si="3"/>
        <v>50680000</v>
      </c>
      <c r="AL38" s="15"/>
      <c r="AM38" s="12" t="b">
        <f t="shared" si="4"/>
        <v>1</v>
      </c>
    </row>
    <row r="39">
      <c r="A39" s="23" t="s">
        <v>61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4">
        <v>2.11792E8</v>
      </c>
      <c r="O39" s="15"/>
      <c r="P39" s="15"/>
      <c r="Q39" s="14">
        <v>2.11792E8</v>
      </c>
      <c r="R39" s="12" t="b">
        <f t="shared" si="1"/>
        <v>1</v>
      </c>
      <c r="S39" s="12"/>
      <c r="T39" s="14">
        <v>2.7035158E7</v>
      </c>
      <c r="U39" s="14">
        <v>4.24461E7</v>
      </c>
      <c r="V39" s="14">
        <v>7194400.0</v>
      </c>
      <c r="W39" s="14">
        <v>5250000.0</v>
      </c>
      <c r="X39" s="14">
        <v>2.0178E7</v>
      </c>
      <c r="Y39" s="14">
        <v>1.72896E7</v>
      </c>
      <c r="Z39" s="14">
        <v>7460200.0</v>
      </c>
      <c r="AA39" s="15"/>
      <c r="AB39" s="14">
        <v>1.6876E7</v>
      </c>
      <c r="AC39" s="74">
        <v>1.06023284E8</v>
      </c>
      <c r="AD39" s="15"/>
      <c r="AE39" s="15"/>
      <c r="AF39" s="14">
        <v>2.11792E8</v>
      </c>
      <c r="AG39" s="14">
        <v>7.2395684E7</v>
      </c>
      <c r="AH39" s="15"/>
      <c r="AI39" s="14">
        <v>5.33940426E8</v>
      </c>
      <c r="AJ39" s="12" t="b">
        <f t="shared" si="2"/>
        <v>1</v>
      </c>
      <c r="AK39" s="15">
        <f t="shared" si="3"/>
        <v>322148426</v>
      </c>
      <c r="AL39" s="15"/>
      <c r="AM39" s="12" t="b">
        <f t="shared" si="4"/>
        <v>1</v>
      </c>
    </row>
    <row r="40">
      <c r="A40" s="23" t="s">
        <v>62</v>
      </c>
      <c r="B40" s="15"/>
      <c r="C40" s="14">
        <v>3.20859E7</v>
      </c>
      <c r="D40" s="14">
        <v>9.69277E7</v>
      </c>
      <c r="E40" s="14">
        <v>5166000.0</v>
      </c>
      <c r="F40" s="14">
        <v>2252000.0</v>
      </c>
      <c r="G40" s="14">
        <v>1.02968E7</v>
      </c>
      <c r="H40" s="14">
        <v>1322000.0</v>
      </c>
      <c r="I40" s="15"/>
      <c r="J40" s="15"/>
      <c r="K40" s="15"/>
      <c r="L40" s="15"/>
      <c r="M40" s="14">
        <v>4.93149E7</v>
      </c>
      <c r="N40" s="14">
        <v>5.67161E8</v>
      </c>
      <c r="O40" s="14">
        <v>4.639E7</v>
      </c>
      <c r="P40" s="15"/>
      <c r="Q40" s="14">
        <v>8.109163E8</v>
      </c>
      <c r="R40" s="12" t="b">
        <f t="shared" si="1"/>
        <v>1</v>
      </c>
      <c r="S40" s="12"/>
      <c r="T40" s="15"/>
      <c r="U40" s="14">
        <v>1.178179E8</v>
      </c>
      <c r="V40" s="14">
        <v>9.69277E7</v>
      </c>
      <c r="W40" s="14">
        <v>5166000.0</v>
      </c>
      <c r="X40" s="14">
        <v>4044600.0</v>
      </c>
      <c r="Y40" s="14">
        <v>1.02968E7</v>
      </c>
      <c r="Z40" s="14">
        <v>1.9568E7</v>
      </c>
      <c r="AA40" s="15"/>
      <c r="AB40" s="14">
        <v>1.20326E7</v>
      </c>
      <c r="AC40" s="14">
        <v>6383000.0</v>
      </c>
      <c r="AD40" s="14">
        <v>2.2904E7</v>
      </c>
      <c r="AE40" s="14">
        <v>1.868453286E8</v>
      </c>
      <c r="AF40" s="14">
        <v>5.67161E8</v>
      </c>
      <c r="AG40" s="14">
        <v>2.662707E8</v>
      </c>
      <c r="AH40" s="15"/>
      <c r="AI40" s="14">
        <v>1.3154176286E9</v>
      </c>
      <c r="AJ40" s="12" t="b">
        <f t="shared" si="2"/>
        <v>1</v>
      </c>
      <c r="AK40" s="15">
        <f t="shared" si="3"/>
        <v>504501328.6</v>
      </c>
      <c r="AL40" s="15"/>
      <c r="AM40" s="12" t="b">
        <f t="shared" si="4"/>
        <v>1</v>
      </c>
    </row>
    <row r="41">
      <c r="A41" s="23" t="s">
        <v>63</v>
      </c>
      <c r="B41" s="15"/>
      <c r="C41" s="14">
        <v>3.8916E7</v>
      </c>
      <c r="D41" s="14">
        <v>4.8806E7</v>
      </c>
      <c r="E41" s="14">
        <v>336000.0</v>
      </c>
      <c r="F41" s="15"/>
      <c r="G41" s="15"/>
      <c r="H41" s="15"/>
      <c r="I41" s="15"/>
      <c r="J41" s="15"/>
      <c r="K41" s="15"/>
      <c r="L41" s="15"/>
      <c r="M41" s="15"/>
      <c r="N41" s="14">
        <v>4.13412E8</v>
      </c>
      <c r="O41" s="14">
        <v>2.2032E7</v>
      </c>
      <c r="P41" s="15"/>
      <c r="Q41" s="14">
        <v>5.23502E8</v>
      </c>
      <c r="R41" s="12" t="b">
        <f t="shared" si="1"/>
        <v>1</v>
      </c>
      <c r="S41" s="12"/>
      <c r="T41" s="15"/>
      <c r="U41" s="14">
        <v>3.8916E7</v>
      </c>
      <c r="V41" s="14">
        <v>4.8806E7</v>
      </c>
      <c r="W41" s="14">
        <v>4218000.0</v>
      </c>
      <c r="X41" s="14">
        <v>1.68185E7</v>
      </c>
      <c r="Y41" s="14">
        <v>1.1277E7</v>
      </c>
      <c r="Z41" s="14">
        <v>3.8063E7</v>
      </c>
      <c r="AA41" s="15"/>
      <c r="AB41" s="14">
        <v>3.4979E7</v>
      </c>
      <c r="AC41" s="15"/>
      <c r="AD41" s="14">
        <v>1.51357E7</v>
      </c>
      <c r="AE41" s="15"/>
      <c r="AF41" s="14">
        <v>4.13412E8</v>
      </c>
      <c r="AG41" s="14">
        <v>2.423164E8</v>
      </c>
      <c r="AH41" s="15"/>
      <c r="AI41" s="14">
        <v>8.639416E8</v>
      </c>
      <c r="AJ41" s="12" t="b">
        <f t="shared" si="2"/>
        <v>1</v>
      </c>
      <c r="AK41" s="15">
        <f t="shared" si="3"/>
        <v>340439600</v>
      </c>
      <c r="AL41" s="15"/>
      <c r="AM41" s="12" t="b">
        <f t="shared" si="4"/>
        <v>1</v>
      </c>
    </row>
    <row r="42">
      <c r="A42" s="23" t="s">
        <v>64</v>
      </c>
      <c r="B42" s="15"/>
      <c r="C42" s="14">
        <v>2.3799044E7</v>
      </c>
      <c r="D42" s="15"/>
      <c r="E42" s="14">
        <v>1645800.0</v>
      </c>
      <c r="F42" s="14">
        <v>2517800.0</v>
      </c>
      <c r="G42" s="14">
        <v>545400.0</v>
      </c>
      <c r="H42" s="14">
        <v>2255200.0</v>
      </c>
      <c r="I42" s="15"/>
      <c r="J42" s="14">
        <v>456100.0</v>
      </c>
      <c r="K42" s="15"/>
      <c r="L42" s="14">
        <v>7136000.0</v>
      </c>
      <c r="M42" s="14">
        <v>2.31173E7</v>
      </c>
      <c r="N42" s="14">
        <v>4.94141E8</v>
      </c>
      <c r="O42" s="14">
        <v>2.903115E7</v>
      </c>
      <c r="P42" s="15"/>
      <c r="Q42" s="14">
        <v>5.84644794E8</v>
      </c>
      <c r="R42" s="12" t="b">
        <f t="shared" si="1"/>
        <v>1</v>
      </c>
      <c r="S42" s="12"/>
      <c r="T42" s="14">
        <v>3277378.0</v>
      </c>
      <c r="U42" s="14">
        <v>5.1069244E7</v>
      </c>
      <c r="V42" s="15"/>
      <c r="W42" s="14">
        <v>1645800.0</v>
      </c>
      <c r="X42" s="14">
        <v>8.29924E7</v>
      </c>
      <c r="Y42" s="14">
        <v>545400.0</v>
      </c>
      <c r="Z42" s="14">
        <v>2255200.0</v>
      </c>
      <c r="AA42" s="15"/>
      <c r="AB42" s="14">
        <v>6052600.0</v>
      </c>
      <c r="AC42" s="14">
        <v>9.5666E7</v>
      </c>
      <c r="AD42" s="14">
        <v>1.11825E7</v>
      </c>
      <c r="AE42" s="14">
        <v>2.66673E7</v>
      </c>
      <c r="AF42" s="14">
        <v>4.94141E8</v>
      </c>
      <c r="AG42" s="14">
        <v>1.1452435E8</v>
      </c>
      <c r="AH42" s="15"/>
      <c r="AI42" s="14">
        <v>8.90019172E8</v>
      </c>
      <c r="AJ42" s="12" t="b">
        <f t="shared" si="2"/>
        <v>1</v>
      </c>
      <c r="AK42" s="15">
        <f t="shared" si="3"/>
        <v>305374378</v>
      </c>
      <c r="AL42" s="15"/>
      <c r="AM42" s="12" t="b">
        <f t="shared" si="4"/>
        <v>1</v>
      </c>
    </row>
    <row r="43">
      <c r="A43" s="47" t="s">
        <v>65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4">
        <v>3.87759172E8</v>
      </c>
      <c r="O43" s="15"/>
      <c r="P43" s="15"/>
      <c r="Q43" s="14">
        <v>3.87759172E8</v>
      </c>
      <c r="R43" s="12" t="b">
        <f t="shared" si="1"/>
        <v>1</v>
      </c>
      <c r="S43" s="12"/>
      <c r="T43" s="14">
        <v>8272000.0</v>
      </c>
      <c r="U43" s="14">
        <v>2.1072E7</v>
      </c>
      <c r="V43" s="15"/>
      <c r="W43" s="14">
        <v>3364000.0</v>
      </c>
      <c r="X43" s="14">
        <v>1.11252E7</v>
      </c>
      <c r="Y43" s="15"/>
      <c r="Z43" s="14">
        <v>1.26666E7</v>
      </c>
      <c r="AA43" s="15"/>
      <c r="AB43" s="14">
        <v>1.0279E7</v>
      </c>
      <c r="AC43" s="14">
        <v>8.0E7</v>
      </c>
      <c r="AD43" s="14">
        <v>4.0306E7</v>
      </c>
      <c r="AE43" s="14">
        <v>6.01882E7</v>
      </c>
      <c r="AF43" s="14">
        <v>4.39810548E8</v>
      </c>
      <c r="AG43" s="14">
        <v>1.442273E8</v>
      </c>
      <c r="AH43" s="15"/>
      <c r="AI43" s="14">
        <v>8.31310848E8</v>
      </c>
      <c r="AJ43" s="12" t="b">
        <f t="shared" si="2"/>
        <v>1</v>
      </c>
      <c r="AK43" s="15">
        <f t="shared" si="3"/>
        <v>443551676</v>
      </c>
      <c r="AL43" s="15"/>
      <c r="AM43" s="12" t="b">
        <f t="shared" si="4"/>
        <v>1</v>
      </c>
    </row>
    <row r="44">
      <c r="A44" s="47" t="s">
        <v>66</v>
      </c>
      <c r="B44" s="15"/>
      <c r="C44" s="14">
        <v>1.3405E7</v>
      </c>
      <c r="D44" s="75"/>
      <c r="E44" s="14">
        <v>746000.0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4">
        <v>1.4151E7</v>
      </c>
      <c r="R44" s="12" t="b">
        <f t="shared" si="1"/>
        <v>1</v>
      </c>
      <c r="S44" s="12"/>
      <c r="T44" s="15"/>
      <c r="U44" s="76">
        <v>1.3405E7</v>
      </c>
      <c r="V44" s="15"/>
      <c r="W44" s="14">
        <v>746000.0</v>
      </c>
      <c r="X44" s="14">
        <v>3710000.0</v>
      </c>
      <c r="Y44" s="14">
        <v>2926000.0</v>
      </c>
      <c r="Z44" s="15"/>
      <c r="AA44" s="15"/>
      <c r="AB44" s="14">
        <v>477800.0</v>
      </c>
      <c r="AC44" s="15"/>
      <c r="AD44" s="14">
        <v>8935000.0</v>
      </c>
      <c r="AE44" s="15"/>
      <c r="AF44" s="15"/>
      <c r="AG44" s="15"/>
      <c r="AH44" s="15"/>
      <c r="AI44" s="14">
        <v>3.01998E7</v>
      </c>
      <c r="AJ44" s="12" t="b">
        <f t="shared" si="2"/>
        <v>1</v>
      </c>
      <c r="AK44" s="15">
        <f t="shared" si="3"/>
        <v>16048800</v>
      </c>
      <c r="AL44" s="15"/>
      <c r="AM44" s="12" t="b">
        <f t="shared" si="4"/>
        <v>1</v>
      </c>
    </row>
    <row r="45">
      <c r="A45" s="23" t="s">
        <v>67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2" t="b">
        <f t="shared" si="1"/>
        <v>1</v>
      </c>
      <c r="S45" s="1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2" t="b">
        <f t="shared" si="2"/>
        <v>1</v>
      </c>
      <c r="AK45" s="15">
        <f t="shared" si="3"/>
        <v>0</v>
      </c>
      <c r="AL45" s="15"/>
      <c r="AM45" s="12" t="b">
        <f t="shared" si="4"/>
        <v>1</v>
      </c>
    </row>
    <row r="46">
      <c r="A46" s="23" t="s">
        <v>68</v>
      </c>
      <c r="B46" s="15"/>
      <c r="C46" s="14">
        <v>2.44511E7</v>
      </c>
      <c r="D46" s="14">
        <v>6923200.0</v>
      </c>
      <c r="E46" s="14">
        <v>4067200.0</v>
      </c>
      <c r="F46" s="14">
        <v>6842000.0</v>
      </c>
      <c r="G46" s="15"/>
      <c r="H46" s="14">
        <v>5227000.0</v>
      </c>
      <c r="I46" s="15"/>
      <c r="J46" s="15"/>
      <c r="K46" s="15"/>
      <c r="L46" s="15"/>
      <c r="M46" s="15"/>
      <c r="N46" s="14">
        <v>3.11762E8</v>
      </c>
      <c r="O46" s="14">
        <v>4.16375E7</v>
      </c>
      <c r="P46" s="15"/>
      <c r="Q46" s="14">
        <v>4.0091E8</v>
      </c>
      <c r="R46" s="12" t="b">
        <f t="shared" si="1"/>
        <v>1</v>
      </c>
      <c r="S46" s="12"/>
      <c r="T46" s="15"/>
      <c r="U46" s="14">
        <v>2.44511E7</v>
      </c>
      <c r="V46" s="14">
        <v>6923200.0</v>
      </c>
      <c r="W46" s="14">
        <v>4067200.0</v>
      </c>
      <c r="X46" s="14">
        <v>1.332E7</v>
      </c>
      <c r="Y46" s="14">
        <v>5433100.0</v>
      </c>
      <c r="Z46" s="14">
        <v>5227000.0</v>
      </c>
      <c r="AA46" s="15"/>
      <c r="AB46" s="14">
        <v>1.82858E7</v>
      </c>
      <c r="AC46" s="14">
        <v>7245000.0</v>
      </c>
      <c r="AD46" s="14">
        <v>1.16977E7</v>
      </c>
      <c r="AE46" s="15"/>
      <c r="AF46" s="14">
        <v>3.11762E8</v>
      </c>
      <c r="AG46" s="14">
        <v>8.31675E7</v>
      </c>
      <c r="AH46" s="14">
        <v>1.644296E8</v>
      </c>
      <c r="AI46" s="76">
        <v>6.560092E8</v>
      </c>
      <c r="AJ46" s="12" t="b">
        <f t="shared" si="2"/>
        <v>1</v>
      </c>
      <c r="AK46" s="15">
        <f t="shared" si="3"/>
        <v>255099200</v>
      </c>
      <c r="AL46" s="15"/>
      <c r="AM46" s="12" t="b">
        <f t="shared" si="4"/>
        <v>1</v>
      </c>
    </row>
    <row r="47">
      <c r="A47" s="47" t="s">
        <v>69</v>
      </c>
      <c r="B47" s="15"/>
      <c r="C47" s="14">
        <v>7.63094E7</v>
      </c>
      <c r="D47" s="15"/>
      <c r="E47" s="14">
        <v>1291400.0</v>
      </c>
      <c r="F47" s="15"/>
      <c r="G47" s="15"/>
      <c r="H47" s="15"/>
      <c r="I47" s="15"/>
      <c r="J47" s="14">
        <v>2.05505E7</v>
      </c>
      <c r="K47" s="15"/>
      <c r="L47" s="15"/>
      <c r="M47" s="15"/>
      <c r="N47" s="76">
        <v>5.8447124E8</v>
      </c>
      <c r="O47" s="14">
        <v>3.693E7</v>
      </c>
      <c r="P47" s="15"/>
      <c r="Q47" s="14">
        <v>7.1955254E8</v>
      </c>
      <c r="R47" s="12" t="b">
        <f t="shared" si="1"/>
        <v>1</v>
      </c>
      <c r="S47" s="12"/>
      <c r="T47" s="14">
        <v>6000000.0</v>
      </c>
      <c r="U47" s="14">
        <v>5.4732E8</v>
      </c>
      <c r="V47" s="14">
        <v>1.556E7</v>
      </c>
      <c r="W47" s="14">
        <v>4968800.0</v>
      </c>
      <c r="X47" s="14">
        <v>8.86405E7</v>
      </c>
      <c r="Y47" s="14">
        <v>2.14397E7</v>
      </c>
      <c r="Z47" s="14">
        <v>1.97527E7</v>
      </c>
      <c r="AA47" s="15"/>
      <c r="AB47" s="14">
        <v>3.68489E7</v>
      </c>
      <c r="AC47" s="14">
        <v>9.39358E7</v>
      </c>
      <c r="AD47" s="14">
        <v>1.28153E7</v>
      </c>
      <c r="AE47" s="14">
        <v>1.0117345E8</v>
      </c>
      <c r="AF47" s="14">
        <v>6.9852E8</v>
      </c>
      <c r="AG47" s="14">
        <v>2.326955212E8</v>
      </c>
      <c r="AH47" s="14">
        <v>3.05E7</v>
      </c>
      <c r="AI47" s="14">
        <v>1.9101706712E9</v>
      </c>
      <c r="AJ47" s="12" t="b">
        <f t="shared" si="2"/>
        <v>1</v>
      </c>
      <c r="AK47" s="15">
        <f t="shared" si="3"/>
        <v>1190618131</v>
      </c>
      <c r="AL47" s="15"/>
      <c r="AM47" s="12" t="b">
        <f t="shared" si="4"/>
        <v>1</v>
      </c>
    </row>
    <row r="48">
      <c r="A48" s="23" t="s">
        <v>70</v>
      </c>
      <c r="B48" s="15"/>
      <c r="C48" s="14">
        <v>6.3467E7</v>
      </c>
      <c r="D48" s="14">
        <v>5919000.0</v>
      </c>
      <c r="E48" s="15"/>
      <c r="F48" s="15"/>
      <c r="G48" s="15"/>
      <c r="H48" s="15"/>
      <c r="I48" s="15"/>
      <c r="J48" s="15"/>
      <c r="K48" s="15"/>
      <c r="L48" s="15"/>
      <c r="M48" s="15"/>
      <c r="N48" s="14">
        <v>4.73363E8</v>
      </c>
      <c r="O48" s="14">
        <v>4.04616E7</v>
      </c>
      <c r="P48" s="15"/>
      <c r="Q48" s="14">
        <v>5.832106E8</v>
      </c>
      <c r="R48" s="12" t="b">
        <f t="shared" si="1"/>
        <v>1</v>
      </c>
      <c r="S48" s="12"/>
      <c r="T48" s="15"/>
      <c r="U48" s="14">
        <v>6.3467E7</v>
      </c>
      <c r="V48" s="14">
        <v>5919000.0</v>
      </c>
      <c r="W48" s="14">
        <v>1.0535E7</v>
      </c>
      <c r="X48" s="14">
        <v>1.7215E7</v>
      </c>
      <c r="Y48" s="14">
        <v>6895000.0</v>
      </c>
      <c r="Z48" s="15"/>
      <c r="AA48" s="14">
        <v>1.7887E7</v>
      </c>
      <c r="AB48" s="15"/>
      <c r="AC48" s="14">
        <v>5.2628E7</v>
      </c>
      <c r="AD48" s="14">
        <v>1.3166E7</v>
      </c>
      <c r="AE48" s="14">
        <v>1.215077E8</v>
      </c>
      <c r="AF48" s="14">
        <v>4.73363E8</v>
      </c>
      <c r="AG48" s="14">
        <v>1.007148E8</v>
      </c>
      <c r="AH48" s="15"/>
      <c r="AI48" s="14">
        <v>8.832975E8</v>
      </c>
      <c r="AJ48" s="12" t="b">
        <f t="shared" si="2"/>
        <v>1</v>
      </c>
      <c r="AK48" s="15">
        <f t="shared" si="3"/>
        <v>300086900</v>
      </c>
      <c r="AL48" s="15"/>
      <c r="AM48" s="12" t="b">
        <f t="shared" si="4"/>
        <v>1</v>
      </c>
    </row>
    <row r="49">
      <c r="A49" s="23" t="s">
        <v>71</v>
      </c>
      <c r="B49" s="15"/>
      <c r="C49" s="14">
        <v>2.58961E7</v>
      </c>
      <c r="D49" s="14">
        <v>3.0905E7</v>
      </c>
      <c r="E49" s="14">
        <v>6299440.0</v>
      </c>
      <c r="F49" s="14">
        <v>3.24409E7</v>
      </c>
      <c r="G49" s="14">
        <v>2093500.0</v>
      </c>
      <c r="H49" s="14">
        <v>2.07855E7</v>
      </c>
      <c r="I49" s="15"/>
      <c r="J49" s="14">
        <v>1.577138E7</v>
      </c>
      <c r="K49" s="14">
        <v>1.350363E8</v>
      </c>
      <c r="L49" s="14">
        <v>1.5945E7</v>
      </c>
      <c r="M49" s="15"/>
      <c r="N49" s="14">
        <v>3.27991E8</v>
      </c>
      <c r="O49" s="14">
        <v>7.7495E7</v>
      </c>
      <c r="P49" s="15"/>
      <c r="Q49" s="14">
        <v>6.9065912E8</v>
      </c>
      <c r="R49" s="12" t="b">
        <f t="shared" si="1"/>
        <v>1</v>
      </c>
      <c r="S49" s="12"/>
      <c r="T49" s="14">
        <v>3.57185E7</v>
      </c>
      <c r="U49" s="14">
        <v>2.58961E7</v>
      </c>
      <c r="V49" s="14">
        <v>3.0905E7</v>
      </c>
      <c r="W49" s="14">
        <v>6299440.0</v>
      </c>
      <c r="X49" s="14">
        <v>3.24409E7</v>
      </c>
      <c r="Y49" s="14">
        <v>2093500.0</v>
      </c>
      <c r="Z49" s="14">
        <v>6.31605E7</v>
      </c>
      <c r="AA49" s="15"/>
      <c r="AB49" s="14">
        <v>1.577138E7</v>
      </c>
      <c r="AC49" s="14">
        <v>1.350363E8</v>
      </c>
      <c r="AD49" s="14">
        <v>1.5945E7</v>
      </c>
      <c r="AE49" s="14">
        <v>4292600.0</v>
      </c>
      <c r="AF49" s="14">
        <v>3.27991E8</v>
      </c>
      <c r="AG49" s="14">
        <v>7.7495E7</v>
      </c>
      <c r="AH49" s="14">
        <v>1.2815E8</v>
      </c>
      <c r="AI49" s="14">
        <v>9.0119522E8</v>
      </c>
      <c r="AJ49" s="12" t="b">
        <f t="shared" si="2"/>
        <v>1</v>
      </c>
      <c r="AK49" s="15">
        <f t="shared" si="3"/>
        <v>210536100</v>
      </c>
      <c r="AL49" s="15"/>
      <c r="AM49" s="12" t="b">
        <f t="shared" si="4"/>
        <v>1</v>
      </c>
    </row>
    <row r="50">
      <c r="A50" s="23" t="s">
        <v>72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4">
        <v>1.99007E8</v>
      </c>
      <c r="O50" s="14">
        <v>604800.0</v>
      </c>
      <c r="P50" s="15"/>
      <c r="Q50" s="14">
        <v>1.996118E8</v>
      </c>
      <c r="R50" s="12" t="b">
        <f t="shared" si="1"/>
        <v>1</v>
      </c>
      <c r="S50" s="12"/>
      <c r="T50" s="15"/>
      <c r="U50" s="14">
        <v>1.075053E8</v>
      </c>
      <c r="V50" s="14">
        <v>6.16509E7</v>
      </c>
      <c r="W50" s="14">
        <v>6.23928E7</v>
      </c>
      <c r="X50" s="14">
        <v>1.04304E7</v>
      </c>
      <c r="Y50" s="14">
        <v>1.2729E7</v>
      </c>
      <c r="Z50" s="14">
        <v>2.5349E7</v>
      </c>
      <c r="AA50" s="15"/>
      <c r="AB50" s="14">
        <v>5.22641875E7</v>
      </c>
      <c r="AC50" s="15"/>
      <c r="AD50" s="14">
        <v>8.131325E7</v>
      </c>
      <c r="AE50" s="14">
        <v>4182000.0</v>
      </c>
      <c r="AF50" s="14">
        <v>2.30759E8</v>
      </c>
      <c r="AG50" s="14">
        <v>1.665252525E8</v>
      </c>
      <c r="AH50" s="14">
        <v>1.56833E8</v>
      </c>
      <c r="AI50" s="14">
        <v>9.7193409E8</v>
      </c>
      <c r="AJ50" s="12" t="b">
        <f t="shared" si="2"/>
        <v>1</v>
      </c>
      <c r="AK50" s="15">
        <f t="shared" si="3"/>
        <v>772322290</v>
      </c>
      <c r="AL50" s="15"/>
      <c r="AM50" s="12" t="b">
        <f t="shared" si="4"/>
        <v>1</v>
      </c>
    </row>
    <row r="51">
      <c r="A51" s="23" t="s">
        <v>73</v>
      </c>
      <c r="B51" s="15"/>
      <c r="C51" s="14">
        <v>8690000.0</v>
      </c>
      <c r="D51" s="15"/>
      <c r="E51" s="14">
        <v>4014000.0</v>
      </c>
      <c r="F51" s="15"/>
      <c r="G51" s="15"/>
      <c r="H51" s="15"/>
      <c r="I51" s="15"/>
      <c r="J51" s="15"/>
      <c r="K51" s="15"/>
      <c r="L51" s="15"/>
      <c r="M51" s="15"/>
      <c r="N51" s="14">
        <v>7.8302E7</v>
      </c>
      <c r="O51" s="14">
        <v>1.0628E7</v>
      </c>
      <c r="P51" s="15"/>
      <c r="Q51" s="14">
        <v>1.01634E8</v>
      </c>
      <c r="R51" s="12" t="b">
        <f t="shared" si="1"/>
        <v>1</v>
      </c>
      <c r="S51" s="12"/>
      <c r="T51" s="14">
        <v>1.60002E7</v>
      </c>
      <c r="U51" s="14">
        <v>3.3758E7</v>
      </c>
      <c r="V51" s="15"/>
      <c r="W51" s="14">
        <v>2.3412E7</v>
      </c>
      <c r="X51" s="14">
        <v>2672500.0</v>
      </c>
      <c r="Y51" s="14">
        <v>5049000.0</v>
      </c>
      <c r="Z51" s="14">
        <v>3767000.0</v>
      </c>
      <c r="AA51" s="15"/>
      <c r="AB51" s="14">
        <v>3167700.0</v>
      </c>
      <c r="AC51" s="14">
        <v>2.72124E7</v>
      </c>
      <c r="AD51" s="14">
        <v>8872500.0</v>
      </c>
      <c r="AE51" s="14">
        <v>938500.0</v>
      </c>
      <c r="AF51" s="14">
        <v>7.8302E7</v>
      </c>
      <c r="AG51" s="14">
        <v>3.78404E7</v>
      </c>
      <c r="AH51" s="15"/>
      <c r="AI51" s="14">
        <v>2.409922E8</v>
      </c>
      <c r="AJ51" s="12" t="b">
        <f t="shared" si="2"/>
        <v>1</v>
      </c>
      <c r="AK51" s="15">
        <f t="shared" si="3"/>
        <v>139358200</v>
      </c>
      <c r="AL51" s="15"/>
      <c r="AM51" s="12" t="b">
        <f t="shared" si="4"/>
        <v>1</v>
      </c>
    </row>
    <row r="52">
      <c r="A52" s="23" t="s">
        <v>74</v>
      </c>
      <c r="B52" s="15"/>
      <c r="C52" s="14">
        <v>5.1530085E7</v>
      </c>
      <c r="D52" s="15"/>
      <c r="E52" s="15"/>
      <c r="F52" s="14">
        <v>7150000.0</v>
      </c>
      <c r="G52" s="15"/>
      <c r="H52" s="15"/>
      <c r="I52" s="15"/>
      <c r="J52" s="14">
        <v>1.22155E7</v>
      </c>
      <c r="K52" s="15"/>
      <c r="L52" s="14">
        <v>2.482939998E7</v>
      </c>
      <c r="M52" s="15"/>
      <c r="N52" s="14">
        <v>4.27348E8</v>
      </c>
      <c r="O52" s="14">
        <v>7.5392E7</v>
      </c>
      <c r="P52" s="15"/>
      <c r="Q52" s="14">
        <v>5.9846498498E8</v>
      </c>
      <c r="R52" s="12" t="b">
        <f t="shared" si="1"/>
        <v>1</v>
      </c>
      <c r="S52" s="12"/>
      <c r="T52" s="15"/>
      <c r="U52" s="14">
        <v>5.153008498E7</v>
      </c>
      <c r="V52" s="14">
        <v>4563000.0</v>
      </c>
      <c r="W52" s="14">
        <v>9972000.0</v>
      </c>
      <c r="X52" s="14">
        <v>7150000.0</v>
      </c>
      <c r="Y52" s="14">
        <v>4.34857E7</v>
      </c>
      <c r="Z52" s="14">
        <v>5.043653E7</v>
      </c>
      <c r="AA52" s="15"/>
      <c r="AB52" s="14">
        <v>1.22155E7</v>
      </c>
      <c r="AC52" s="14">
        <v>4.25E7</v>
      </c>
      <c r="AD52" s="14">
        <v>2.482939998E7</v>
      </c>
      <c r="AE52" s="14">
        <v>8966000.0</v>
      </c>
      <c r="AF52" s="14">
        <v>4.27348E8</v>
      </c>
      <c r="AG52" s="14">
        <v>8.9832E7</v>
      </c>
      <c r="AH52" s="14">
        <v>3800000.0</v>
      </c>
      <c r="AI52" s="14">
        <v>7.7662821496E8</v>
      </c>
      <c r="AJ52" s="12" t="b">
        <f t="shared" si="2"/>
        <v>1</v>
      </c>
      <c r="AK52" s="15">
        <f t="shared" si="3"/>
        <v>178163230</v>
      </c>
      <c r="AL52" s="15"/>
      <c r="AM52" s="12" t="b">
        <f t="shared" si="4"/>
        <v>1</v>
      </c>
    </row>
    <row r="53">
      <c r="A53" s="23" t="s">
        <v>75</v>
      </c>
      <c r="B53" s="15"/>
      <c r="C53" s="14">
        <v>9999600.0</v>
      </c>
      <c r="D53" s="15"/>
      <c r="E53" s="14">
        <v>294000.0</v>
      </c>
      <c r="F53" s="15"/>
      <c r="G53" s="15"/>
      <c r="H53" s="14">
        <v>1599000.0</v>
      </c>
      <c r="I53" s="15"/>
      <c r="J53" s="14">
        <v>3111000.0</v>
      </c>
      <c r="K53" s="15"/>
      <c r="L53" s="14">
        <v>3216300.0</v>
      </c>
      <c r="M53" s="14">
        <v>1500000.0</v>
      </c>
      <c r="N53" s="14">
        <v>7.5277E7</v>
      </c>
      <c r="O53" s="14">
        <v>7630000.0</v>
      </c>
      <c r="P53" s="15"/>
      <c r="Q53" s="14">
        <v>1.026269E8</v>
      </c>
      <c r="R53" s="12" t="b">
        <f t="shared" si="1"/>
        <v>1</v>
      </c>
      <c r="S53" s="12"/>
      <c r="T53" s="15"/>
      <c r="U53" s="14">
        <v>9999600.0</v>
      </c>
      <c r="V53" s="14">
        <v>2674300.0</v>
      </c>
      <c r="W53" s="14">
        <v>426000.0</v>
      </c>
      <c r="X53" s="14">
        <v>1.4E7</v>
      </c>
      <c r="Y53" s="14">
        <v>2842200.0</v>
      </c>
      <c r="Z53" s="14">
        <v>2916700.0</v>
      </c>
      <c r="AA53" s="15"/>
      <c r="AB53" s="14">
        <v>5856200.0</v>
      </c>
      <c r="AC53" s="15"/>
      <c r="AD53" s="14">
        <v>6794900.0</v>
      </c>
      <c r="AE53" s="14">
        <v>1500000.0</v>
      </c>
      <c r="AF53" s="14">
        <v>7.5277E7</v>
      </c>
      <c r="AG53" s="14">
        <v>7630000.0</v>
      </c>
      <c r="AH53" s="14">
        <v>800000.0</v>
      </c>
      <c r="AI53" s="14">
        <v>1.307169E8</v>
      </c>
      <c r="AJ53" s="12" t="b">
        <f t="shared" si="2"/>
        <v>1</v>
      </c>
      <c r="AK53" s="15">
        <f t="shared" si="3"/>
        <v>28090000</v>
      </c>
      <c r="AL53" s="15"/>
      <c r="AM53" s="12" t="b">
        <f t="shared" si="4"/>
        <v>1</v>
      </c>
    </row>
    <row r="54">
      <c r="A54" s="23" t="s">
        <v>76</v>
      </c>
      <c r="B54" s="15"/>
      <c r="C54" s="14">
        <v>1.11625E8</v>
      </c>
      <c r="D54" s="14">
        <v>4.2651E7</v>
      </c>
      <c r="E54" s="15"/>
      <c r="F54" s="15"/>
      <c r="G54" s="15"/>
      <c r="H54" s="15"/>
      <c r="I54" s="15"/>
      <c r="J54" s="15"/>
      <c r="K54" s="15"/>
      <c r="L54" s="15"/>
      <c r="M54" s="15"/>
      <c r="N54" s="14">
        <v>3.21137E8</v>
      </c>
      <c r="O54" s="14">
        <v>3.9064E7</v>
      </c>
      <c r="P54" s="15"/>
      <c r="Q54" s="14">
        <v>5.14477E8</v>
      </c>
      <c r="R54" s="12" t="b">
        <f t="shared" si="1"/>
        <v>1</v>
      </c>
      <c r="S54" s="12"/>
      <c r="T54" s="15"/>
      <c r="U54" s="14">
        <v>1.11625E8</v>
      </c>
      <c r="V54" s="14">
        <v>4.2651E7</v>
      </c>
      <c r="W54" s="14">
        <v>2.06732E7</v>
      </c>
      <c r="X54" s="14">
        <v>3.72152E7</v>
      </c>
      <c r="Y54" s="14">
        <v>1.4415E7</v>
      </c>
      <c r="Z54" s="14">
        <v>2.0172E7</v>
      </c>
      <c r="AA54" s="15"/>
      <c r="AB54" s="14">
        <v>1.7507E7</v>
      </c>
      <c r="AC54" s="15"/>
      <c r="AD54" s="14">
        <v>2.1017E7</v>
      </c>
      <c r="AE54" s="14">
        <v>2786000.0</v>
      </c>
      <c r="AF54" s="14">
        <v>3.21137E8</v>
      </c>
      <c r="AG54" s="14">
        <v>8.9729E7</v>
      </c>
      <c r="AH54" s="15"/>
      <c r="AI54" s="14">
        <v>6.989274E8</v>
      </c>
      <c r="AJ54" s="12" t="b">
        <f t="shared" si="2"/>
        <v>1</v>
      </c>
      <c r="AK54" s="15">
        <f t="shared" si="3"/>
        <v>184450400</v>
      </c>
      <c r="AL54" s="15"/>
      <c r="AM54" s="12" t="b">
        <f t="shared" si="4"/>
        <v>1</v>
      </c>
    </row>
    <row r="55">
      <c r="A55" s="23" t="s">
        <v>77</v>
      </c>
      <c r="B55" s="15"/>
      <c r="C55" s="14">
        <v>1.69164E8</v>
      </c>
      <c r="D55" s="14">
        <v>1.55025E7</v>
      </c>
      <c r="E55" s="15"/>
      <c r="F55" s="14">
        <v>6.156E7</v>
      </c>
      <c r="G55" s="15"/>
      <c r="H55" s="14">
        <v>3901900.0</v>
      </c>
      <c r="I55" s="15"/>
      <c r="J55" s="15"/>
      <c r="K55" s="15"/>
      <c r="L55" s="15"/>
      <c r="M55" s="15"/>
      <c r="N55" s="14">
        <v>2.70234E8</v>
      </c>
      <c r="O55" s="14">
        <v>6.128465656E7</v>
      </c>
      <c r="P55" s="15"/>
      <c r="Q55" s="14">
        <v>5.8164705656E8</v>
      </c>
      <c r="R55" s="12" t="b">
        <f t="shared" si="1"/>
        <v>1</v>
      </c>
      <c r="S55" s="12"/>
      <c r="T55" s="15"/>
      <c r="U55" s="14">
        <v>1.69164E8</v>
      </c>
      <c r="V55" s="14">
        <v>1.55025E7</v>
      </c>
      <c r="W55" s="15"/>
      <c r="X55" s="14">
        <v>7.56686E7</v>
      </c>
      <c r="Y55" s="15"/>
      <c r="Z55" s="14">
        <v>2.47442E7</v>
      </c>
      <c r="AA55" s="15"/>
      <c r="AB55" s="14">
        <v>2.17819E7</v>
      </c>
      <c r="AC55" s="15"/>
      <c r="AD55" s="14">
        <v>1.877E7</v>
      </c>
      <c r="AE55" s="14">
        <v>6000000.0</v>
      </c>
      <c r="AF55" s="14">
        <v>2.70234E8</v>
      </c>
      <c r="AG55" s="14">
        <v>9.3903135E7</v>
      </c>
      <c r="AH55" s="14">
        <v>1.5817E8</v>
      </c>
      <c r="AI55" s="14">
        <v>8.53938335E8</v>
      </c>
      <c r="AJ55" s="12" t="b">
        <f t="shared" si="2"/>
        <v>1</v>
      </c>
      <c r="AK55" s="15">
        <f t="shared" si="3"/>
        <v>272291278.4</v>
      </c>
      <c r="AL55" s="15"/>
      <c r="AM55" s="12" t="b">
        <f t="shared" si="4"/>
        <v>1</v>
      </c>
    </row>
    <row r="56">
      <c r="A56" s="47" t="s">
        <v>78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4">
        <v>3.6360663E8</v>
      </c>
      <c r="O56" s="15"/>
      <c r="P56" s="15"/>
      <c r="Q56" s="14">
        <v>3.6360663E8</v>
      </c>
      <c r="R56" s="12" t="b">
        <f t="shared" si="1"/>
        <v>1</v>
      </c>
      <c r="S56" s="12"/>
      <c r="T56" s="14">
        <v>3.19984E7</v>
      </c>
      <c r="U56" s="14">
        <v>3.572245E8</v>
      </c>
      <c r="V56" s="14">
        <v>2.7163E7</v>
      </c>
      <c r="W56" s="14">
        <v>2.7033E7</v>
      </c>
      <c r="X56" s="14">
        <v>3.19006E7</v>
      </c>
      <c r="Y56" s="14">
        <v>6700000.0</v>
      </c>
      <c r="Z56" s="14">
        <v>2.5908E7</v>
      </c>
      <c r="AA56" s="15"/>
      <c r="AB56" s="14">
        <v>3.0772E7</v>
      </c>
      <c r="AC56" s="14">
        <v>2.5E8</v>
      </c>
      <c r="AD56" s="14">
        <v>3.7325E7</v>
      </c>
      <c r="AE56" s="14">
        <v>2.61479E7</v>
      </c>
      <c r="AF56" s="14">
        <v>4.3063E8</v>
      </c>
      <c r="AG56" s="14">
        <v>1.326982E8</v>
      </c>
      <c r="AH56" s="15"/>
      <c r="AI56" s="14">
        <v>1.4155006E9</v>
      </c>
      <c r="AJ56" s="12" t="b">
        <f t="shared" si="2"/>
        <v>1</v>
      </c>
      <c r="AK56" s="15">
        <f t="shared" si="3"/>
        <v>1051893970</v>
      </c>
      <c r="AL56" s="15"/>
      <c r="AM56" s="12" t="b">
        <f t="shared" si="4"/>
        <v>1</v>
      </c>
    </row>
    <row r="57">
      <c r="A57" s="47" t="s">
        <v>79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2" t="b">
        <f t="shared" si="1"/>
        <v>1</v>
      </c>
      <c r="S57" s="1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2" t="b">
        <f t="shared" si="2"/>
        <v>1</v>
      </c>
      <c r="AK57" s="15">
        <f t="shared" si="3"/>
        <v>0</v>
      </c>
      <c r="AL57" s="15"/>
      <c r="AM57" s="12" t="b">
        <f t="shared" si="4"/>
        <v>1</v>
      </c>
    </row>
    <row r="58">
      <c r="A58" s="47" t="s">
        <v>80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4">
        <v>4.41795614E8</v>
      </c>
      <c r="O58" s="15"/>
      <c r="P58" s="15"/>
      <c r="Q58" s="14">
        <v>4.41795614E8</v>
      </c>
      <c r="R58" s="12" t="b">
        <f t="shared" si="1"/>
        <v>1</v>
      </c>
      <c r="S58" s="12"/>
      <c r="T58" s="15"/>
      <c r="U58" s="14">
        <v>3.08382E7</v>
      </c>
      <c r="V58" s="14">
        <v>3028900.0</v>
      </c>
      <c r="W58" s="14">
        <v>5393400.0</v>
      </c>
      <c r="X58" s="15"/>
      <c r="Y58" s="15"/>
      <c r="Z58" s="14">
        <v>1.00518E7</v>
      </c>
      <c r="AA58" s="15"/>
      <c r="AB58" s="14">
        <v>7244100.0</v>
      </c>
      <c r="AC58" s="14">
        <v>9.83829375E7</v>
      </c>
      <c r="AD58" s="15"/>
      <c r="AE58" s="15"/>
      <c r="AF58" s="14">
        <v>4.82518E8</v>
      </c>
      <c r="AG58" s="14">
        <v>5.691E7</v>
      </c>
      <c r="AH58" s="15"/>
      <c r="AI58" s="14">
        <v>6.943673375E8</v>
      </c>
      <c r="AJ58" s="12" t="b">
        <f t="shared" si="2"/>
        <v>1</v>
      </c>
      <c r="AK58" s="15">
        <f t="shared" si="3"/>
        <v>252571723.5</v>
      </c>
      <c r="AL58" s="15"/>
      <c r="AM58" s="12" t="b">
        <f t="shared" si="4"/>
        <v>1</v>
      </c>
    </row>
    <row r="59">
      <c r="A59" s="47" t="s">
        <v>81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2" t="b">
        <f t="shared" si="1"/>
        <v>1</v>
      </c>
      <c r="S59" s="1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2" t="b">
        <f t="shared" si="2"/>
        <v>1</v>
      </c>
      <c r="AK59" s="15">
        <f t="shared" si="3"/>
        <v>0</v>
      </c>
      <c r="AL59" s="15"/>
      <c r="AM59" s="12" t="b">
        <f t="shared" si="4"/>
        <v>1</v>
      </c>
    </row>
    <row r="60">
      <c r="A60" s="23" t="s">
        <v>82</v>
      </c>
      <c r="B60" s="15"/>
      <c r="C60" s="14">
        <v>9.5219E7</v>
      </c>
      <c r="D60" s="14">
        <v>4590000.0</v>
      </c>
      <c r="E60" s="14">
        <v>1006000.0</v>
      </c>
      <c r="F60" s="15"/>
      <c r="G60" s="14">
        <v>400000.0</v>
      </c>
      <c r="H60" s="14">
        <v>3.8594E7</v>
      </c>
      <c r="I60" s="15"/>
      <c r="J60" s="14">
        <v>3.38795E7</v>
      </c>
      <c r="K60" s="15"/>
      <c r="L60" s="14">
        <v>8775500.0</v>
      </c>
      <c r="M60" s="14">
        <v>1.020286E8</v>
      </c>
      <c r="N60" s="14">
        <v>2.03577E8</v>
      </c>
      <c r="O60" s="14">
        <v>9.49195E7</v>
      </c>
      <c r="P60" s="15"/>
      <c r="Q60" s="14">
        <v>5.829891E8</v>
      </c>
      <c r="R60" s="12" t="b">
        <f t="shared" si="1"/>
        <v>1</v>
      </c>
      <c r="S60" s="12"/>
      <c r="T60" s="15"/>
      <c r="U60" s="14">
        <v>9.5219E7</v>
      </c>
      <c r="V60" s="14">
        <v>4590000.0</v>
      </c>
      <c r="W60" s="14">
        <v>1006000.0</v>
      </c>
      <c r="X60" s="15"/>
      <c r="Y60" s="14">
        <v>850000.0</v>
      </c>
      <c r="Z60" s="14">
        <v>3.8594E7</v>
      </c>
      <c r="AA60" s="15"/>
      <c r="AB60" s="14">
        <v>3.38795E7</v>
      </c>
      <c r="AC60" s="14">
        <v>3.67E8</v>
      </c>
      <c r="AD60" s="14">
        <v>8775500.0</v>
      </c>
      <c r="AE60" s="14">
        <v>1.020286E8</v>
      </c>
      <c r="AF60" s="14">
        <v>2.03577E8</v>
      </c>
      <c r="AG60" s="14">
        <v>9.50707E7</v>
      </c>
      <c r="AH60" s="14">
        <v>2.18E7</v>
      </c>
      <c r="AI60" s="14">
        <v>9.723903E8</v>
      </c>
      <c r="AJ60" s="12" t="b">
        <f t="shared" si="2"/>
        <v>1</v>
      </c>
      <c r="AK60" s="15">
        <f t="shared" si="3"/>
        <v>389401200</v>
      </c>
      <c r="AL60" s="15"/>
      <c r="AM60" s="12" t="b">
        <f t="shared" si="4"/>
        <v>1</v>
      </c>
    </row>
    <row r="61">
      <c r="A61" s="23" t="s">
        <v>83</v>
      </c>
      <c r="B61" s="15"/>
      <c r="C61" s="14">
        <v>1.040468E8</v>
      </c>
      <c r="D61" s="15"/>
      <c r="E61" s="14">
        <v>6411350.0</v>
      </c>
      <c r="F61" s="14">
        <v>9920000.0</v>
      </c>
      <c r="G61" s="15"/>
      <c r="H61" s="15"/>
      <c r="I61" s="15"/>
      <c r="J61" s="15"/>
      <c r="K61" s="15"/>
      <c r="L61" s="15"/>
      <c r="M61" s="14">
        <v>1.697735E7</v>
      </c>
      <c r="N61" s="14">
        <v>5.3707E8</v>
      </c>
      <c r="O61" s="14">
        <v>3.4169528E7</v>
      </c>
      <c r="P61" s="15"/>
      <c r="Q61" s="14">
        <v>7.08595028E8</v>
      </c>
      <c r="R61" s="12" t="b">
        <f t="shared" si="1"/>
        <v>1</v>
      </c>
      <c r="S61" s="12"/>
      <c r="T61" s="14">
        <v>5.29879E7</v>
      </c>
      <c r="U61" s="76">
        <v>1.040468E8</v>
      </c>
      <c r="V61" s="14">
        <v>1.1492364E8</v>
      </c>
      <c r="W61" s="14">
        <v>6411350.0</v>
      </c>
      <c r="X61" s="14">
        <v>2.50502E7</v>
      </c>
      <c r="Y61" s="15"/>
      <c r="Z61" s="14">
        <v>3.87364E7</v>
      </c>
      <c r="AA61" s="15"/>
      <c r="AB61" s="14">
        <v>5.785421E7</v>
      </c>
      <c r="AC61" s="14">
        <v>1.628995E7</v>
      </c>
      <c r="AD61" s="14">
        <v>1.33886E7</v>
      </c>
      <c r="AE61" s="14">
        <v>9.272594E7</v>
      </c>
      <c r="AF61" s="14">
        <v>5.3707E8</v>
      </c>
      <c r="AG61" s="14">
        <v>1.677535493E8</v>
      </c>
      <c r="AH61" s="15"/>
      <c r="AI61" s="14">
        <v>1.2272385393E9</v>
      </c>
      <c r="AJ61" s="12" t="b">
        <f t="shared" si="2"/>
        <v>1</v>
      </c>
      <c r="AK61" s="15">
        <f t="shared" si="3"/>
        <v>518643511.3</v>
      </c>
      <c r="AL61" s="15"/>
      <c r="AM61" s="12" t="b">
        <f t="shared" si="4"/>
        <v>1</v>
      </c>
    </row>
    <row r="62">
      <c r="A62" s="23" t="s">
        <v>84</v>
      </c>
      <c r="B62" s="15"/>
      <c r="C62" s="14">
        <v>1.106116E8</v>
      </c>
      <c r="D62" s="15"/>
      <c r="E62" s="14">
        <v>7443000.0</v>
      </c>
      <c r="F62" s="14">
        <v>9564000.0</v>
      </c>
      <c r="G62" s="14">
        <v>2585000.0</v>
      </c>
      <c r="H62" s="14">
        <v>4.5894E7</v>
      </c>
      <c r="I62" s="15"/>
      <c r="J62" s="14">
        <v>6395000.0</v>
      </c>
      <c r="K62" s="15"/>
      <c r="L62" s="14">
        <v>6.60495E7</v>
      </c>
      <c r="M62" s="14">
        <v>4.1904875E7</v>
      </c>
      <c r="N62" s="14">
        <v>3.47744E8</v>
      </c>
      <c r="O62" s="14">
        <v>1.28232025E8</v>
      </c>
      <c r="P62" s="15"/>
      <c r="Q62" s="14">
        <v>7.66423E8</v>
      </c>
      <c r="R62" s="12" t="b">
        <f t="shared" si="1"/>
        <v>1</v>
      </c>
      <c r="S62" s="12"/>
      <c r="T62" s="14">
        <v>8248000.0</v>
      </c>
      <c r="U62" s="14">
        <v>1.203344001E8</v>
      </c>
      <c r="V62" s="14">
        <v>7.9793E7</v>
      </c>
      <c r="W62" s="14">
        <v>7443000.0</v>
      </c>
      <c r="X62" s="14">
        <v>9564000.0</v>
      </c>
      <c r="Y62" s="14">
        <v>1.83175E7</v>
      </c>
      <c r="Z62" s="14">
        <v>4.5894E7</v>
      </c>
      <c r="AA62" s="15"/>
      <c r="AB62" s="14">
        <v>4.8232E7</v>
      </c>
      <c r="AC62" s="14">
        <v>5.78608E8</v>
      </c>
      <c r="AD62" s="14">
        <v>6.60495E7</v>
      </c>
      <c r="AE62" s="14">
        <v>1.47690383E8</v>
      </c>
      <c r="AF62" s="14">
        <v>3.47744E8</v>
      </c>
      <c r="AG62" s="14">
        <v>1.34924025E8</v>
      </c>
      <c r="AH62" s="14">
        <v>1.58619E8</v>
      </c>
      <c r="AI62" s="14">
        <v>1.7714608081E9</v>
      </c>
      <c r="AJ62" s="12" t="b">
        <f t="shared" si="2"/>
        <v>1</v>
      </c>
      <c r="AK62" s="15">
        <f t="shared" si="3"/>
        <v>1005037808</v>
      </c>
      <c r="AL62" s="15"/>
      <c r="AM62" s="12" t="b">
        <f t="shared" si="4"/>
        <v>1</v>
      </c>
    </row>
    <row r="63">
      <c r="A63" s="23" t="s">
        <v>85</v>
      </c>
      <c r="B63" s="15"/>
      <c r="C63" s="14">
        <v>3.86722E7</v>
      </c>
      <c r="D63" s="14">
        <v>1.94322E7</v>
      </c>
      <c r="E63" s="14">
        <v>1226200.0</v>
      </c>
      <c r="F63" s="14">
        <v>3.0057E7</v>
      </c>
      <c r="G63" s="15"/>
      <c r="H63" s="15"/>
      <c r="I63" s="15"/>
      <c r="J63" s="15"/>
      <c r="K63" s="15"/>
      <c r="L63" s="15"/>
      <c r="M63" s="15"/>
      <c r="N63" s="14">
        <v>1.84039E8</v>
      </c>
      <c r="O63" s="14">
        <v>2.108515E7</v>
      </c>
      <c r="P63" s="14"/>
      <c r="Q63" s="14">
        <v>2.9451175E8</v>
      </c>
      <c r="R63" s="12" t="b">
        <f t="shared" si="1"/>
        <v>1</v>
      </c>
      <c r="S63" s="12"/>
      <c r="T63" s="14">
        <v>2.20692E7</v>
      </c>
      <c r="U63" s="14">
        <v>3.86722E7</v>
      </c>
      <c r="V63" s="14">
        <v>1.94322E7</v>
      </c>
      <c r="W63" s="14">
        <v>1226200.0</v>
      </c>
      <c r="X63" s="14">
        <v>3.0057E7</v>
      </c>
      <c r="Y63" s="15"/>
      <c r="Z63" s="14">
        <v>2.1374E7</v>
      </c>
      <c r="AA63" s="15"/>
      <c r="AB63" s="14">
        <v>6.87722E7</v>
      </c>
      <c r="AC63" s="14">
        <v>2.5191E7</v>
      </c>
      <c r="AD63" s="14">
        <v>1.92646E7</v>
      </c>
      <c r="AE63" s="14">
        <v>1753000.0</v>
      </c>
      <c r="AF63" s="14">
        <v>1.84039E8</v>
      </c>
      <c r="AG63" s="14">
        <v>8.383723127E7</v>
      </c>
      <c r="AH63" s="15"/>
      <c r="AI63" s="14">
        <v>5.1568783127E8</v>
      </c>
      <c r="AJ63" s="12" t="b">
        <f t="shared" si="2"/>
        <v>1</v>
      </c>
      <c r="AK63" s="15">
        <f t="shared" si="3"/>
        <v>221176081.3</v>
      </c>
      <c r="AL63" s="15"/>
      <c r="AM63" s="12" t="b">
        <f t="shared" si="4"/>
        <v>1</v>
      </c>
    </row>
    <row r="64">
      <c r="A64" s="47" t="s">
        <v>86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2" t="b">
        <f t="shared" si="1"/>
        <v>1</v>
      </c>
      <c r="S64" s="1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2" t="b">
        <f t="shared" si="2"/>
        <v>1</v>
      </c>
      <c r="AK64" s="15">
        <f t="shared" si="3"/>
        <v>0</v>
      </c>
      <c r="AL64" s="15"/>
      <c r="AM64" s="12" t="b">
        <f t="shared" si="4"/>
        <v>1</v>
      </c>
    </row>
    <row r="65">
      <c r="A65" s="47" t="s">
        <v>87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77">
        <v>4.09487344E8</v>
      </c>
      <c r="O65" s="15"/>
      <c r="P65" s="15"/>
      <c r="Q65" s="14">
        <v>4.09487344E8</v>
      </c>
      <c r="R65" s="12" t="b">
        <f t="shared" si="1"/>
        <v>1</v>
      </c>
      <c r="S65" s="12"/>
      <c r="T65" s="15"/>
      <c r="U65" s="14">
        <v>3.35958625E8</v>
      </c>
      <c r="V65" s="14">
        <v>2.238E7</v>
      </c>
      <c r="W65" s="14">
        <v>2.533114E7</v>
      </c>
      <c r="X65" s="15"/>
      <c r="Y65" s="14">
        <v>5.253E7</v>
      </c>
      <c r="Z65" s="14">
        <v>6.44231E7</v>
      </c>
      <c r="AA65" s="15"/>
      <c r="AB65" s="14">
        <v>5.3457E7</v>
      </c>
      <c r="AC65" s="14">
        <v>7.0E7</v>
      </c>
      <c r="AD65" s="14">
        <v>1.0319E7</v>
      </c>
      <c r="AE65" s="14">
        <v>7.342576E7</v>
      </c>
      <c r="AF65" s="14">
        <v>4.90418E8</v>
      </c>
      <c r="AG65" s="14">
        <v>2.1446815E8</v>
      </c>
      <c r="AH65" s="15"/>
      <c r="AI65" s="14">
        <v>1.412710775E9</v>
      </c>
      <c r="AJ65" s="12" t="b">
        <f t="shared" si="2"/>
        <v>1</v>
      </c>
      <c r="AK65" s="15">
        <f t="shared" si="3"/>
        <v>1003223431</v>
      </c>
      <c r="AL65" s="15"/>
      <c r="AM65" s="12" t="b">
        <f t="shared" si="4"/>
        <v>1</v>
      </c>
    </row>
    <row r="66">
      <c r="A66" s="23" t="s">
        <v>88</v>
      </c>
      <c r="B66" s="15"/>
      <c r="C66" s="15"/>
      <c r="D66" s="14">
        <v>1.2978E7</v>
      </c>
      <c r="E66" s="15"/>
      <c r="F66" s="15"/>
      <c r="G66" s="15"/>
      <c r="H66" s="15"/>
      <c r="I66" s="15"/>
      <c r="J66" s="15"/>
      <c r="K66" s="15"/>
      <c r="L66" s="15"/>
      <c r="M66" s="15"/>
      <c r="N66" s="14">
        <v>3.36397E8</v>
      </c>
      <c r="O66" s="15"/>
      <c r="P66" s="15"/>
      <c r="Q66" s="14">
        <v>3.49375E8</v>
      </c>
      <c r="R66" s="12" t="b">
        <f t="shared" si="1"/>
        <v>1</v>
      </c>
      <c r="S66" s="12"/>
      <c r="T66" s="14">
        <v>2.1231E7</v>
      </c>
      <c r="U66" s="14">
        <v>7.01328E7</v>
      </c>
      <c r="V66" s="14">
        <v>1.2978E7</v>
      </c>
      <c r="W66" s="14">
        <v>2.1935E7</v>
      </c>
      <c r="X66" s="15"/>
      <c r="Y66" s="15"/>
      <c r="Z66" s="14">
        <v>9845000.0</v>
      </c>
      <c r="AA66" s="15"/>
      <c r="AB66" s="14">
        <v>1.3575E7</v>
      </c>
      <c r="AC66" s="14">
        <v>6.3376E7</v>
      </c>
      <c r="AD66" s="15"/>
      <c r="AE66" s="14">
        <v>6855000.0</v>
      </c>
      <c r="AF66" s="14">
        <v>3.36397E8</v>
      </c>
      <c r="AG66" s="14">
        <v>9.2941286E7</v>
      </c>
      <c r="AH66" s="14">
        <v>4.85685E8</v>
      </c>
      <c r="AI66" s="14">
        <v>1.134951086E9</v>
      </c>
      <c r="AJ66" s="12" t="b">
        <f t="shared" si="2"/>
        <v>1</v>
      </c>
      <c r="AK66" s="15">
        <f t="shared" si="3"/>
        <v>785576086</v>
      </c>
      <c r="AL66" s="15"/>
      <c r="AM66" s="12" t="b">
        <f t="shared" si="4"/>
        <v>1</v>
      </c>
    </row>
    <row r="67">
      <c r="A67" s="23" t="s">
        <v>89</v>
      </c>
      <c r="B67" s="15"/>
      <c r="C67" s="14">
        <v>1.106536E8</v>
      </c>
      <c r="D67" s="78">
        <v>7.01428E7</v>
      </c>
      <c r="E67" s="14">
        <v>2.0698E7</v>
      </c>
      <c r="F67" s="15"/>
      <c r="G67" s="15"/>
      <c r="H67" s="14">
        <v>4.54866E7</v>
      </c>
      <c r="I67" s="15"/>
      <c r="J67" s="14">
        <v>7.1289E7</v>
      </c>
      <c r="K67" s="15"/>
      <c r="L67" s="75">
        <v>1.21772E7</v>
      </c>
      <c r="M67" s="15"/>
      <c r="N67" s="14">
        <v>4.22414E8</v>
      </c>
      <c r="O67" s="14">
        <v>9.36526E7</v>
      </c>
      <c r="P67" s="15"/>
      <c r="Q67" s="14">
        <v>8.465138E8</v>
      </c>
      <c r="R67" s="12" t="b">
        <f t="shared" si="1"/>
        <v>1</v>
      </c>
      <c r="S67" s="12"/>
      <c r="T67" s="15"/>
      <c r="U67" s="14">
        <v>1.106536E8</v>
      </c>
      <c r="V67" s="14">
        <v>7.01428E7</v>
      </c>
      <c r="W67" s="14">
        <v>2.0698E7</v>
      </c>
      <c r="X67" s="15"/>
      <c r="Y67" s="15"/>
      <c r="Z67" s="14">
        <v>4.54866E7</v>
      </c>
      <c r="AA67" s="15"/>
      <c r="AB67" s="14">
        <v>7.1289E7</v>
      </c>
      <c r="AC67" s="14">
        <v>1.78075E7</v>
      </c>
      <c r="AD67" s="14">
        <v>2.62072E7</v>
      </c>
      <c r="AE67" s="15"/>
      <c r="AF67" s="14">
        <v>4.22414E8</v>
      </c>
      <c r="AG67" s="14">
        <v>9.66126E7</v>
      </c>
      <c r="AH67" s="14"/>
      <c r="AI67" s="14">
        <v>8.813113E8</v>
      </c>
      <c r="AJ67" s="12" t="b">
        <f t="shared" si="2"/>
        <v>1</v>
      </c>
      <c r="AK67" s="15">
        <f t="shared" si="3"/>
        <v>34797500</v>
      </c>
      <c r="AL67" s="15"/>
      <c r="AM67" s="12" t="b">
        <f t="shared" si="4"/>
        <v>1</v>
      </c>
    </row>
    <row r="68">
      <c r="A68" s="23" t="s">
        <v>90</v>
      </c>
      <c r="B68" s="14">
        <v>9202000.0</v>
      </c>
      <c r="C68" s="14">
        <v>2.4895E7</v>
      </c>
      <c r="D68" s="14">
        <v>3744000.0</v>
      </c>
      <c r="E68" s="14">
        <v>810000.0</v>
      </c>
      <c r="F68" s="15"/>
      <c r="G68" s="15"/>
      <c r="H68" s="14">
        <v>8213000.0</v>
      </c>
      <c r="I68" s="15"/>
      <c r="J68" s="14">
        <v>1.46345E7</v>
      </c>
      <c r="K68" s="15"/>
      <c r="L68" s="14">
        <v>1.1946E7</v>
      </c>
      <c r="M68" s="15"/>
      <c r="N68" s="14">
        <v>2.00725E8</v>
      </c>
      <c r="O68" s="14">
        <v>3.9956E7</v>
      </c>
      <c r="P68" s="15"/>
      <c r="Q68" s="14">
        <v>3.141255E8</v>
      </c>
      <c r="R68" s="12" t="b">
        <f t="shared" si="1"/>
        <v>1</v>
      </c>
      <c r="S68" s="12"/>
      <c r="T68" s="14">
        <v>9202000.0</v>
      </c>
      <c r="U68" s="14">
        <v>2.4895E7</v>
      </c>
      <c r="V68" s="14">
        <v>3744000.0</v>
      </c>
      <c r="W68" s="14">
        <v>810000.0</v>
      </c>
      <c r="X68" s="15"/>
      <c r="Y68" s="14">
        <v>4319000.0</v>
      </c>
      <c r="Z68" s="14">
        <v>8213000.0</v>
      </c>
      <c r="AA68" s="15"/>
      <c r="AB68" s="14">
        <v>1.46345E7</v>
      </c>
      <c r="AC68" s="14">
        <v>7000000.0</v>
      </c>
      <c r="AD68" s="14">
        <v>1.1946E7</v>
      </c>
      <c r="AE68" s="15"/>
      <c r="AF68" s="14">
        <v>2.00725E8</v>
      </c>
      <c r="AG68" s="14">
        <v>6.3017E7</v>
      </c>
      <c r="AH68" s="14">
        <v>7900000.0</v>
      </c>
      <c r="AI68" s="14">
        <v>3.564055E8</v>
      </c>
      <c r="AJ68" s="12" t="b">
        <f t="shared" si="2"/>
        <v>1</v>
      </c>
      <c r="AK68" s="15">
        <f t="shared" si="3"/>
        <v>42280000</v>
      </c>
      <c r="AL68" s="15"/>
      <c r="AM68" s="12" t="b">
        <f t="shared" si="4"/>
        <v>1</v>
      </c>
    </row>
    <row r="69">
      <c r="A69" s="23" t="s">
        <v>91</v>
      </c>
      <c r="B69" s="15"/>
      <c r="C69" s="14">
        <v>5.2632E7</v>
      </c>
      <c r="D69" s="15"/>
      <c r="E69" s="15"/>
      <c r="F69" s="14">
        <v>4400000.0</v>
      </c>
      <c r="G69" s="14">
        <v>6000000.0</v>
      </c>
      <c r="H69" s="14">
        <v>3.514E7</v>
      </c>
      <c r="I69" s="15"/>
      <c r="J69" s="14">
        <v>2.394E7</v>
      </c>
      <c r="K69" s="15"/>
      <c r="L69" s="14">
        <v>7.00248E7</v>
      </c>
      <c r="M69" s="15"/>
      <c r="N69" s="14">
        <v>6.73732E8</v>
      </c>
      <c r="O69" s="14">
        <v>4.696176E7</v>
      </c>
      <c r="P69" s="14"/>
      <c r="Q69" s="14">
        <v>9.1283056E8</v>
      </c>
      <c r="R69" s="12" t="b">
        <f t="shared" si="1"/>
        <v>1</v>
      </c>
      <c r="S69" s="12"/>
      <c r="T69" s="14">
        <v>1.54315E8</v>
      </c>
      <c r="U69" s="14">
        <v>7.3272E7</v>
      </c>
      <c r="V69" s="14">
        <v>9.5315E7</v>
      </c>
      <c r="W69" s="15"/>
      <c r="X69" s="14">
        <v>4400000.0</v>
      </c>
      <c r="Y69" s="14">
        <v>1.7E7</v>
      </c>
      <c r="Z69" s="14">
        <v>5.299E7</v>
      </c>
      <c r="AA69" s="15"/>
      <c r="AB69" s="14">
        <v>4.182E7</v>
      </c>
      <c r="AC69" s="14">
        <v>7.19E7</v>
      </c>
      <c r="AD69" s="14">
        <v>8.38648E7</v>
      </c>
      <c r="AE69" s="14">
        <v>2.7E7</v>
      </c>
      <c r="AF69" s="14">
        <v>6.73732E8</v>
      </c>
      <c r="AG69" s="14">
        <v>1.0416816E8</v>
      </c>
      <c r="AH69" s="14">
        <v>1.6E7</v>
      </c>
      <c r="AI69" s="14">
        <v>1.41577696E9</v>
      </c>
      <c r="AJ69" s="12" t="b">
        <f t="shared" si="2"/>
        <v>1</v>
      </c>
      <c r="AK69" s="15">
        <f t="shared" si="3"/>
        <v>502946400</v>
      </c>
      <c r="AL69" s="15"/>
      <c r="AM69" s="12" t="b">
        <f t="shared" si="4"/>
        <v>1</v>
      </c>
    </row>
    <row r="70">
      <c r="A70" s="23" t="s">
        <v>92</v>
      </c>
      <c r="B70" s="15"/>
      <c r="C70" s="14">
        <v>5232000.0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4">
        <v>1.68433E8</v>
      </c>
      <c r="O70" s="14">
        <v>1.388044E7</v>
      </c>
      <c r="P70" s="15"/>
      <c r="Q70" s="14">
        <v>1.8754544E8</v>
      </c>
      <c r="R70" s="12" t="b">
        <f t="shared" si="1"/>
        <v>1</v>
      </c>
      <c r="S70" s="12"/>
      <c r="T70" s="15"/>
      <c r="U70" s="14">
        <v>5232000.0</v>
      </c>
      <c r="V70" s="14"/>
      <c r="W70" s="14">
        <v>4790000.0</v>
      </c>
      <c r="X70" s="15"/>
      <c r="Y70" s="14"/>
      <c r="Z70" s="14">
        <v>5735000.0</v>
      </c>
      <c r="AA70" s="15"/>
      <c r="AB70" s="14">
        <v>4175000.0</v>
      </c>
      <c r="AC70" s="14"/>
      <c r="AD70" s="14"/>
      <c r="AE70" s="14">
        <v>4.0447E7</v>
      </c>
      <c r="AF70" s="14">
        <v>1.68433E8</v>
      </c>
      <c r="AG70" s="14">
        <v>2.604204E7</v>
      </c>
      <c r="AH70" s="14"/>
      <c r="AI70" s="14">
        <v>2.5485404E8</v>
      </c>
      <c r="AJ70" s="12" t="b">
        <f t="shared" si="2"/>
        <v>1</v>
      </c>
      <c r="AK70" s="15">
        <f t="shared" si="3"/>
        <v>67308600</v>
      </c>
      <c r="AL70" s="15"/>
      <c r="AM70" s="12" t="b">
        <f t="shared" si="4"/>
        <v>1</v>
      </c>
    </row>
    <row r="71">
      <c r="A71" s="23" t="s">
        <v>93</v>
      </c>
      <c r="B71" s="15"/>
      <c r="C71" s="14">
        <v>7.21728E7</v>
      </c>
      <c r="D71" s="14">
        <v>2.3806E7</v>
      </c>
      <c r="E71" s="14">
        <v>1284000.0</v>
      </c>
      <c r="F71" s="15"/>
      <c r="G71" s="14">
        <v>3.0812E7</v>
      </c>
      <c r="H71" s="14">
        <v>3.9976E7</v>
      </c>
      <c r="I71" s="15"/>
      <c r="J71" s="14">
        <v>3.1723E7</v>
      </c>
      <c r="K71" s="15"/>
      <c r="L71" s="14">
        <v>800000.0</v>
      </c>
      <c r="M71" s="15"/>
      <c r="N71" s="14">
        <v>3.58821E8</v>
      </c>
      <c r="O71" s="14">
        <v>6.72705E7</v>
      </c>
      <c r="P71" s="15"/>
      <c r="Q71" s="14">
        <v>6.266653E8</v>
      </c>
      <c r="R71" s="12" t="b">
        <f t="shared" si="1"/>
        <v>1</v>
      </c>
      <c r="S71" s="12"/>
      <c r="T71" s="15"/>
      <c r="U71" s="14">
        <v>7.21728E7</v>
      </c>
      <c r="V71" s="14">
        <v>2.3806E7</v>
      </c>
      <c r="W71" s="14">
        <v>1284000.0</v>
      </c>
      <c r="X71" s="15"/>
      <c r="Y71" s="14">
        <v>3.8951E7</v>
      </c>
      <c r="Z71" s="14">
        <v>3.9976E7</v>
      </c>
      <c r="AA71" s="15"/>
      <c r="AB71" s="14">
        <v>3.1723E7</v>
      </c>
      <c r="AC71" s="14">
        <v>7.32622E7</v>
      </c>
      <c r="AD71" s="14">
        <v>800000.0</v>
      </c>
      <c r="AE71" s="15"/>
      <c r="AF71" s="14">
        <v>3.58821E8</v>
      </c>
      <c r="AG71" s="14">
        <v>1.576757E8</v>
      </c>
      <c r="AH71" s="14">
        <v>1.8E7</v>
      </c>
      <c r="AI71" s="14">
        <v>8.164717E8</v>
      </c>
      <c r="AJ71" s="12" t="b">
        <f t="shared" si="2"/>
        <v>1</v>
      </c>
      <c r="AK71" s="15">
        <f t="shared" si="3"/>
        <v>189806400</v>
      </c>
      <c r="AL71" s="15"/>
      <c r="AM71" s="12" t="b">
        <f t="shared" si="4"/>
        <v>1</v>
      </c>
    </row>
    <row r="72">
      <c r="A72" s="23" t="s">
        <v>94</v>
      </c>
      <c r="B72" s="75">
        <v>9773000.0</v>
      </c>
      <c r="C72" s="14">
        <v>5.8239E7</v>
      </c>
      <c r="D72" s="14">
        <v>4740000.0</v>
      </c>
      <c r="E72" s="14">
        <v>2067500.0</v>
      </c>
      <c r="F72" s="15"/>
      <c r="G72" s="14">
        <v>1658000.0</v>
      </c>
      <c r="H72" s="14">
        <v>4.15155E7</v>
      </c>
      <c r="I72" s="15"/>
      <c r="J72" s="14">
        <v>1.6906E7</v>
      </c>
      <c r="K72" s="14">
        <v>1.42E7</v>
      </c>
      <c r="L72" s="14">
        <v>1.612E7</v>
      </c>
      <c r="M72" s="14">
        <v>2674800.0</v>
      </c>
      <c r="N72" s="14">
        <v>4.75935E8</v>
      </c>
      <c r="O72" s="14">
        <v>2.3672E7</v>
      </c>
      <c r="P72" s="15"/>
      <c r="Q72" s="14">
        <v>6.675008E8</v>
      </c>
      <c r="R72" s="12" t="b">
        <f t="shared" si="1"/>
        <v>1</v>
      </c>
      <c r="S72" s="12"/>
      <c r="T72" s="14">
        <v>9773000.0</v>
      </c>
      <c r="U72" s="14">
        <v>5.8239E7</v>
      </c>
      <c r="V72" s="14">
        <v>4740000.0</v>
      </c>
      <c r="W72" s="14">
        <v>2067500.0</v>
      </c>
      <c r="X72" s="15"/>
      <c r="Y72" s="14">
        <v>1658000.0</v>
      </c>
      <c r="Z72" s="14">
        <v>4.15155E7</v>
      </c>
      <c r="AA72" s="15"/>
      <c r="AB72" s="14">
        <v>1.6906E7</v>
      </c>
      <c r="AC72" s="14">
        <v>4.882E7</v>
      </c>
      <c r="AD72" s="14">
        <v>1.612E7</v>
      </c>
      <c r="AE72" s="14">
        <v>2674800.0</v>
      </c>
      <c r="AF72" s="14">
        <v>4.75935E8</v>
      </c>
      <c r="AG72" s="14">
        <v>1.04262E8</v>
      </c>
      <c r="AH72" s="15"/>
      <c r="AI72" s="14">
        <v>7.827108E8</v>
      </c>
      <c r="AJ72" s="12" t="b">
        <f t="shared" si="2"/>
        <v>1</v>
      </c>
      <c r="AK72" s="15">
        <f t="shared" si="3"/>
        <v>115210000</v>
      </c>
      <c r="AL72" s="15"/>
      <c r="AM72" s="12" t="b">
        <f t="shared" si="4"/>
        <v>1</v>
      </c>
    </row>
    <row r="73">
      <c r="A73" s="23" t="s">
        <v>95</v>
      </c>
      <c r="B73" s="15"/>
      <c r="C73" s="14">
        <v>1.7936E7</v>
      </c>
      <c r="D73" s="14">
        <v>4303000.0</v>
      </c>
      <c r="E73" s="14">
        <v>480000.0</v>
      </c>
      <c r="F73" s="15"/>
      <c r="G73" s="15"/>
      <c r="H73" s="14">
        <v>7849000.0</v>
      </c>
      <c r="I73" s="15"/>
      <c r="J73" s="14">
        <v>1.2044E7</v>
      </c>
      <c r="K73" s="15"/>
      <c r="L73" s="14">
        <v>2.0738E7</v>
      </c>
      <c r="M73" s="15"/>
      <c r="N73" s="14">
        <v>1.21578E8</v>
      </c>
      <c r="O73" s="14">
        <v>1.2263E7</v>
      </c>
      <c r="P73" s="15"/>
      <c r="Q73" s="14">
        <v>1.97191E8</v>
      </c>
      <c r="R73" s="12" t="b">
        <f t="shared" si="1"/>
        <v>1</v>
      </c>
      <c r="S73" s="12"/>
      <c r="T73" s="14">
        <v>7849000.0</v>
      </c>
      <c r="U73" s="14">
        <v>2.6243E7</v>
      </c>
      <c r="V73" s="14">
        <v>4303000.0</v>
      </c>
      <c r="W73" s="14">
        <v>480000.0</v>
      </c>
      <c r="X73" s="15"/>
      <c r="Y73" s="15"/>
      <c r="Z73" s="14">
        <v>7849000.0</v>
      </c>
      <c r="AA73" s="15"/>
      <c r="AB73" s="14">
        <v>1.2044E7</v>
      </c>
      <c r="AC73" s="15"/>
      <c r="AD73" s="14">
        <v>2.77745E7</v>
      </c>
      <c r="AE73" s="15"/>
      <c r="AF73" s="14">
        <v>1.21578E8</v>
      </c>
      <c r="AG73" s="14">
        <v>3.0255E7</v>
      </c>
      <c r="AH73" s="14">
        <v>1.78E7</v>
      </c>
      <c r="AI73" s="14">
        <v>2.561755E8</v>
      </c>
      <c r="AJ73" s="12" t="b">
        <f t="shared" si="2"/>
        <v>1</v>
      </c>
      <c r="AK73" s="15">
        <f t="shared" si="3"/>
        <v>58984500</v>
      </c>
      <c r="AL73" s="15"/>
      <c r="AM73" s="12" t="b">
        <f t="shared" si="4"/>
        <v>1</v>
      </c>
    </row>
    <row r="74">
      <c r="A74" s="23" t="s">
        <v>96</v>
      </c>
      <c r="B74" s="15"/>
      <c r="C74" s="14">
        <v>3.6560653E7</v>
      </c>
      <c r="D74" s="14">
        <v>6.26161E7</v>
      </c>
      <c r="E74" s="14">
        <v>1522200.0</v>
      </c>
      <c r="F74" s="14">
        <v>9626400.0</v>
      </c>
      <c r="G74" s="15"/>
      <c r="H74" s="14">
        <v>4982600.0</v>
      </c>
      <c r="I74" s="15"/>
      <c r="J74" s="14">
        <v>3.96136E7</v>
      </c>
      <c r="K74" s="15"/>
      <c r="L74" s="15"/>
      <c r="M74" s="15"/>
      <c r="N74" s="14">
        <v>5.6626E8</v>
      </c>
      <c r="O74" s="14">
        <v>7.9516547E7</v>
      </c>
      <c r="P74" s="15"/>
      <c r="Q74" s="14">
        <v>8.006981E8</v>
      </c>
      <c r="R74" s="12" t="b">
        <f t="shared" si="1"/>
        <v>1</v>
      </c>
      <c r="S74" s="12"/>
      <c r="T74" s="14">
        <v>8.48093E7</v>
      </c>
      <c r="U74" s="14">
        <v>3.6560653E7</v>
      </c>
      <c r="V74" s="14">
        <v>6.26161E7</v>
      </c>
      <c r="W74" s="14">
        <v>1522200.0</v>
      </c>
      <c r="X74" s="14">
        <v>9626400.0</v>
      </c>
      <c r="Y74" s="15"/>
      <c r="Z74" s="14">
        <v>4982600.0</v>
      </c>
      <c r="AA74" s="15"/>
      <c r="AB74" s="14">
        <v>3.96136E7</v>
      </c>
      <c r="AC74" s="15"/>
      <c r="AD74" s="15"/>
      <c r="AE74" s="15"/>
      <c r="AF74" s="14">
        <v>5.6626E8</v>
      </c>
      <c r="AG74" s="14">
        <v>1.35112441E8</v>
      </c>
      <c r="AH74" s="15"/>
      <c r="AI74" s="14">
        <v>9.41103294E8</v>
      </c>
      <c r="AJ74" s="12" t="b">
        <f t="shared" si="2"/>
        <v>1</v>
      </c>
      <c r="AK74" s="15">
        <f t="shared" si="3"/>
        <v>140405194</v>
      </c>
      <c r="AL74" s="15"/>
      <c r="AM74" s="12" t="b">
        <f t="shared" si="4"/>
        <v>1</v>
      </c>
    </row>
    <row r="75">
      <c r="A75" s="23" t="s">
        <v>97</v>
      </c>
      <c r="B75" s="15"/>
      <c r="C75" s="15"/>
      <c r="D75" s="14">
        <v>3.7298E7</v>
      </c>
      <c r="E75" s="15"/>
      <c r="F75" s="15"/>
      <c r="G75" s="15"/>
      <c r="H75" s="15"/>
      <c r="I75" s="15"/>
      <c r="J75" s="15"/>
      <c r="K75" s="15"/>
      <c r="L75" s="15"/>
      <c r="M75" s="15"/>
      <c r="N75" s="14">
        <v>3.08561033E8</v>
      </c>
      <c r="O75" s="15"/>
      <c r="P75" s="15"/>
      <c r="Q75" s="14">
        <v>3.45859033E8</v>
      </c>
      <c r="R75" s="12" t="b">
        <f t="shared" si="1"/>
        <v>1</v>
      </c>
      <c r="S75" s="12"/>
      <c r="T75" s="15"/>
      <c r="U75" s="14">
        <v>2.99072E7</v>
      </c>
      <c r="V75" s="14">
        <v>3.7298E7</v>
      </c>
      <c r="W75" s="14">
        <v>3373600.0</v>
      </c>
      <c r="X75" s="15"/>
      <c r="Y75" s="14">
        <v>3335600.0</v>
      </c>
      <c r="Z75" s="14">
        <v>4.6857E7</v>
      </c>
      <c r="AA75" s="15"/>
      <c r="AB75" s="14">
        <v>1.9288E7</v>
      </c>
      <c r="AC75" s="14">
        <v>6.28E8</v>
      </c>
      <c r="AD75" s="14">
        <v>1.4145E7</v>
      </c>
      <c r="AE75" s="14">
        <v>5.49045E7</v>
      </c>
      <c r="AF75" s="14">
        <v>3.085610328E8</v>
      </c>
      <c r="AG75" s="14">
        <v>5.2412E7</v>
      </c>
      <c r="AH75" s="15"/>
      <c r="AI75" s="14">
        <v>1.1980819328E9</v>
      </c>
      <c r="AJ75" s="12" t="b">
        <f t="shared" si="2"/>
        <v>1</v>
      </c>
      <c r="AK75" s="15">
        <f t="shared" si="3"/>
        <v>852222899.8</v>
      </c>
      <c r="AL75" s="15"/>
      <c r="AM75" s="12" t="b">
        <f t="shared" si="4"/>
        <v>1</v>
      </c>
    </row>
    <row r="76">
      <c r="A76" s="23" t="s">
        <v>98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4">
        <v>2.594959672E8</v>
      </c>
      <c r="O76" s="15"/>
      <c r="P76" s="15"/>
      <c r="Q76" s="14">
        <v>2.594959672E8</v>
      </c>
      <c r="R76" s="12" t="b">
        <f t="shared" si="1"/>
        <v>1</v>
      </c>
      <c r="S76" s="12"/>
      <c r="T76" s="15"/>
      <c r="U76" s="14">
        <v>2.50624E7</v>
      </c>
      <c r="V76" s="14">
        <v>2400000.0</v>
      </c>
      <c r="W76" s="14">
        <v>1303600.0</v>
      </c>
      <c r="X76" s="15"/>
      <c r="Y76" s="15"/>
      <c r="Z76" s="14">
        <v>1145000.0</v>
      </c>
      <c r="AA76" s="15"/>
      <c r="AB76" s="14">
        <v>1.863E7</v>
      </c>
      <c r="AC76" s="14">
        <v>8.95E7</v>
      </c>
      <c r="AD76" s="14">
        <v>4604500.0</v>
      </c>
      <c r="AE76" s="14">
        <v>7.69145E7</v>
      </c>
      <c r="AF76" s="14">
        <v>2.594959672E8</v>
      </c>
      <c r="AG76" s="14">
        <v>8.4469805E7</v>
      </c>
      <c r="AH76" s="15"/>
      <c r="AI76" s="14">
        <v>5.635257722E8</v>
      </c>
      <c r="AJ76" s="12" t="b">
        <f t="shared" si="2"/>
        <v>1</v>
      </c>
      <c r="AK76" s="15">
        <f t="shared" si="3"/>
        <v>304029805</v>
      </c>
      <c r="AL76" s="15"/>
      <c r="AM76" s="12" t="b">
        <f t="shared" si="4"/>
        <v>1</v>
      </c>
    </row>
    <row r="77">
      <c r="A77" s="40" t="s">
        <v>114</v>
      </c>
      <c r="B77" s="12"/>
      <c r="C77" s="24">
        <v>3.9124511E7</v>
      </c>
      <c r="D77" s="24">
        <v>3.32205E7</v>
      </c>
      <c r="E77" s="25">
        <v>4805500.0</v>
      </c>
      <c r="F77" s="25">
        <v>5005000.0</v>
      </c>
      <c r="G77" s="25">
        <v>1860814.0</v>
      </c>
      <c r="H77" s="25">
        <v>3.8175E7</v>
      </c>
      <c r="I77" s="12"/>
      <c r="J77" s="25">
        <v>4631000.0</v>
      </c>
      <c r="K77" s="12"/>
      <c r="L77" s="12"/>
      <c r="M77" s="12"/>
      <c r="N77" s="24">
        <v>1.66768828E8</v>
      </c>
      <c r="O77" s="25">
        <v>9.5235732E7</v>
      </c>
      <c r="P77" s="12"/>
      <c r="Q77" s="25">
        <v>3.88826885E8</v>
      </c>
      <c r="R77" s="12" t="b">
        <f t="shared" si="1"/>
        <v>1</v>
      </c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 t="b">
        <f t="shared" si="2"/>
        <v>1</v>
      </c>
      <c r="AK77" s="12"/>
      <c r="AL77" s="12"/>
      <c r="AM77" s="12" t="b">
        <f t="shared" si="4"/>
        <v>0</v>
      </c>
    </row>
    <row r="78">
      <c r="A78" s="40" t="s">
        <v>115</v>
      </c>
      <c r="B78" s="12"/>
      <c r="C78" s="12"/>
      <c r="D78" s="25">
        <v>1.59824E8</v>
      </c>
      <c r="E78" s="12"/>
      <c r="F78" s="12"/>
      <c r="G78" s="12"/>
      <c r="H78" s="12"/>
      <c r="I78" s="12"/>
      <c r="J78" s="25">
        <v>2.1748E7</v>
      </c>
      <c r="K78" s="12"/>
      <c r="L78" s="12"/>
      <c r="M78" s="12"/>
      <c r="N78" s="12"/>
      <c r="O78" s="12"/>
      <c r="P78" s="12"/>
      <c r="Q78" s="25">
        <v>1.81572E8</v>
      </c>
      <c r="R78" s="12" t="b">
        <f t="shared" si="1"/>
        <v>1</v>
      </c>
      <c r="S78" s="12"/>
      <c r="T78" s="12"/>
      <c r="U78" s="12"/>
      <c r="V78" s="25">
        <v>1.59824E8</v>
      </c>
      <c r="W78" s="12"/>
      <c r="X78" s="12"/>
      <c r="Y78" s="12"/>
      <c r="Z78" s="12"/>
      <c r="AA78" s="12"/>
      <c r="AB78" s="25">
        <v>2.1748E7</v>
      </c>
      <c r="AC78" s="12"/>
      <c r="AD78" s="12"/>
      <c r="AE78" s="12"/>
      <c r="AF78" s="12"/>
      <c r="AG78" s="12"/>
      <c r="AH78" s="12"/>
      <c r="AI78" s="25">
        <v>1.81572E8</v>
      </c>
      <c r="AJ78" s="12" t="b">
        <f t="shared" si="2"/>
        <v>1</v>
      </c>
      <c r="AK78" s="12"/>
      <c r="AL78" s="12"/>
      <c r="AM78" s="12" t="b">
        <f t="shared" si="4"/>
        <v>1</v>
      </c>
    </row>
    <row r="79">
      <c r="A79" s="40" t="s">
        <v>116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25">
        <v>7.26904E7</v>
      </c>
      <c r="O79" s="12"/>
      <c r="P79" s="12"/>
      <c r="Q79" s="25">
        <v>7.26904E7</v>
      </c>
      <c r="R79" s="12" t="b">
        <f t="shared" si="1"/>
        <v>1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25">
        <v>7.26904E7</v>
      </c>
      <c r="AG79" s="12"/>
      <c r="AH79" s="12"/>
      <c r="AI79" s="25">
        <v>7.26904E7</v>
      </c>
      <c r="AJ79" s="12" t="b">
        <f t="shared" si="2"/>
        <v>1</v>
      </c>
      <c r="AK79" s="12"/>
      <c r="AL79" s="12"/>
      <c r="AM79" s="12" t="b">
        <f t="shared" si="4"/>
        <v>1</v>
      </c>
    </row>
    <row r="80">
      <c r="A80" s="40" t="s">
        <v>117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34">
        <v>2.337532209E7</v>
      </c>
      <c r="O80" s="12"/>
      <c r="P80" s="12"/>
      <c r="Q80" s="34">
        <v>2.337532209E7</v>
      </c>
      <c r="R80" s="12" t="b">
        <f t="shared" si="1"/>
        <v>1</v>
      </c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34">
        <v>2.337532209E7</v>
      </c>
      <c r="AG80" s="12"/>
      <c r="AH80" s="12"/>
      <c r="AI80" s="34">
        <v>2.337532209E7</v>
      </c>
      <c r="AJ80" s="12" t="b">
        <f t="shared" si="2"/>
        <v>1</v>
      </c>
      <c r="AK80" s="12"/>
      <c r="AL80" s="12"/>
      <c r="AM80" s="12" t="b">
        <f t="shared" si="4"/>
        <v>1</v>
      </c>
    </row>
    <row r="81">
      <c r="Q81" s="29">
        <f>SUM(Q7:Q80)</f>
        <v>26097891709</v>
      </c>
      <c r="AI81" s="29">
        <f>SUM(AI7:AI80)</f>
        <v>94187164164</v>
      </c>
      <c r="AK81" s="29">
        <f t="shared" ref="AK81:AL81" si="5">SUM(AK7:AK80)</f>
        <v>49107547234</v>
      </c>
      <c r="AL81" s="29">
        <f t="shared" si="5"/>
        <v>19370552106</v>
      </c>
    </row>
    <row r="82">
      <c r="Q82" s="79"/>
    </row>
    <row r="83">
      <c r="N83" s="32">
        <f>SUM(N65,N56:N59,N47,N43:N44)</f>
        <v>2187120000</v>
      </c>
      <c r="Q83" s="32">
        <f>SUM(Q3:Q76)</f>
        <v>26439537996</v>
      </c>
    </row>
    <row r="84">
      <c r="P84" s="80">
        <v>2.4289266993746E10</v>
      </c>
      <c r="Q84" s="32">
        <f>Q83-N83</f>
        <v>24252417996</v>
      </c>
    </row>
    <row r="85">
      <c r="Q85" s="32">
        <f>Q84-P84</f>
        <v>-36848998.19</v>
      </c>
    </row>
  </sheetData>
  <mergeCells count="2">
    <mergeCell ref="B1:P1"/>
    <mergeCell ref="T1:AH1"/>
  </mergeCells>
  <conditionalFormatting sqref="R3:R80 AJ3:AJ81 AM3:AM81">
    <cfRule type="cellIs" dxfId="0" priority="1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38"/>
    <col customWidth="1" min="4" max="4" width="14.0"/>
    <col customWidth="1" min="7" max="7" width="11.5"/>
    <col customWidth="1" min="9" max="9" width="16.63"/>
    <col customWidth="1" min="12" max="13" width="14.38"/>
    <col customWidth="1" min="15" max="15" width="14.63"/>
    <col customWidth="1" min="17" max="17" width="14.25"/>
    <col customWidth="1" min="18" max="18" width="16.88"/>
    <col customWidth="1" min="20" max="20" width="7.13"/>
    <col customWidth="1" min="21" max="21" width="12.38"/>
    <col customWidth="1" min="28" max="28" width="14.88"/>
    <col customWidth="1" min="32" max="32" width="16.13"/>
    <col customWidth="1" min="33" max="33" width="14.5"/>
    <col customWidth="1" min="34" max="34" width="16.63"/>
    <col customWidth="1" min="36" max="36" width="15.75"/>
    <col customWidth="1" min="37" max="37" width="15.13"/>
    <col customWidth="1" min="38" max="38" width="13.5"/>
    <col customWidth="1" min="39" max="39" width="8.38"/>
    <col customWidth="1" min="40" max="40" width="11.88"/>
    <col customWidth="1" min="41" max="41" width="12.13"/>
    <col customWidth="1" min="42" max="42" width="8.38"/>
  </cols>
  <sheetData>
    <row r="1">
      <c r="A1" s="33"/>
      <c r="B1" s="2"/>
      <c r="C1" s="2" t="s">
        <v>0</v>
      </c>
      <c r="S1" s="3"/>
      <c r="T1" s="4"/>
      <c r="U1" s="81"/>
      <c r="V1" s="2" t="s">
        <v>1</v>
      </c>
      <c r="AL1" s="2"/>
      <c r="AM1" s="2"/>
      <c r="AN1" s="2"/>
      <c r="AO1" s="2"/>
      <c r="AP1" s="2"/>
    </row>
    <row r="2" ht="56.25" customHeight="1">
      <c r="A2" s="6" t="s">
        <v>2</v>
      </c>
      <c r="B2" s="6" t="s">
        <v>118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119</v>
      </c>
      <c r="M2" s="7" t="s">
        <v>12</v>
      </c>
      <c r="N2" s="7" t="s">
        <v>13</v>
      </c>
      <c r="O2" s="7" t="s">
        <v>14</v>
      </c>
      <c r="P2" s="7" t="s">
        <v>15</v>
      </c>
      <c r="Q2" s="82" t="s">
        <v>16</v>
      </c>
      <c r="R2" s="82" t="s">
        <v>17</v>
      </c>
      <c r="S2" s="8" t="s">
        <v>18</v>
      </c>
      <c r="T2" s="9" t="s">
        <v>19</v>
      </c>
      <c r="U2" s="83" t="s">
        <v>20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7" t="s">
        <v>9</v>
      </c>
      <c r="AC2" s="7" t="s">
        <v>10</v>
      </c>
      <c r="AD2" s="7" t="s">
        <v>11</v>
      </c>
      <c r="AE2" s="7" t="s">
        <v>120</v>
      </c>
      <c r="AF2" s="7" t="s">
        <v>12</v>
      </c>
      <c r="AG2" s="7" t="s">
        <v>13</v>
      </c>
      <c r="AH2" s="7" t="s">
        <v>14</v>
      </c>
      <c r="AI2" s="7" t="s">
        <v>15</v>
      </c>
      <c r="AJ2" s="7" t="s">
        <v>16</v>
      </c>
      <c r="AK2" s="7" t="s">
        <v>17</v>
      </c>
      <c r="AL2" s="10" t="s">
        <v>21</v>
      </c>
      <c r="AM2" s="9" t="s">
        <v>19</v>
      </c>
      <c r="AN2" s="10" t="s">
        <v>22</v>
      </c>
      <c r="AO2" s="10" t="s">
        <v>23</v>
      </c>
      <c r="AP2" s="9" t="s">
        <v>19</v>
      </c>
    </row>
    <row r="3">
      <c r="A3" s="11" t="s">
        <v>24</v>
      </c>
      <c r="B3" s="84">
        <v>39794.0</v>
      </c>
      <c r="C3" s="85">
        <v>6432500.0</v>
      </c>
      <c r="D3" s="85">
        <v>4.81425E7</v>
      </c>
      <c r="E3" s="86">
        <v>1.2117E7</v>
      </c>
      <c r="F3" s="85">
        <v>6.1689E7</v>
      </c>
      <c r="G3" s="87"/>
      <c r="H3" s="85">
        <v>1.0916E7</v>
      </c>
      <c r="I3" s="87"/>
      <c r="J3" s="85">
        <v>2.9493E7</v>
      </c>
      <c r="K3" s="88">
        <v>2774000.0</v>
      </c>
      <c r="L3" s="85"/>
      <c r="M3" s="85">
        <v>4.60875E7</v>
      </c>
      <c r="N3" s="85">
        <v>1.124E7</v>
      </c>
      <c r="O3" s="87"/>
      <c r="P3" s="89">
        <v>1.98680365E8</v>
      </c>
      <c r="Q3" s="90">
        <v>5.2540044E7</v>
      </c>
      <c r="R3" s="87"/>
      <c r="S3" s="88">
        <f t="shared" ref="S3:S71" si="1">SUM(C3:R3)</f>
        <v>480111909</v>
      </c>
      <c r="T3" s="12" t="b">
        <f t="shared" ref="T3:T71" si="2">SUM(C3:R3)=S3</f>
        <v>1</v>
      </c>
      <c r="U3" s="15"/>
      <c r="V3" s="91">
        <v>9912000.0</v>
      </c>
      <c r="W3" s="91">
        <v>1.905525E8</v>
      </c>
      <c r="X3" s="91">
        <v>3.4608E7</v>
      </c>
      <c r="Y3" s="91">
        <v>1.97287E8</v>
      </c>
      <c r="Z3" s="91"/>
      <c r="AA3" s="91">
        <v>5.411138375E7</v>
      </c>
      <c r="AB3" s="91">
        <v>1.106475E8</v>
      </c>
      <c r="AC3" s="91">
        <v>2.9493E7</v>
      </c>
      <c r="AD3" s="91">
        <v>2.0079E7</v>
      </c>
      <c r="AE3" s="91"/>
      <c r="AF3" s="91">
        <v>5.05875E7</v>
      </c>
      <c r="AG3" s="91">
        <v>1.124E7</v>
      </c>
      <c r="AH3" s="91"/>
      <c r="AI3" s="91">
        <v>7.9750557959E8</v>
      </c>
      <c r="AJ3" s="91">
        <v>5.254004359E7</v>
      </c>
      <c r="AK3" s="91"/>
      <c r="AL3" s="91">
        <v>1.55856350693E9</v>
      </c>
      <c r="AM3" s="92" t="b">
        <f t="shared" ref="AM3:AM71" si="3">SUM(V3:AK3)=AL3</f>
        <v>1</v>
      </c>
      <c r="AN3" s="25">
        <f t="shared" ref="AN3:AN5" si="4">AL3-AO3-S3-U3</f>
        <v>328616723.2</v>
      </c>
      <c r="AO3" s="25">
        <v>7.498348747256777E8</v>
      </c>
      <c r="AP3" s="12" t="b">
        <f t="shared" ref="AP3:AP71" si="5">SUM(AN3:AO3,S3,U3)=AL3</f>
        <v>1</v>
      </c>
    </row>
    <row r="4">
      <c r="A4" s="11" t="s">
        <v>25</v>
      </c>
      <c r="B4" s="84">
        <v>100482.0</v>
      </c>
      <c r="C4" s="88"/>
      <c r="D4" s="88">
        <v>8.646E7</v>
      </c>
      <c r="E4" s="87"/>
      <c r="F4" s="85">
        <v>1.4476E7</v>
      </c>
      <c r="G4" s="85">
        <v>5.8245E7</v>
      </c>
      <c r="H4" s="87"/>
      <c r="I4" s="87"/>
      <c r="J4" s="85">
        <v>7310000.0</v>
      </c>
      <c r="K4" s="87"/>
      <c r="L4" s="87"/>
      <c r="M4" s="87"/>
      <c r="N4" s="87"/>
      <c r="O4" s="87"/>
      <c r="P4" s="88">
        <v>6.9802483E7</v>
      </c>
      <c r="Q4" s="88">
        <v>3.7718066E7</v>
      </c>
      <c r="R4" s="87"/>
      <c r="S4" s="88">
        <f t="shared" si="1"/>
        <v>274011549</v>
      </c>
      <c r="T4" s="12" t="b">
        <f t="shared" si="2"/>
        <v>1</v>
      </c>
      <c r="U4" s="14">
        <v>5.38E7</v>
      </c>
      <c r="V4" s="91">
        <v>7.1354E7</v>
      </c>
      <c r="W4" s="91">
        <v>1.4998E8</v>
      </c>
      <c r="X4" s="91">
        <v>2.372E7</v>
      </c>
      <c r="Y4" s="91">
        <v>2.8952E7</v>
      </c>
      <c r="Z4" s="91"/>
      <c r="AA4" s="91">
        <v>2.76545E8</v>
      </c>
      <c r="AB4" s="91"/>
      <c r="AC4" s="91">
        <v>7310000.0</v>
      </c>
      <c r="AD4" s="91"/>
      <c r="AE4" s="91"/>
      <c r="AF4" s="91">
        <v>5.0E7</v>
      </c>
      <c r="AG4" s="91"/>
      <c r="AH4" s="91"/>
      <c r="AI4" s="91">
        <v>1.02305909E8</v>
      </c>
      <c r="AJ4" s="91">
        <v>1.159615306E9</v>
      </c>
      <c r="AK4" s="91">
        <v>3.0E7</v>
      </c>
      <c r="AL4" s="91">
        <v>1.899782215E9</v>
      </c>
      <c r="AM4" s="92" t="b">
        <f t="shared" si="3"/>
        <v>1</v>
      </c>
      <c r="AN4" s="25">
        <f t="shared" si="4"/>
        <v>1571595666</v>
      </c>
      <c r="AO4" s="13">
        <v>375000.0</v>
      </c>
      <c r="AP4" s="12" t="b">
        <f t="shared" si="5"/>
        <v>1</v>
      </c>
    </row>
    <row r="5">
      <c r="A5" s="11" t="s">
        <v>26</v>
      </c>
      <c r="B5" s="84">
        <v>9179.0</v>
      </c>
      <c r="C5" s="85">
        <v>1.393467E7</v>
      </c>
      <c r="D5" s="86">
        <v>1.996902E7</v>
      </c>
      <c r="E5" s="86">
        <v>1.1483163E7</v>
      </c>
      <c r="F5" s="90">
        <v>1.9476132E7</v>
      </c>
      <c r="G5" s="86">
        <v>2975860.0</v>
      </c>
      <c r="H5" s="93">
        <v>2.0755E7</v>
      </c>
      <c r="I5" s="86">
        <v>2625500.0</v>
      </c>
      <c r="J5" s="86">
        <v>1.070061E7</v>
      </c>
      <c r="K5" s="90">
        <v>1.659571E7</v>
      </c>
      <c r="L5" s="93"/>
      <c r="M5" s="93">
        <v>2.384112E7</v>
      </c>
      <c r="N5" s="86">
        <v>4528091.0</v>
      </c>
      <c r="O5" s="86">
        <v>1.300604E7</v>
      </c>
      <c r="P5" s="90">
        <v>8.2484E7</v>
      </c>
      <c r="Q5" s="90">
        <v>7835000.0</v>
      </c>
      <c r="R5" s="87"/>
      <c r="S5" s="88">
        <f t="shared" si="1"/>
        <v>250209916</v>
      </c>
      <c r="T5" s="12" t="b">
        <f t="shared" si="2"/>
        <v>1</v>
      </c>
      <c r="V5" s="91">
        <v>1.393467E7</v>
      </c>
      <c r="W5" s="91">
        <v>2.202202E7</v>
      </c>
      <c r="X5" s="91">
        <v>1.5310884E7</v>
      </c>
      <c r="Y5" s="91">
        <v>2.6380632E7</v>
      </c>
      <c r="Z5" s="91">
        <v>5545860.0</v>
      </c>
      <c r="AA5" s="91">
        <v>4.130142E7</v>
      </c>
      <c r="AB5" s="91">
        <v>2625500.0</v>
      </c>
      <c r="AC5" s="91">
        <v>2.464677E7</v>
      </c>
      <c r="AD5" s="91">
        <v>3.640311E7</v>
      </c>
      <c r="AE5" s="91"/>
      <c r="AF5" s="91">
        <v>2.384112E7</v>
      </c>
      <c r="AG5" s="91">
        <v>3.3686182E7</v>
      </c>
      <c r="AH5" s="91">
        <v>3.443406E7</v>
      </c>
      <c r="AI5" s="91">
        <v>3.3546E8</v>
      </c>
      <c r="AJ5" s="91">
        <v>3.881E7</v>
      </c>
      <c r="AK5" s="91">
        <v>1.62E8</v>
      </c>
      <c r="AL5" s="91">
        <v>8.16402228E8</v>
      </c>
      <c r="AM5" s="92" t="b">
        <f t="shared" si="3"/>
        <v>1</v>
      </c>
      <c r="AN5" s="25">
        <f t="shared" si="4"/>
        <v>404192312</v>
      </c>
      <c r="AO5" s="94">
        <v>1.62E8</v>
      </c>
      <c r="AP5" s="12" t="b">
        <f t="shared" si="5"/>
        <v>1</v>
      </c>
    </row>
    <row r="6">
      <c r="A6" s="11" t="s">
        <v>27</v>
      </c>
      <c r="B6" s="84">
        <v>229.0</v>
      </c>
      <c r="C6" s="87"/>
      <c r="D6" s="86">
        <v>1.9015E7</v>
      </c>
      <c r="E6" s="87"/>
      <c r="F6" s="90">
        <v>532500.0</v>
      </c>
      <c r="G6" s="87"/>
      <c r="H6" s="87"/>
      <c r="I6" s="87"/>
      <c r="J6" s="88">
        <v>5337000.0</v>
      </c>
      <c r="K6" s="90">
        <v>1.64295E7</v>
      </c>
      <c r="L6" s="93"/>
      <c r="M6" s="93">
        <v>5435000.0</v>
      </c>
      <c r="N6" s="88">
        <v>9993000.0</v>
      </c>
      <c r="O6" s="86">
        <v>3050000.0</v>
      </c>
      <c r="P6" s="90">
        <v>4.8077537E7</v>
      </c>
      <c r="Q6" s="88">
        <v>8970000.0</v>
      </c>
      <c r="R6" s="86">
        <v>140000.0</v>
      </c>
      <c r="S6" s="88">
        <f t="shared" si="1"/>
        <v>116979537</v>
      </c>
      <c r="T6" s="12" t="b">
        <f t="shared" si="2"/>
        <v>1</v>
      </c>
      <c r="U6" s="14">
        <v>7500000.0</v>
      </c>
      <c r="V6" s="91">
        <v>8588900.0</v>
      </c>
      <c r="W6" s="91">
        <v>2.0515E7</v>
      </c>
      <c r="X6" s="91"/>
      <c r="Y6" s="91">
        <v>3032500.0</v>
      </c>
      <c r="Z6" s="91">
        <v>5240000.0</v>
      </c>
      <c r="AA6" s="91">
        <v>1.09838E8</v>
      </c>
      <c r="AB6" s="91">
        <v>2934000.0</v>
      </c>
      <c r="AC6" s="91">
        <v>5337000.0</v>
      </c>
      <c r="AD6" s="91">
        <v>2.01295E7</v>
      </c>
      <c r="AE6" s="91"/>
      <c r="AF6" s="91">
        <v>5435000.0</v>
      </c>
      <c r="AG6" s="91">
        <v>9993000.0</v>
      </c>
      <c r="AH6" s="91">
        <v>1.0382E7</v>
      </c>
      <c r="AI6" s="91">
        <v>1.23114756E8</v>
      </c>
      <c r="AJ6" s="91">
        <v>1.417E7</v>
      </c>
      <c r="AK6" s="91">
        <v>1.1744E8</v>
      </c>
      <c r="AL6" s="91">
        <v>4.56149656E8</v>
      </c>
      <c r="AM6" s="92" t="b">
        <f t="shared" si="3"/>
        <v>1</v>
      </c>
      <c r="AN6" s="13">
        <v>1.22091712E8</v>
      </c>
      <c r="AO6" s="13">
        <v>2.09578407E8</v>
      </c>
      <c r="AP6" s="12" t="b">
        <f t="shared" si="5"/>
        <v>1</v>
      </c>
    </row>
    <row r="7">
      <c r="A7" s="11" t="s">
        <v>28</v>
      </c>
      <c r="B7" s="84">
        <v>73319.0</v>
      </c>
      <c r="C7" s="87"/>
      <c r="D7" s="95">
        <v>8194000.0</v>
      </c>
      <c r="E7" s="87"/>
      <c r="F7" s="96">
        <v>8390000.0</v>
      </c>
      <c r="G7" s="87"/>
      <c r="H7" s="93">
        <v>6.740409E7</v>
      </c>
      <c r="I7" s="87"/>
      <c r="J7" s="96">
        <v>4.78854E7</v>
      </c>
      <c r="K7" s="88">
        <v>3.75548E7</v>
      </c>
      <c r="L7" s="88"/>
      <c r="M7" s="88">
        <v>9.80164E7</v>
      </c>
      <c r="N7" s="87"/>
      <c r="O7" s="87"/>
      <c r="P7" s="88">
        <v>1.72882196E8</v>
      </c>
      <c r="Q7" s="88">
        <v>2.0883287E7</v>
      </c>
      <c r="R7" s="87"/>
      <c r="S7" s="88">
        <f t="shared" si="1"/>
        <v>461210173</v>
      </c>
      <c r="T7" s="12" t="b">
        <f t="shared" si="2"/>
        <v>1</v>
      </c>
      <c r="U7" s="14">
        <v>1.268E7</v>
      </c>
      <c r="V7" s="91">
        <v>3100000.0</v>
      </c>
      <c r="W7" s="91">
        <v>1.2674244E8</v>
      </c>
      <c r="X7" s="91">
        <v>5.604E7</v>
      </c>
      <c r="Y7" s="91">
        <v>2.519E7</v>
      </c>
      <c r="Z7" s="91">
        <v>5.233E7</v>
      </c>
      <c r="AA7" s="91">
        <v>6.740409E7</v>
      </c>
      <c r="AB7" s="91"/>
      <c r="AC7" s="91">
        <v>8.51594E7</v>
      </c>
      <c r="AD7" s="91">
        <v>4.49184E7</v>
      </c>
      <c r="AE7" s="91"/>
      <c r="AF7" s="91">
        <v>9.80164E7</v>
      </c>
      <c r="AG7" s="91">
        <v>2.7E7</v>
      </c>
      <c r="AH7" s="91">
        <v>1.764E7</v>
      </c>
      <c r="AI7" s="91">
        <v>1.8508037343595117E8</v>
      </c>
      <c r="AJ7" s="91">
        <v>2.9911133333333336E7</v>
      </c>
      <c r="AK7" s="91">
        <v>2.49904E8</v>
      </c>
      <c r="AL7" s="91">
        <v>1.0684362367692845E9</v>
      </c>
      <c r="AM7" s="92" t="b">
        <f t="shared" si="3"/>
        <v>1</v>
      </c>
      <c r="AN7" s="25">
        <f t="shared" ref="AN7:AN24" si="6">AL7-AO7-S7-U7</f>
        <v>142883999.9</v>
      </c>
      <c r="AO7" s="25">
        <v>4.516620638466667E8</v>
      </c>
      <c r="AP7" s="12" t="b">
        <f t="shared" si="5"/>
        <v>1</v>
      </c>
    </row>
    <row r="8">
      <c r="A8" s="11" t="s">
        <v>29</v>
      </c>
      <c r="B8" s="84">
        <v>135556.0</v>
      </c>
      <c r="C8" s="87"/>
      <c r="D8" s="95">
        <v>2.2104E7</v>
      </c>
      <c r="E8" s="95">
        <v>1.732E7</v>
      </c>
      <c r="F8" s="97">
        <v>5110000.0</v>
      </c>
      <c r="G8" s="87"/>
      <c r="H8" s="87"/>
      <c r="I8" s="87"/>
      <c r="J8" s="88">
        <v>6.454E7</v>
      </c>
      <c r="K8" s="97">
        <v>3.3444E7</v>
      </c>
      <c r="L8" s="87"/>
      <c r="M8" s="87"/>
      <c r="N8" s="95">
        <v>8.4504E7</v>
      </c>
      <c r="O8" s="88">
        <v>3.8843E7</v>
      </c>
      <c r="P8" s="88">
        <v>8.85E7</v>
      </c>
      <c r="Q8" s="90">
        <v>2.823E7</v>
      </c>
      <c r="R8" s="87"/>
      <c r="S8" s="88">
        <f t="shared" si="1"/>
        <v>382595000</v>
      </c>
      <c r="T8" s="12" t="b">
        <f t="shared" si="2"/>
        <v>1</v>
      </c>
      <c r="U8" s="14">
        <v>2.535E7</v>
      </c>
      <c r="V8" s="91">
        <v>2.5485E7</v>
      </c>
      <c r="W8" s="91">
        <v>3.364E7</v>
      </c>
      <c r="X8" s="91">
        <v>3.464E7</v>
      </c>
      <c r="Y8" s="91">
        <v>6.511E7</v>
      </c>
      <c r="Z8" s="91"/>
      <c r="AA8" s="91"/>
      <c r="AB8" s="91"/>
      <c r="AC8" s="91">
        <v>9.5316E7</v>
      </c>
      <c r="AD8" s="91">
        <v>4.8874E7</v>
      </c>
      <c r="AE8" s="91"/>
      <c r="AF8" s="91">
        <v>1.36908E8</v>
      </c>
      <c r="AG8" s="91">
        <v>1.08288E8</v>
      </c>
      <c r="AH8" s="91">
        <v>8.16743E8</v>
      </c>
      <c r="AI8" s="91">
        <v>2.8158E8</v>
      </c>
      <c r="AJ8" s="91">
        <v>2.4678E8</v>
      </c>
      <c r="AK8" s="91">
        <v>3.555E7</v>
      </c>
      <c r="AL8" s="91">
        <v>1.928914E9</v>
      </c>
      <c r="AM8" s="92" t="b">
        <f t="shared" si="3"/>
        <v>1</v>
      </c>
      <c r="AN8" s="25">
        <f t="shared" si="6"/>
        <v>451491000</v>
      </c>
      <c r="AO8" s="13">
        <v>1.069478E9</v>
      </c>
      <c r="AP8" s="12" t="b">
        <f t="shared" si="5"/>
        <v>1</v>
      </c>
    </row>
    <row r="9">
      <c r="A9" s="11" t="s">
        <v>30</v>
      </c>
      <c r="B9" s="84">
        <v>139410.0</v>
      </c>
      <c r="C9" s="87"/>
      <c r="D9" s="87"/>
      <c r="E9" s="87"/>
      <c r="F9" s="88">
        <v>4.2314E7</v>
      </c>
      <c r="G9" s="87"/>
      <c r="H9" s="87"/>
      <c r="I9" s="87"/>
      <c r="J9" s="88">
        <v>5.1956E7</v>
      </c>
      <c r="K9" s="97">
        <v>6.6888E7</v>
      </c>
      <c r="L9" s="87"/>
      <c r="M9" s="87"/>
      <c r="N9" s="95">
        <v>3.4824E7</v>
      </c>
      <c r="O9" s="88">
        <v>6.9543E7</v>
      </c>
      <c r="P9" s="88">
        <v>7.2105E7</v>
      </c>
      <c r="Q9" s="88">
        <v>1.7088E7</v>
      </c>
      <c r="R9" s="88">
        <v>1.935E7</v>
      </c>
      <c r="S9" s="88">
        <f t="shared" si="1"/>
        <v>374068000</v>
      </c>
      <c r="T9" s="12" t="b">
        <f t="shared" si="2"/>
        <v>1</v>
      </c>
      <c r="U9" s="15"/>
      <c r="V9" s="91">
        <v>2.5485E7</v>
      </c>
      <c r="W9" s="91">
        <v>4.4436E7</v>
      </c>
      <c r="X9" s="91">
        <v>4.2E7</v>
      </c>
      <c r="Y9" s="91">
        <v>1.82504492E8</v>
      </c>
      <c r="Z9" s="91">
        <v>5.0E7</v>
      </c>
      <c r="AA9" s="91">
        <v>7.5E7</v>
      </c>
      <c r="AB9" s="91">
        <v>3.0E7</v>
      </c>
      <c r="AC9" s="91">
        <v>9.7732E7</v>
      </c>
      <c r="AD9" s="91">
        <v>1.00742E8</v>
      </c>
      <c r="AE9" s="91"/>
      <c r="AF9" s="91">
        <v>2.81403E8</v>
      </c>
      <c r="AG9" s="91">
        <v>7.565975E7</v>
      </c>
      <c r="AH9" s="91">
        <v>6.93292E8</v>
      </c>
      <c r="AI9" s="91">
        <v>4.5498E8</v>
      </c>
      <c r="AJ9" s="91">
        <v>4.4802E8</v>
      </c>
      <c r="AK9" s="91">
        <v>3.755E7</v>
      </c>
      <c r="AL9" s="91">
        <v>2.638804242E9</v>
      </c>
      <c r="AM9" s="92" t="b">
        <f t="shared" si="3"/>
        <v>1</v>
      </c>
      <c r="AN9" s="25">
        <f t="shared" si="6"/>
        <v>1090605746</v>
      </c>
      <c r="AO9" s="13">
        <v>1.174130496E9</v>
      </c>
      <c r="AP9" s="12" t="b">
        <f t="shared" si="5"/>
        <v>1</v>
      </c>
    </row>
    <row r="10">
      <c r="A10" s="11" t="s">
        <v>31</v>
      </c>
      <c r="B10" s="84">
        <v>426146.0</v>
      </c>
      <c r="C10" s="96">
        <v>4.9829875E7</v>
      </c>
      <c r="D10" s="88">
        <v>1.14195E8</v>
      </c>
      <c r="E10" s="88">
        <v>2.137E7</v>
      </c>
      <c r="F10" s="88">
        <v>5460000.0</v>
      </c>
      <c r="G10" s="88">
        <v>5.83615E7</v>
      </c>
      <c r="H10" s="87"/>
      <c r="I10" s="88">
        <v>1.10900625E8</v>
      </c>
      <c r="J10" s="88">
        <v>1.142E7</v>
      </c>
      <c r="K10" s="88">
        <v>2.272E7</v>
      </c>
      <c r="L10" s="88"/>
      <c r="M10" s="88">
        <v>6.76E7</v>
      </c>
      <c r="N10" s="88">
        <v>4.3652E7</v>
      </c>
      <c r="O10" s="88">
        <v>2.0385E7</v>
      </c>
      <c r="P10" s="88">
        <v>2.04161966E8</v>
      </c>
      <c r="Q10" s="88">
        <v>4.8948864E7</v>
      </c>
      <c r="R10" s="87"/>
      <c r="S10" s="88">
        <f t="shared" si="1"/>
        <v>779004830</v>
      </c>
      <c r="T10" s="12" t="b">
        <f t="shared" si="2"/>
        <v>1</v>
      </c>
      <c r="U10" s="14">
        <v>1.24E7</v>
      </c>
      <c r="V10" s="91">
        <v>1.32014089E8</v>
      </c>
      <c r="W10" s="91">
        <v>1.17435E8</v>
      </c>
      <c r="X10" s="91">
        <v>3.87E7</v>
      </c>
      <c r="Y10" s="91">
        <v>1.875E7</v>
      </c>
      <c r="Z10" s="91">
        <v>1.020778E8</v>
      </c>
      <c r="AA10" s="91">
        <v>6.0223E7</v>
      </c>
      <c r="AB10" s="91">
        <v>1.86171351E8</v>
      </c>
      <c r="AC10" s="91">
        <v>1.17529E8</v>
      </c>
      <c r="AD10" s="91">
        <v>6.0462E7</v>
      </c>
      <c r="AE10" s="91"/>
      <c r="AF10" s="91">
        <v>5.33620859E8</v>
      </c>
      <c r="AG10" s="91">
        <v>1.41424E8</v>
      </c>
      <c r="AH10" s="91">
        <v>5.1902E7</v>
      </c>
      <c r="AI10" s="91">
        <v>6.801613039894818E8</v>
      </c>
      <c r="AJ10" s="91">
        <v>4.780276E8</v>
      </c>
      <c r="AK10" s="91">
        <v>6.575E7</v>
      </c>
      <c r="AL10" s="91">
        <v>2.784248002989482E9</v>
      </c>
      <c r="AM10" s="92" t="b">
        <f t="shared" si="3"/>
        <v>1</v>
      </c>
      <c r="AN10" s="25">
        <f t="shared" si="6"/>
        <v>1016919802</v>
      </c>
      <c r="AO10" s="25">
        <v>9.75923371172518E8</v>
      </c>
      <c r="AP10" s="12" t="b">
        <f t="shared" si="5"/>
        <v>1</v>
      </c>
    </row>
    <row r="11">
      <c r="A11" s="11" t="s">
        <v>32</v>
      </c>
      <c r="B11" s="84">
        <v>20620.0</v>
      </c>
      <c r="C11" s="88">
        <v>9520000.0</v>
      </c>
      <c r="D11" s="88">
        <v>4.262E7</v>
      </c>
      <c r="E11" s="88">
        <v>1.605E7</v>
      </c>
      <c r="F11" s="88">
        <v>1.438E7</v>
      </c>
      <c r="G11" s="88">
        <v>1.864E7</v>
      </c>
      <c r="H11" s="88">
        <v>1.387E7</v>
      </c>
      <c r="I11" s="88">
        <v>9974000.0</v>
      </c>
      <c r="J11" s="88">
        <v>3.695E7</v>
      </c>
      <c r="K11" s="88">
        <v>1.36E7</v>
      </c>
      <c r="L11" s="88"/>
      <c r="M11" s="88">
        <v>3.02E7</v>
      </c>
      <c r="N11" s="88">
        <v>1.9E7</v>
      </c>
      <c r="O11" s="88">
        <v>8100000.0</v>
      </c>
      <c r="P11" s="88">
        <v>1.3032E8</v>
      </c>
      <c r="Q11" s="88">
        <v>4.1847E7</v>
      </c>
      <c r="R11" s="87"/>
      <c r="S11" s="88">
        <f t="shared" si="1"/>
        <v>405071000</v>
      </c>
      <c r="T11" s="12" t="b">
        <f t="shared" si="2"/>
        <v>1</v>
      </c>
      <c r="U11" s="14">
        <v>1.11E7</v>
      </c>
      <c r="V11" s="91">
        <v>1.415E7</v>
      </c>
      <c r="W11" s="91">
        <v>5.229E7</v>
      </c>
      <c r="X11" s="91">
        <v>8980000.0</v>
      </c>
      <c r="Y11" s="91">
        <v>2.852E7</v>
      </c>
      <c r="Z11" s="91">
        <v>2.176E7</v>
      </c>
      <c r="AA11" s="91">
        <v>6.656E7</v>
      </c>
      <c r="AB11" s="91">
        <v>1.1274E7</v>
      </c>
      <c r="AC11" s="91">
        <v>3.695E7</v>
      </c>
      <c r="AD11" s="91">
        <v>1.62E7</v>
      </c>
      <c r="AE11" s="91"/>
      <c r="AF11" s="91">
        <v>4.52E7</v>
      </c>
      <c r="AG11" s="91">
        <v>5.776E7</v>
      </c>
      <c r="AH11" s="91">
        <v>3.522E7</v>
      </c>
      <c r="AI11" s="91">
        <v>1.5432E8</v>
      </c>
      <c r="AJ11" s="91">
        <v>4.1847E7</v>
      </c>
      <c r="AK11" s="91">
        <v>7.91E7</v>
      </c>
      <c r="AL11" s="91">
        <v>6.70131E8</v>
      </c>
      <c r="AM11" s="92" t="b">
        <f t="shared" si="3"/>
        <v>1</v>
      </c>
      <c r="AN11" s="25">
        <f t="shared" si="6"/>
        <v>156490000</v>
      </c>
      <c r="AO11" s="13">
        <v>9.747E7</v>
      </c>
      <c r="AP11" s="12" t="b">
        <f t="shared" si="5"/>
        <v>1</v>
      </c>
    </row>
    <row r="12">
      <c r="A12" s="11" t="s">
        <v>33</v>
      </c>
      <c r="B12" s="84">
        <v>12500.0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8">
        <f t="shared" si="1"/>
        <v>0</v>
      </c>
      <c r="T12" s="12" t="b">
        <f t="shared" si="2"/>
        <v>1</v>
      </c>
      <c r="U12" s="15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2" t="b">
        <f t="shared" si="3"/>
        <v>1</v>
      </c>
      <c r="AN12" s="25">
        <f t="shared" si="6"/>
        <v>0</v>
      </c>
      <c r="AO12" s="12"/>
      <c r="AP12" s="12" t="b">
        <f t="shared" si="5"/>
        <v>1</v>
      </c>
    </row>
    <row r="13">
      <c r="A13" s="11" t="s">
        <v>34</v>
      </c>
      <c r="B13" s="84">
        <v>210312.0</v>
      </c>
      <c r="C13" s="87"/>
      <c r="D13" s="86">
        <v>1.1428E7</v>
      </c>
      <c r="E13" s="85">
        <v>1.344E8</v>
      </c>
      <c r="F13" s="87"/>
      <c r="G13" s="86">
        <v>6.36847E7</v>
      </c>
      <c r="H13" s="87"/>
      <c r="I13" s="88">
        <v>4.25E7</v>
      </c>
      <c r="J13" s="88">
        <v>4120000.0</v>
      </c>
      <c r="K13" s="87"/>
      <c r="L13" s="87"/>
      <c r="M13" s="87"/>
      <c r="N13" s="87"/>
      <c r="O13" s="87"/>
      <c r="P13" s="90">
        <v>7.0235819E7</v>
      </c>
      <c r="Q13" s="88">
        <v>1.8551603E7</v>
      </c>
      <c r="R13" s="87"/>
      <c r="S13" s="88">
        <f t="shared" si="1"/>
        <v>344920122</v>
      </c>
      <c r="T13" s="12" t="b">
        <f t="shared" si="2"/>
        <v>1</v>
      </c>
      <c r="U13" s="14">
        <v>3.0393932E7</v>
      </c>
      <c r="V13" s="91">
        <v>2.34635E7</v>
      </c>
      <c r="W13" s="91">
        <f>564169904-X13</f>
        <v>409161904</v>
      </c>
      <c r="X13" s="91">
        <v>1.55008E8</v>
      </c>
      <c r="Y13" s="91">
        <v>2.118633E8</v>
      </c>
      <c r="Z13" s="91">
        <v>1.37262E8</v>
      </c>
      <c r="AA13" s="91">
        <v>8.9621371E7</v>
      </c>
      <c r="AB13" s="91">
        <v>7.5027932E7</v>
      </c>
      <c r="AC13" s="91">
        <v>1.08977E8</v>
      </c>
      <c r="AD13" s="91">
        <v>3.4294E7</v>
      </c>
      <c r="AE13" s="91"/>
      <c r="AF13" s="91">
        <v>1.78516E8</v>
      </c>
      <c r="AG13" s="91">
        <v>8.56697E7</v>
      </c>
      <c r="AH13" s="91"/>
      <c r="AI13" s="91">
        <v>3.861255259E8</v>
      </c>
      <c r="AJ13" s="91">
        <v>1.18386631094223E8</v>
      </c>
      <c r="AK13" s="91">
        <v>2.629E7</v>
      </c>
      <c r="AL13" s="91">
        <v>2.03966686399422E9</v>
      </c>
      <c r="AM13" s="92" t="b">
        <f t="shared" si="3"/>
        <v>1</v>
      </c>
      <c r="AN13" s="25">
        <f t="shared" si="6"/>
        <v>1382065686</v>
      </c>
      <c r="AO13" s="14">
        <v>2.82287124E8</v>
      </c>
      <c r="AP13" s="12" t="b">
        <f t="shared" si="5"/>
        <v>1</v>
      </c>
    </row>
    <row r="14">
      <c r="A14" s="11" t="s">
        <v>36</v>
      </c>
      <c r="B14" s="84">
        <v>210312.0</v>
      </c>
      <c r="C14" s="88">
        <v>7130000.0</v>
      </c>
      <c r="D14" s="88">
        <v>6.2561E7</v>
      </c>
      <c r="E14" s="88">
        <v>1.5414E7</v>
      </c>
      <c r="F14" s="88">
        <v>1.875E7</v>
      </c>
      <c r="G14" s="88">
        <v>3.1312E7</v>
      </c>
      <c r="H14" s="88">
        <v>4.324E7</v>
      </c>
      <c r="I14" s="88">
        <v>4370000.0</v>
      </c>
      <c r="J14" s="88">
        <v>2.5925E7</v>
      </c>
      <c r="K14" s="98">
        <v>3.0374E7</v>
      </c>
      <c r="L14" s="98">
        <v>8820000.0</v>
      </c>
      <c r="M14" s="88">
        <v>8.7704E7</v>
      </c>
      <c r="N14" s="88">
        <v>1.585E7</v>
      </c>
      <c r="O14" s="87"/>
      <c r="P14" s="88">
        <v>1.97688391E8</v>
      </c>
      <c r="Q14" s="88">
        <v>3.902124E7</v>
      </c>
      <c r="R14" s="87"/>
      <c r="S14" s="88">
        <f t="shared" si="1"/>
        <v>588159631</v>
      </c>
      <c r="T14" s="12" t="b">
        <f t="shared" si="2"/>
        <v>1</v>
      </c>
      <c r="U14" s="15"/>
      <c r="V14" s="91">
        <v>7130000.0</v>
      </c>
      <c r="W14" s="91">
        <v>2.923E8</v>
      </c>
      <c r="X14" s="91">
        <v>3.06228E8</v>
      </c>
      <c r="Y14" s="91">
        <v>5.8384E7</v>
      </c>
      <c r="Z14" s="91">
        <v>7.5344E7</v>
      </c>
      <c r="AA14" s="91">
        <v>3.44221E8</v>
      </c>
      <c r="AB14" s="91">
        <v>3.85E7</v>
      </c>
      <c r="AC14" s="91">
        <v>2.5925E7</v>
      </c>
      <c r="AD14" s="91">
        <v>5.1572E7</v>
      </c>
      <c r="AE14" s="91">
        <v>8820000.0</v>
      </c>
      <c r="AF14" s="91">
        <v>8.7704E7</v>
      </c>
      <c r="AG14" s="91">
        <v>8.3939E7</v>
      </c>
      <c r="AH14" s="91">
        <v>1.86696E7</v>
      </c>
      <c r="AI14" s="91">
        <v>4.59823602E8</v>
      </c>
      <c r="AJ14" s="91">
        <v>1.5306124E8</v>
      </c>
      <c r="AK14" s="91">
        <v>5.1117436E8</v>
      </c>
      <c r="AL14" s="91">
        <v>2.522795802E9</v>
      </c>
      <c r="AM14" s="92" t="b">
        <f t="shared" si="3"/>
        <v>1</v>
      </c>
      <c r="AN14" s="25">
        <f t="shared" si="6"/>
        <v>847089296</v>
      </c>
      <c r="AO14" s="25">
        <v>1.087546875E9</v>
      </c>
      <c r="AP14" s="12" t="b">
        <f t="shared" si="5"/>
        <v>1</v>
      </c>
    </row>
    <row r="15">
      <c r="A15" s="11" t="s">
        <v>37</v>
      </c>
      <c r="B15" s="84">
        <v>17000.0</v>
      </c>
      <c r="C15" s="87"/>
      <c r="D15" s="88">
        <v>1.933292E7</v>
      </c>
      <c r="E15" s="88">
        <v>5426900.0</v>
      </c>
      <c r="F15" s="88">
        <v>8931000.0</v>
      </c>
      <c r="G15" s="88">
        <v>8490000.0</v>
      </c>
      <c r="H15" s="88">
        <v>3.834160794E7</v>
      </c>
      <c r="I15" s="87"/>
      <c r="J15" s="88">
        <v>4657900.0</v>
      </c>
      <c r="K15" s="87"/>
      <c r="L15" s="88"/>
      <c r="M15" s="88">
        <v>2.08853E7</v>
      </c>
      <c r="O15" s="87"/>
      <c r="P15" s="87">
        <v>3.68836678E7</v>
      </c>
      <c r="Q15" s="87">
        <v>7768000.0</v>
      </c>
      <c r="R15" s="87"/>
      <c r="S15" s="88">
        <f t="shared" si="1"/>
        <v>150717295.7</v>
      </c>
      <c r="T15" s="12" t="b">
        <f t="shared" si="2"/>
        <v>1</v>
      </c>
      <c r="U15" s="14">
        <v>4200000.0</v>
      </c>
      <c r="V15" s="91"/>
      <c r="W15" s="91">
        <v>9.1796314E7</v>
      </c>
      <c r="X15" s="91">
        <v>2.03807E7</v>
      </c>
      <c r="Y15" s="91">
        <v>8931000.0</v>
      </c>
      <c r="Z15" s="91">
        <v>9994900.0</v>
      </c>
      <c r="AA15" s="91">
        <v>4.506160794E7</v>
      </c>
      <c r="AB15" s="91"/>
      <c r="AC15" s="91">
        <v>4657900.0</v>
      </c>
      <c r="AD15" s="91">
        <v>6249540.0</v>
      </c>
      <c r="AE15" s="91"/>
      <c r="AF15" s="91">
        <v>2.08853E7</v>
      </c>
      <c r="AG15" s="91"/>
      <c r="AH15" s="91"/>
      <c r="AI15" s="91">
        <v>8.53805104E7</v>
      </c>
      <c r="AJ15" s="91">
        <v>2.2723E7</v>
      </c>
      <c r="AK15" s="91">
        <v>9.42E7</v>
      </c>
      <c r="AL15" s="91">
        <v>4.1026077234E8</v>
      </c>
      <c r="AM15" s="92" t="b">
        <f t="shared" si="3"/>
        <v>1</v>
      </c>
      <c r="AN15" s="25">
        <f t="shared" si="6"/>
        <v>232622287.6</v>
      </c>
      <c r="AO15" s="13">
        <v>2.2721189E7</v>
      </c>
      <c r="AP15" s="12" t="b">
        <f t="shared" si="5"/>
        <v>1</v>
      </c>
    </row>
    <row r="16">
      <c r="A16" s="11" t="s">
        <v>38</v>
      </c>
      <c r="B16" s="84">
        <v>35605.0</v>
      </c>
      <c r="C16" s="88">
        <v>9986000.0</v>
      </c>
      <c r="D16" s="88">
        <v>1.08E7</v>
      </c>
      <c r="E16" s="87"/>
      <c r="F16" s="88">
        <v>1.32864E7</v>
      </c>
      <c r="G16" s="88">
        <v>1.968E7</v>
      </c>
      <c r="H16" s="88">
        <v>1.129E7</v>
      </c>
      <c r="I16" s="88">
        <v>2.0259E7</v>
      </c>
      <c r="J16" s="88">
        <v>8550000.0</v>
      </c>
      <c r="K16" s="88">
        <v>1.6276E7</v>
      </c>
      <c r="L16" s="87"/>
      <c r="M16" s="87"/>
      <c r="N16" s="87"/>
      <c r="O16" s="88">
        <v>6420000.0</v>
      </c>
      <c r="P16" s="88">
        <v>1.05718894E8</v>
      </c>
      <c r="Q16" s="88">
        <v>1.516E7</v>
      </c>
      <c r="R16" s="88">
        <v>1150000.0</v>
      </c>
      <c r="S16" s="88">
        <f t="shared" si="1"/>
        <v>238576294</v>
      </c>
      <c r="T16" s="12" t="b">
        <f t="shared" si="2"/>
        <v>1</v>
      </c>
      <c r="U16" s="14">
        <v>4.8035E7</v>
      </c>
      <c r="V16" s="91">
        <v>1.6486E7</v>
      </c>
      <c r="W16" s="91">
        <v>2.986E7</v>
      </c>
      <c r="X16" s="91">
        <v>5600000.0</v>
      </c>
      <c r="Y16" s="91">
        <v>5.03034E7</v>
      </c>
      <c r="Z16" s="91">
        <v>9.981E7</v>
      </c>
      <c r="AA16" s="91">
        <v>6.9935E7</v>
      </c>
      <c r="AB16" s="91">
        <v>2.7039E7</v>
      </c>
      <c r="AC16" s="91">
        <v>3.228E7</v>
      </c>
      <c r="AD16" s="91">
        <v>8.5286E7</v>
      </c>
      <c r="AE16" s="91"/>
      <c r="AF16" s="91">
        <v>1.27456E8</v>
      </c>
      <c r="AG16" s="91">
        <v>5.14054E7</v>
      </c>
      <c r="AH16" s="91">
        <v>9.5095E7</v>
      </c>
      <c r="AI16" s="91">
        <v>2.25626401E8</v>
      </c>
      <c r="AJ16" s="91">
        <v>1.516E7</v>
      </c>
      <c r="AK16" s="91">
        <v>5.735E7</v>
      </c>
      <c r="AL16" s="91">
        <v>9.88692201E8</v>
      </c>
      <c r="AM16" s="92" t="b">
        <f t="shared" si="3"/>
        <v>1</v>
      </c>
      <c r="AN16" s="25">
        <f t="shared" si="6"/>
        <v>483790507</v>
      </c>
      <c r="AO16" s="13">
        <v>2.182904E8</v>
      </c>
      <c r="AP16" s="12" t="b">
        <f t="shared" si="5"/>
        <v>1</v>
      </c>
    </row>
    <row r="17">
      <c r="A17" s="11" t="s">
        <v>39</v>
      </c>
      <c r="B17" s="84">
        <v>71943.0</v>
      </c>
      <c r="C17" s="88">
        <v>5693000.0</v>
      </c>
      <c r="D17" s="88">
        <f>23040000+8316000
</f>
        <v>31356000</v>
      </c>
      <c r="E17" s="88">
        <v>8910000.0</v>
      </c>
      <c r="F17" s="88">
        <f>15360000+21895000
</f>
        <v>37255000</v>
      </c>
      <c r="G17" s="88">
        <v>1.5758425E7</v>
      </c>
      <c r="H17" s="88"/>
      <c r="I17" s="88">
        <v>3986000.0</v>
      </c>
      <c r="J17" s="88">
        <v>1.813615E7</v>
      </c>
      <c r="K17" s="88">
        <v>7881750.0</v>
      </c>
      <c r="L17" s="88"/>
      <c r="M17" s="88">
        <v>3.9386E7</v>
      </c>
      <c r="N17" s="88">
        <v>4830000.0</v>
      </c>
      <c r="O17" s="88">
        <v>1.2052E7</v>
      </c>
      <c r="P17" s="88">
        <f>43948497+48103178</f>
        <v>92051675</v>
      </c>
      <c r="Q17" s="88">
        <v>1.8704E7</v>
      </c>
      <c r="R17" s="88"/>
      <c r="S17" s="88">
        <f t="shared" si="1"/>
        <v>296000000</v>
      </c>
      <c r="T17" s="12" t="b">
        <f t="shared" si="2"/>
        <v>1</v>
      </c>
      <c r="U17" s="88"/>
      <c r="V17" s="91">
        <v>1.264841E8</v>
      </c>
      <c r="W17" s="91">
        <v>1.40217417E8</v>
      </c>
      <c r="X17" s="91">
        <v>2.632E7</v>
      </c>
      <c r="Y17" s="91">
        <v>6.76265E7</v>
      </c>
      <c r="Z17" s="91">
        <v>3.931314E8</v>
      </c>
      <c r="AA17" s="91">
        <v>8.4608E7</v>
      </c>
      <c r="AB17" s="91">
        <v>1.43565E7</v>
      </c>
      <c r="AC17" s="91">
        <v>2.73649E7</v>
      </c>
      <c r="AD17" s="91">
        <v>4.15845E7</v>
      </c>
      <c r="AE17" s="91"/>
      <c r="AF17" s="91">
        <v>2.35799047E8</v>
      </c>
      <c r="AG17" s="91">
        <v>6.30805E7</v>
      </c>
      <c r="AH17" s="91">
        <v>5.73455791E8</v>
      </c>
      <c r="AI17" s="91">
        <v>6.295614E8</v>
      </c>
      <c r="AJ17" s="91">
        <v>5.2732E7</v>
      </c>
      <c r="AK17" s="91">
        <v>3.6402E8</v>
      </c>
      <c r="AL17" s="91">
        <v>2.840342055E9</v>
      </c>
      <c r="AM17" s="92" t="b">
        <f t="shared" si="3"/>
        <v>1</v>
      </c>
      <c r="AN17" s="25">
        <f t="shared" si="6"/>
        <v>132910572</v>
      </c>
      <c r="AO17" s="99">
        <v>2.411431483E9</v>
      </c>
      <c r="AP17" s="100" t="b">
        <f t="shared" si="5"/>
        <v>1</v>
      </c>
    </row>
    <row r="18">
      <c r="A18" s="11" t="s">
        <v>40</v>
      </c>
      <c r="B18" s="84">
        <v>369266.0</v>
      </c>
      <c r="C18" s="88"/>
      <c r="D18" s="88">
        <f>141031400
-E18</f>
        <v>128842400</v>
      </c>
      <c r="E18" s="88">
        <v>1.2189E7</v>
      </c>
      <c r="F18" s="87"/>
      <c r="G18" s="88"/>
      <c r="H18" s="88">
        <v>3.43E7</v>
      </c>
      <c r="I18" s="88"/>
      <c r="J18" s="88">
        <v>3.635433E7</v>
      </c>
      <c r="K18" s="88">
        <v>1.882866E7</v>
      </c>
      <c r="L18" s="88"/>
      <c r="M18" s="88">
        <v>8.91125E7</v>
      </c>
      <c r="N18" s="88">
        <v>3.68246E7</v>
      </c>
      <c r="O18" s="88"/>
      <c r="P18" s="88">
        <v>2.4535575537E8</v>
      </c>
      <c r="Q18" s="88">
        <v>1.0390264444E8</v>
      </c>
      <c r="R18" s="88"/>
      <c r="S18" s="88">
        <f t="shared" si="1"/>
        <v>705709889.8</v>
      </c>
      <c r="T18" s="12" t="b">
        <f t="shared" si="2"/>
        <v>1</v>
      </c>
      <c r="U18" s="88">
        <v>4.888E7</v>
      </c>
      <c r="V18" s="91"/>
      <c r="W18" s="91">
        <v>5.36336186E8</v>
      </c>
      <c r="X18" s="91">
        <v>4.38804E8</v>
      </c>
      <c r="Y18" s="91"/>
      <c r="Z18" s="91">
        <v>3.459708E7</v>
      </c>
      <c r="AA18" s="91">
        <v>2.800303553E9</v>
      </c>
      <c r="AB18" s="91"/>
      <c r="AC18" s="91">
        <v>3.635433E7</v>
      </c>
      <c r="AD18" s="91">
        <v>5.853152E7</v>
      </c>
      <c r="AE18" s="91"/>
      <c r="AF18" s="91">
        <v>1.604025E8</v>
      </c>
      <c r="AG18" s="91">
        <v>1.1415626E9</v>
      </c>
      <c r="AH18" s="91"/>
      <c r="AI18" s="91">
        <v>2.45355755E8</v>
      </c>
      <c r="AJ18" s="91">
        <v>1.03902644E8</v>
      </c>
      <c r="AK18" s="91">
        <v>1.6186E8</v>
      </c>
      <c r="AL18" s="91">
        <v>5.718010168E9</v>
      </c>
      <c r="AM18" s="92" t="b">
        <f t="shared" si="3"/>
        <v>1</v>
      </c>
      <c r="AN18" s="25">
        <f t="shared" si="6"/>
        <v>1147822999</v>
      </c>
      <c r="AO18" s="13">
        <v>3.81559727930481E9</v>
      </c>
      <c r="AP18" s="12" t="b">
        <f t="shared" si="5"/>
        <v>1</v>
      </c>
    </row>
    <row r="19">
      <c r="A19" s="11" t="s">
        <v>41</v>
      </c>
      <c r="B19" s="84">
        <v>302000.0</v>
      </c>
      <c r="C19" s="88">
        <v>8270000.0</v>
      </c>
      <c r="D19" s="101">
        <v>1.9568E8</v>
      </c>
      <c r="E19" s="98">
        <v>1.092E7</v>
      </c>
      <c r="F19" s="102">
        <v>4.881E7</v>
      </c>
      <c r="G19" s="88">
        <v>2.443E7</v>
      </c>
      <c r="H19" s="88">
        <v>6.6922667E7</v>
      </c>
      <c r="I19" s="88">
        <v>4.342E7</v>
      </c>
      <c r="J19" s="88">
        <v>3.72505E7</v>
      </c>
      <c r="K19" s="88">
        <v>1.9222E7</v>
      </c>
      <c r="L19" s="88"/>
      <c r="M19" s="88">
        <v>1.274E8</v>
      </c>
      <c r="N19" s="88">
        <v>2.257E7</v>
      </c>
      <c r="O19" s="87"/>
      <c r="P19" s="88">
        <v>1.867410246E8</v>
      </c>
      <c r="Q19" s="88">
        <v>4.742689574E7</v>
      </c>
      <c r="R19" s="87"/>
      <c r="S19" s="88">
        <f t="shared" si="1"/>
        <v>839063087.3</v>
      </c>
      <c r="T19" s="12" t="b">
        <f t="shared" si="2"/>
        <v>1</v>
      </c>
      <c r="U19" s="14">
        <v>1.04E7</v>
      </c>
      <c r="V19" s="91">
        <v>2.1796E7</v>
      </c>
      <c r="W19" s="91">
        <v>3.879E8</v>
      </c>
      <c r="X19" s="91"/>
      <c r="Y19" s="91">
        <v>4.881E7</v>
      </c>
      <c r="Z19" s="91">
        <v>1.40395E8</v>
      </c>
      <c r="AA19" s="91">
        <v>2.71493666666667E8</v>
      </c>
      <c r="AB19" s="91">
        <v>1.01855E8</v>
      </c>
      <c r="AC19" s="91">
        <v>7.78135E7</v>
      </c>
      <c r="AD19" s="91">
        <v>5.26022E8</v>
      </c>
      <c r="AE19" s="91">
        <v>8.4E7</v>
      </c>
      <c r="AF19" s="91">
        <v>4.20830252E8</v>
      </c>
      <c r="AG19" s="91">
        <v>8.378E7</v>
      </c>
      <c r="AH19" s="91">
        <v>3.5055E7</v>
      </c>
      <c r="AI19" s="91">
        <v>5.149761E8</v>
      </c>
      <c r="AJ19" s="91">
        <v>1.6717192064999998E8</v>
      </c>
      <c r="AK19" s="91"/>
      <c r="AL19" s="91">
        <v>2.881898439316667E9</v>
      </c>
      <c r="AM19" s="92" t="b">
        <f t="shared" si="3"/>
        <v>1</v>
      </c>
      <c r="AN19" s="25">
        <f t="shared" si="6"/>
        <v>709637049.8</v>
      </c>
      <c r="AO19" s="25">
        <v>1.3227983021630545E9</v>
      </c>
      <c r="AP19" s="12" t="b">
        <f t="shared" si="5"/>
        <v>1</v>
      </c>
    </row>
    <row r="20">
      <c r="A20" s="11" t="s">
        <v>42</v>
      </c>
      <c r="B20" s="84">
        <v>314186.0</v>
      </c>
      <c r="C20" s="87"/>
      <c r="D20" s="88">
        <v>8.3962E7</v>
      </c>
      <c r="E20" s="88">
        <v>7.2346068E7</v>
      </c>
      <c r="F20" s="87"/>
      <c r="G20" s="87"/>
      <c r="H20" s="88">
        <v>9.91455E7</v>
      </c>
      <c r="I20" s="88">
        <v>1.5235E7</v>
      </c>
      <c r="J20" s="88">
        <v>3.71371E7</v>
      </c>
      <c r="K20" s="87"/>
      <c r="L20" s="87"/>
      <c r="M20" s="87"/>
      <c r="N20" s="88">
        <v>4.419E7</v>
      </c>
      <c r="O20" s="87"/>
      <c r="P20" s="88">
        <v>2.42012396E8</v>
      </c>
      <c r="Q20" s="88">
        <v>1.0791141626E8</v>
      </c>
      <c r="R20" s="87"/>
      <c r="S20" s="88">
        <f t="shared" si="1"/>
        <v>701939480.3</v>
      </c>
      <c r="T20" s="12" t="b">
        <f t="shared" si="2"/>
        <v>1</v>
      </c>
      <c r="U20" s="14">
        <v>3.8135E7</v>
      </c>
      <c r="V20" s="91">
        <v>4.4E7</v>
      </c>
      <c r="W20" s="91">
        <v>2.705401E8</v>
      </c>
      <c r="X20" s="91">
        <v>1.92922848E8</v>
      </c>
      <c r="Y20" s="91">
        <v>3.0E7</v>
      </c>
      <c r="Z20" s="91">
        <v>2.25653E8</v>
      </c>
      <c r="AA20" s="91">
        <v>6.18315E8</v>
      </c>
      <c r="AB20" s="91">
        <v>1.50705E8</v>
      </c>
      <c r="AC20" s="91">
        <v>8.82742E7</v>
      </c>
      <c r="AD20" s="91">
        <v>1.0E8</v>
      </c>
      <c r="AE20" s="91"/>
      <c r="AF20" s="91">
        <v>7.5E7</v>
      </c>
      <c r="AG20" s="91">
        <v>4.4114E8</v>
      </c>
      <c r="AH20" s="91">
        <v>2.38E8</v>
      </c>
      <c r="AI20" s="91">
        <v>6.4690526523E8</v>
      </c>
      <c r="AJ20" s="91">
        <v>2.4552967454800004E8</v>
      </c>
      <c r="AK20" s="91">
        <v>1.38582855E8</v>
      </c>
      <c r="AL20" s="91">
        <v>3.505567942778E9</v>
      </c>
      <c r="AM20" s="92" t="b">
        <f t="shared" si="3"/>
        <v>1</v>
      </c>
      <c r="AN20" s="25">
        <f t="shared" si="6"/>
        <v>0.003999948502</v>
      </c>
      <c r="AO20" s="25">
        <v>2.765493462514E9</v>
      </c>
      <c r="AP20" s="12" t="b">
        <f t="shared" si="5"/>
        <v>1</v>
      </c>
    </row>
    <row r="21">
      <c r="A21" s="11" t="s">
        <v>43</v>
      </c>
      <c r="B21" s="84">
        <v>317287.0</v>
      </c>
      <c r="C21" s="88">
        <v>2.0914E8</v>
      </c>
      <c r="D21" s="88">
        <v>1.004E7</v>
      </c>
      <c r="E21" s="87"/>
      <c r="F21" s="88">
        <v>9.701E7</v>
      </c>
      <c r="G21" s="88">
        <v>4150800.0</v>
      </c>
      <c r="H21" s="88">
        <v>1.797E7</v>
      </c>
      <c r="I21" s="88">
        <v>3.9E7</v>
      </c>
      <c r="J21" s="87"/>
      <c r="K21" s="88">
        <v>2.55508E7</v>
      </c>
      <c r="L21" s="87"/>
      <c r="M21" s="87"/>
      <c r="N21" s="88">
        <v>1.8361E7</v>
      </c>
      <c r="O21" s="87"/>
      <c r="P21" s="88">
        <v>1.6562263939E8</v>
      </c>
      <c r="Q21" s="88">
        <v>1.24380558E8</v>
      </c>
      <c r="R21" s="87"/>
      <c r="S21" s="88">
        <f t="shared" si="1"/>
        <v>711225797.4</v>
      </c>
      <c r="T21" s="12" t="b">
        <f t="shared" si="2"/>
        <v>1</v>
      </c>
      <c r="U21" s="14">
        <v>1.6E7</v>
      </c>
      <c r="V21" s="91">
        <v>3.42495935E8</v>
      </c>
      <c r="W21" s="91">
        <v>4.07840833E8</v>
      </c>
      <c r="X21" s="91">
        <v>8.4211266E7</v>
      </c>
      <c r="Y21" s="91">
        <v>1.5581E8</v>
      </c>
      <c r="Z21" s="91">
        <v>4.1508E7</v>
      </c>
      <c r="AA21" s="91">
        <v>4.68323029E8</v>
      </c>
      <c r="AB21" s="91">
        <v>1.46919629E8</v>
      </c>
      <c r="AC21" s="91">
        <v>2.0E7</v>
      </c>
      <c r="AD21" s="91">
        <v>2.46120775E8</v>
      </c>
      <c r="AE21" s="91"/>
      <c r="AF21" s="91">
        <v>2.765327565E9</v>
      </c>
      <c r="AG21" s="91">
        <v>5.66762326E8</v>
      </c>
      <c r="AH21" s="91">
        <v>4.88712E8</v>
      </c>
      <c r="AI21" s="91">
        <v>8.79853364E8</v>
      </c>
      <c r="AJ21" s="91">
        <v>6.02794356E8</v>
      </c>
      <c r="AK21" s="91">
        <v>1.6E7</v>
      </c>
      <c r="AL21" s="91">
        <v>7.232679078E9</v>
      </c>
      <c r="AM21" s="92" t="b">
        <f t="shared" si="3"/>
        <v>1</v>
      </c>
      <c r="AN21" s="25">
        <f t="shared" si="6"/>
        <v>4825936774</v>
      </c>
      <c r="AO21" s="13">
        <v>1.679516507E9</v>
      </c>
      <c r="AP21" s="12" t="b">
        <f t="shared" si="5"/>
        <v>1</v>
      </c>
    </row>
    <row r="22">
      <c r="A22" s="11" t="s">
        <v>44</v>
      </c>
      <c r="B22" s="84">
        <v>41100.0</v>
      </c>
      <c r="C22" s="87"/>
      <c r="D22" s="87"/>
      <c r="E22" s="87"/>
      <c r="F22" s="87"/>
      <c r="G22" s="87"/>
      <c r="H22" s="87"/>
      <c r="I22" s="87"/>
      <c r="J22" s="86">
        <v>7.128E7</v>
      </c>
      <c r="K22" s="103"/>
      <c r="L22" s="87"/>
      <c r="M22" s="87"/>
      <c r="N22" s="87"/>
      <c r="O22" s="87"/>
      <c r="P22" s="90">
        <v>4.662581E7</v>
      </c>
      <c r="Q22" s="88">
        <v>1720000.0</v>
      </c>
      <c r="R22" s="87"/>
      <c r="S22" s="88">
        <f t="shared" si="1"/>
        <v>119625810</v>
      </c>
      <c r="T22" s="12" t="b">
        <f t="shared" si="2"/>
        <v>1</v>
      </c>
      <c r="U22" s="15"/>
      <c r="V22" s="91"/>
      <c r="W22" s="91">
        <v>2.6532E8</v>
      </c>
      <c r="X22" s="91">
        <v>8.688E7</v>
      </c>
      <c r="Y22" s="91">
        <v>7.36E7</v>
      </c>
      <c r="Z22" s="91">
        <v>2.79E8</v>
      </c>
      <c r="AA22" s="91">
        <v>1.1609E9</v>
      </c>
      <c r="AB22" s="91"/>
      <c r="AC22" s="91">
        <v>1.7626E8</v>
      </c>
      <c r="AD22" s="91">
        <v>2.122E8</v>
      </c>
      <c r="AE22" s="91"/>
      <c r="AF22" s="91">
        <v>2.16E8</v>
      </c>
      <c r="AG22" s="91">
        <v>4.4E7</v>
      </c>
      <c r="AH22" s="91">
        <v>7.42E8</v>
      </c>
      <c r="AI22" s="91">
        <v>2.8823491559028E8</v>
      </c>
      <c r="AJ22" s="91">
        <v>7.2231996E7</v>
      </c>
      <c r="AK22" s="91">
        <v>1.0E8</v>
      </c>
      <c r="AL22" s="91">
        <v>3.71662691159028E9</v>
      </c>
      <c r="AM22" s="92" t="b">
        <f t="shared" si="3"/>
        <v>1</v>
      </c>
      <c r="AN22" s="25">
        <f t="shared" si="6"/>
        <v>1861791102</v>
      </c>
      <c r="AO22" s="25">
        <v>1.735209999702E9</v>
      </c>
      <c r="AP22" s="12" t="b">
        <f t="shared" si="5"/>
        <v>1</v>
      </c>
    </row>
    <row r="23">
      <c r="A23" s="11" t="s">
        <v>45</v>
      </c>
      <c r="B23" s="84">
        <v>60589.0</v>
      </c>
      <c r="C23" s="88">
        <v>1.8E7</v>
      </c>
      <c r="D23" s="88">
        <v>1.712E7</v>
      </c>
      <c r="F23" s="88">
        <v>1.4E7</v>
      </c>
      <c r="G23" s="88">
        <v>1.1958E7</v>
      </c>
      <c r="H23" s="87"/>
      <c r="I23" s="88">
        <v>2.346E7</v>
      </c>
      <c r="J23" s="88">
        <v>1.36069E7</v>
      </c>
      <c r="K23" s="88">
        <v>4200000.0</v>
      </c>
      <c r="L23" s="87"/>
      <c r="M23" s="87"/>
      <c r="N23" s="87"/>
      <c r="O23" s="87"/>
      <c r="P23" s="88">
        <v>5.22E7</v>
      </c>
      <c r="Q23" s="88">
        <v>5542000.0</v>
      </c>
      <c r="R23" s="87"/>
      <c r="S23" s="88">
        <f t="shared" si="1"/>
        <v>160086900</v>
      </c>
      <c r="T23" s="12" t="b">
        <f t="shared" si="2"/>
        <v>1</v>
      </c>
      <c r="U23" s="14">
        <v>5.1665E7</v>
      </c>
      <c r="V23" s="91">
        <v>7.16038E7</v>
      </c>
      <c r="W23" s="91">
        <v>1.4132E8</v>
      </c>
      <c r="X23" s="91">
        <v>1.6216E7</v>
      </c>
      <c r="Y23" s="91">
        <v>1.4E7</v>
      </c>
      <c r="Z23" s="91">
        <v>2.147112E8</v>
      </c>
      <c r="AA23" s="91">
        <v>4.5615E8</v>
      </c>
      <c r="AB23" s="91">
        <v>2.964E7</v>
      </c>
      <c r="AC23" s="91">
        <v>3.05569E7</v>
      </c>
      <c r="AD23" s="91">
        <v>4.47468E7</v>
      </c>
      <c r="AE23" s="91"/>
      <c r="AF23" s="91">
        <v>1.77E7</v>
      </c>
      <c r="AG23" s="91"/>
      <c r="AH23" s="91">
        <v>7200000.0</v>
      </c>
      <c r="AI23" s="91">
        <v>1.668E8</v>
      </c>
      <c r="AJ23" s="91">
        <v>2.8798E7</v>
      </c>
      <c r="AK23" s="91">
        <v>3.43166E8</v>
      </c>
      <c r="AL23" s="91">
        <v>1.5826087E9</v>
      </c>
      <c r="AM23" s="92" t="b">
        <f t="shared" si="3"/>
        <v>1</v>
      </c>
      <c r="AN23" s="25">
        <f t="shared" si="6"/>
        <v>850525200</v>
      </c>
      <c r="AO23" s="25">
        <v>5.203316E8</v>
      </c>
      <c r="AP23" s="12" t="b">
        <f t="shared" si="5"/>
        <v>1</v>
      </c>
    </row>
    <row r="24">
      <c r="A24" s="11" t="s">
        <v>46</v>
      </c>
      <c r="B24" s="84">
        <v>74205.0</v>
      </c>
      <c r="C24" s="85">
        <v>1.1061545E7</v>
      </c>
      <c r="D24" s="86">
        <v>1.2436385E7</v>
      </c>
      <c r="E24" s="88">
        <v>9851250.0</v>
      </c>
      <c r="F24" s="88">
        <v>1.195075E7</v>
      </c>
      <c r="G24" s="88">
        <v>1.511305E7</v>
      </c>
      <c r="H24" s="93">
        <v>1.93188E7</v>
      </c>
      <c r="I24" s="86">
        <v>2761600.0</v>
      </c>
      <c r="J24" s="88">
        <v>1.312484E7</v>
      </c>
      <c r="K24" s="90">
        <v>2.16097E7</v>
      </c>
      <c r="L24" s="93"/>
      <c r="M24" s="93">
        <v>2.442975E7</v>
      </c>
      <c r="N24" s="88">
        <v>2584610.0</v>
      </c>
      <c r="O24" s="87"/>
      <c r="P24" s="90">
        <v>1.1769624E8</v>
      </c>
      <c r="Q24" s="88">
        <v>2.4059E7</v>
      </c>
      <c r="R24" s="87"/>
      <c r="S24" s="88">
        <f t="shared" si="1"/>
        <v>285997520</v>
      </c>
      <c r="T24" s="12" t="b">
        <f t="shared" si="2"/>
        <v>1</v>
      </c>
      <c r="U24" s="15"/>
      <c r="V24" s="91">
        <v>1.463702E7</v>
      </c>
      <c r="W24" s="91">
        <v>1.320686E7</v>
      </c>
      <c r="X24" s="91">
        <v>1.3135E7</v>
      </c>
      <c r="Y24" s="91">
        <v>1.195075E7</v>
      </c>
      <c r="Z24" s="91">
        <v>2.684495E7</v>
      </c>
      <c r="AA24" s="91">
        <v>4.46436E7</v>
      </c>
      <c r="AB24" s="91">
        <v>2761600.0</v>
      </c>
      <c r="AC24" s="91">
        <v>2.624968E7</v>
      </c>
      <c r="AD24" s="91">
        <v>3.93411E7</v>
      </c>
      <c r="AE24" s="91"/>
      <c r="AF24" s="91">
        <v>2.442975E7</v>
      </c>
      <c r="AG24" s="91">
        <v>9669020.0</v>
      </c>
      <c r="AH24" s="91">
        <v>1.31123E7</v>
      </c>
      <c r="AI24" s="91">
        <v>3.20972E8</v>
      </c>
      <c r="AJ24" s="91">
        <v>7.5935E7</v>
      </c>
      <c r="AK24" s="91"/>
      <c r="AL24" s="91">
        <v>6.3688863E8</v>
      </c>
      <c r="AM24" s="92" t="b">
        <f t="shared" si="3"/>
        <v>1</v>
      </c>
      <c r="AN24" s="25">
        <f t="shared" si="6"/>
        <v>306108500</v>
      </c>
      <c r="AO24" s="104">
        <v>4.478261E7</v>
      </c>
      <c r="AP24" s="12" t="b">
        <f t="shared" si="5"/>
        <v>1</v>
      </c>
    </row>
    <row r="25">
      <c r="A25" s="11" t="s">
        <v>47</v>
      </c>
      <c r="B25" s="84">
        <v>6136.0</v>
      </c>
      <c r="C25" s="87"/>
      <c r="D25" s="88">
        <v>9663600.0</v>
      </c>
      <c r="E25" s="88">
        <v>973900.0</v>
      </c>
      <c r="F25" s="88">
        <v>2694300.0</v>
      </c>
      <c r="G25" s="88">
        <v>7940900.0</v>
      </c>
      <c r="H25" s="88">
        <v>1.13001E7</v>
      </c>
      <c r="I25" s="88">
        <v>656800.0</v>
      </c>
      <c r="J25" s="88">
        <v>8524700.0</v>
      </c>
      <c r="K25" s="105">
        <v>1880800.0</v>
      </c>
      <c r="L25" s="105">
        <v>1.7784E7</v>
      </c>
      <c r="M25" s="87"/>
      <c r="N25" s="88">
        <v>2217000.0</v>
      </c>
      <c r="O25" s="88">
        <v>1901000.0</v>
      </c>
      <c r="P25" s="88">
        <v>5.2338E7</v>
      </c>
      <c r="Q25" s="88">
        <v>5184000.0</v>
      </c>
      <c r="R25" s="87"/>
      <c r="S25" s="88">
        <f t="shared" si="1"/>
        <v>123059100</v>
      </c>
      <c r="T25" s="12" t="b">
        <f t="shared" si="2"/>
        <v>1</v>
      </c>
      <c r="U25" s="14">
        <v>1.86E7</v>
      </c>
      <c r="V25" s="91"/>
      <c r="W25" s="91">
        <v>9663600.0</v>
      </c>
      <c r="X25" s="91">
        <v>973900.0</v>
      </c>
      <c r="Y25" s="91">
        <v>2694300.0</v>
      </c>
      <c r="Z25" s="91">
        <v>7940900.0</v>
      </c>
      <c r="AA25" s="91">
        <v>1.16337E7</v>
      </c>
      <c r="AB25" s="91">
        <v>4805200.0</v>
      </c>
      <c r="AC25" s="91">
        <v>8524700.0</v>
      </c>
      <c r="AD25" s="91">
        <v>3919800.0</v>
      </c>
      <c r="AE25" s="91">
        <v>1.7784E7</v>
      </c>
      <c r="AF25" s="91"/>
      <c r="AG25" s="91">
        <v>1.5085E7</v>
      </c>
      <c r="AH25" s="91">
        <v>3.1901E7</v>
      </c>
      <c r="AI25" s="91">
        <v>9.1188E7</v>
      </c>
      <c r="AJ25" s="91">
        <v>2.8604E7</v>
      </c>
      <c r="AK25" s="91">
        <v>2.006E8</v>
      </c>
      <c r="AL25" s="91">
        <v>4.353181E8</v>
      </c>
      <c r="AM25" s="92" t="b">
        <f t="shared" si="3"/>
        <v>1</v>
      </c>
      <c r="AN25" s="43">
        <v>2.71016E7</v>
      </c>
      <c r="AO25" s="13">
        <v>2.665574E8</v>
      </c>
      <c r="AP25" s="12" t="b">
        <f t="shared" si="5"/>
        <v>1</v>
      </c>
    </row>
    <row r="26" ht="16.5" customHeight="1">
      <c r="A26" s="11" t="s">
        <v>48</v>
      </c>
      <c r="B26" s="84">
        <v>24788.0</v>
      </c>
      <c r="C26" s="88">
        <v>2.859776E7</v>
      </c>
      <c r="D26" s="88">
        <v>3.0384E7</v>
      </c>
      <c r="E26" s="88">
        <v>3.530328E7</v>
      </c>
      <c r="F26" s="87"/>
      <c r="G26" s="87"/>
      <c r="H26" s="87"/>
      <c r="I26" s="87"/>
      <c r="J26" s="87"/>
      <c r="K26" s="87"/>
      <c r="L26" s="87"/>
      <c r="M26" s="87"/>
      <c r="N26" s="88">
        <v>1.104058E7</v>
      </c>
      <c r="O26" s="87"/>
      <c r="P26" s="88">
        <v>5.020649945E7</v>
      </c>
      <c r="Q26" s="88">
        <v>7710000.0</v>
      </c>
      <c r="R26" s="87"/>
      <c r="S26" s="88">
        <f t="shared" si="1"/>
        <v>163242119.5</v>
      </c>
      <c r="T26" s="12" t="b">
        <f t="shared" si="2"/>
        <v>1</v>
      </c>
      <c r="U26" s="14">
        <v>1.04E7</v>
      </c>
      <c r="V26" s="91">
        <v>5.719552E7</v>
      </c>
      <c r="W26" s="91">
        <v>7.2944E7</v>
      </c>
      <c r="X26" s="91">
        <v>8.237432E7</v>
      </c>
      <c r="Y26" s="91"/>
      <c r="Z26" s="91"/>
      <c r="AA26" s="91"/>
      <c r="AB26" s="91"/>
      <c r="AC26" s="91"/>
      <c r="AD26" s="91"/>
      <c r="AE26" s="91"/>
      <c r="AF26" s="91"/>
      <c r="AG26" s="91">
        <v>2.208116E7</v>
      </c>
      <c r="AH26" s="91"/>
      <c r="AI26" s="91">
        <v>1.31099999E8</v>
      </c>
      <c r="AJ26" s="91">
        <v>7710000.0</v>
      </c>
      <c r="AK26" s="91"/>
      <c r="AL26" s="91">
        <v>3.73404999E8</v>
      </c>
      <c r="AM26" s="92" t="b">
        <f t="shared" si="3"/>
        <v>1</v>
      </c>
      <c r="AN26" s="25">
        <f t="shared" ref="AN26:AN62" si="7">AL26-AO26-S26-U26</f>
        <v>187995119.6</v>
      </c>
      <c r="AO26" s="13">
        <v>1.176776E7</v>
      </c>
      <c r="AP26" s="12" t="b">
        <f t="shared" si="5"/>
        <v>1</v>
      </c>
    </row>
    <row r="27" ht="16.5" customHeight="1">
      <c r="A27" s="11" t="s">
        <v>49</v>
      </c>
      <c r="B27" s="84">
        <v>250000.0</v>
      </c>
      <c r="C27" s="87"/>
      <c r="D27" s="88">
        <v>3.179E7</v>
      </c>
      <c r="E27" s="88">
        <v>3.47696E7</v>
      </c>
      <c r="F27" s="88">
        <v>5.28532E7</v>
      </c>
      <c r="G27" s="88">
        <v>1.8E7</v>
      </c>
      <c r="H27" s="88">
        <v>8.5426E7</v>
      </c>
      <c r="I27" s="88">
        <v>1.26762E7</v>
      </c>
      <c r="J27" s="88">
        <v>1.6908E7</v>
      </c>
      <c r="K27" s="88">
        <v>4.31096E7</v>
      </c>
      <c r="L27" s="87"/>
      <c r="M27" s="87"/>
      <c r="N27" s="88">
        <v>4.36896E7</v>
      </c>
      <c r="O27" s="87"/>
      <c r="P27" s="88">
        <v>1.7091904701E8</v>
      </c>
      <c r="Q27" s="88">
        <v>4.794792E7</v>
      </c>
      <c r="R27" s="87"/>
      <c r="S27" s="88">
        <f t="shared" si="1"/>
        <v>558089167</v>
      </c>
      <c r="T27" s="12" t="b">
        <f t="shared" si="2"/>
        <v>1</v>
      </c>
      <c r="U27" s="14">
        <v>5.8E7</v>
      </c>
      <c r="V27" s="91"/>
      <c r="W27" s="91">
        <v>6.945E7</v>
      </c>
      <c r="X27" s="91">
        <v>1.108096E8</v>
      </c>
      <c r="Y27" s="91">
        <v>1.126192E8</v>
      </c>
      <c r="Z27" s="91">
        <v>2.25E7</v>
      </c>
      <c r="AA27" s="91">
        <v>9.1726E7</v>
      </c>
      <c r="AB27" s="91">
        <v>1.26762E7</v>
      </c>
      <c r="AC27" s="91">
        <v>1.6908E7</v>
      </c>
      <c r="AD27" s="91">
        <v>7.45731E7</v>
      </c>
      <c r="AE27" s="91"/>
      <c r="AF27" s="91">
        <v>1.05E8</v>
      </c>
      <c r="AG27" s="91">
        <v>4.36896E7</v>
      </c>
      <c r="AH27" s="91"/>
      <c r="AI27" s="91">
        <v>3.5019910044051707E8</v>
      </c>
      <c r="AJ27" s="91">
        <v>1.0025052E8</v>
      </c>
      <c r="AK27" s="91"/>
      <c r="AL27" s="91">
        <v>1.110401320440517E9</v>
      </c>
      <c r="AM27" s="92" t="b">
        <f t="shared" si="3"/>
        <v>1</v>
      </c>
      <c r="AN27" s="25">
        <f t="shared" si="7"/>
        <v>159824500</v>
      </c>
      <c r="AO27" s="25">
        <v>3.34487653429077E8</v>
      </c>
      <c r="AP27" s="12" t="b">
        <f t="shared" si="5"/>
        <v>1</v>
      </c>
    </row>
    <row r="28">
      <c r="A28" s="11" t="s">
        <v>50</v>
      </c>
      <c r="B28" s="84">
        <v>75163.0</v>
      </c>
      <c r="C28" s="106">
        <v>1.3078E7</v>
      </c>
      <c r="D28" s="106">
        <v>3.8446E7</v>
      </c>
      <c r="E28" s="106">
        <v>9486400.0</v>
      </c>
      <c r="F28" s="107"/>
      <c r="G28" s="106">
        <v>1.908E7</v>
      </c>
      <c r="H28" s="106">
        <v>2.02408E7</v>
      </c>
      <c r="I28" s="106">
        <v>2.071825E7</v>
      </c>
      <c r="J28" s="106">
        <v>2.197462E7</v>
      </c>
      <c r="K28" s="106">
        <v>3320000.0</v>
      </c>
      <c r="L28" s="107"/>
      <c r="M28" s="106">
        <v>1.8601E7</v>
      </c>
      <c r="N28" s="107"/>
      <c r="O28" s="107"/>
      <c r="P28" s="106">
        <v>1.0897379907E8</v>
      </c>
      <c r="Q28" s="106">
        <v>1.47E7</v>
      </c>
      <c r="R28" s="107"/>
      <c r="S28" s="106">
        <f t="shared" si="1"/>
        <v>288618869.1</v>
      </c>
      <c r="T28" s="108" t="b">
        <f t="shared" si="2"/>
        <v>1</v>
      </c>
      <c r="U28" s="109">
        <v>2.28E7</v>
      </c>
      <c r="V28" s="91">
        <v>3.8525E7</v>
      </c>
      <c r="W28" s="91">
        <v>1.0522E8</v>
      </c>
      <c r="X28" s="91">
        <v>9486400.0</v>
      </c>
      <c r="Y28" s="91">
        <v>1.465E7</v>
      </c>
      <c r="Z28" s="91">
        <v>2.268E7</v>
      </c>
      <c r="AA28" s="91">
        <v>1.232848E8</v>
      </c>
      <c r="AB28" s="91">
        <v>3.205825E7</v>
      </c>
      <c r="AC28" s="91">
        <v>2.197462E7</v>
      </c>
      <c r="AD28" s="91">
        <v>6.172E7</v>
      </c>
      <c r="AE28" s="91"/>
      <c r="AF28" s="91">
        <v>3.6124E7</v>
      </c>
      <c r="AG28" s="91">
        <v>6400000.0</v>
      </c>
      <c r="AH28" s="91"/>
      <c r="AI28" s="91">
        <v>1.40837123E8</v>
      </c>
      <c r="AJ28" s="91">
        <v>1.47E7</v>
      </c>
      <c r="AK28" s="91">
        <v>1.62635E8</v>
      </c>
      <c r="AL28" s="91">
        <v>7.90295193E8</v>
      </c>
      <c r="AM28" s="92" t="b">
        <f t="shared" si="3"/>
        <v>1</v>
      </c>
      <c r="AN28" s="110">
        <f t="shared" si="7"/>
        <v>203935323.9</v>
      </c>
      <c r="AO28" s="44">
        <v>2.74941E8</v>
      </c>
      <c r="AP28" s="108" t="b">
        <f t="shared" si="5"/>
        <v>1</v>
      </c>
    </row>
    <row r="29">
      <c r="A29" s="11" t="s">
        <v>51</v>
      </c>
      <c r="B29" s="84">
        <v>372470.0</v>
      </c>
      <c r="C29" s="87"/>
      <c r="D29" s="85">
        <v>5.0688E8</v>
      </c>
      <c r="E29" s="87"/>
      <c r="F29" s="87"/>
      <c r="G29" s="87"/>
      <c r="H29" s="87"/>
      <c r="I29" s="85">
        <v>5.45648E7</v>
      </c>
      <c r="J29" s="87"/>
      <c r="K29" s="87"/>
      <c r="L29" s="87"/>
      <c r="M29" s="87"/>
      <c r="N29" s="87"/>
      <c r="O29" s="87"/>
      <c r="P29" s="90">
        <v>1.26095904E8</v>
      </c>
      <c r="Q29" s="90">
        <v>1.2463194E7</v>
      </c>
      <c r="R29" s="87"/>
      <c r="S29" s="88">
        <f t="shared" si="1"/>
        <v>700003898</v>
      </c>
      <c r="T29" s="12" t="b">
        <f t="shared" si="2"/>
        <v>1</v>
      </c>
      <c r="U29" s="15"/>
      <c r="V29" s="91">
        <v>9.0E7</v>
      </c>
      <c r="W29" s="91">
        <v>9.3613E8</v>
      </c>
      <c r="X29" s="91">
        <v>3.24E8</v>
      </c>
      <c r="Y29" s="91">
        <v>1.71065E8</v>
      </c>
      <c r="Z29" s="91">
        <v>6.0E7</v>
      </c>
      <c r="AA29" s="91">
        <v>5.23E8</v>
      </c>
      <c r="AB29" s="91">
        <v>1.617448E8</v>
      </c>
      <c r="AC29" s="91">
        <v>4.0E7</v>
      </c>
      <c r="AD29" s="91">
        <v>4.747E8</v>
      </c>
      <c r="AE29" s="91"/>
      <c r="AF29" s="91">
        <v>1.59881E9</v>
      </c>
      <c r="AG29" s="91">
        <v>9.04192E8</v>
      </c>
      <c r="AH29" s="91">
        <v>7.844E7</v>
      </c>
      <c r="AI29" s="91">
        <v>4.6370736E9</v>
      </c>
      <c r="AJ29" s="91">
        <v>8.43284131E8</v>
      </c>
      <c r="AK29" s="91">
        <v>9.79E8</v>
      </c>
      <c r="AL29" s="91">
        <v>1.1821439531E10</v>
      </c>
      <c r="AM29" s="92" t="b">
        <f t="shared" si="3"/>
        <v>1</v>
      </c>
      <c r="AN29" s="25">
        <f t="shared" si="7"/>
        <v>10006716605</v>
      </c>
      <c r="AO29" s="13">
        <v>1.114719028E9</v>
      </c>
      <c r="AP29" s="12" t="b">
        <f t="shared" si="5"/>
        <v>1</v>
      </c>
    </row>
    <row r="30">
      <c r="A30" s="11" t="s">
        <v>52</v>
      </c>
      <c r="B30" s="84">
        <v>15145.0</v>
      </c>
      <c r="C30" s="88">
        <v>3.07996E7</v>
      </c>
      <c r="D30" s="88">
        <v>1.82844E7</v>
      </c>
      <c r="E30" s="88">
        <v>1.81944E7</v>
      </c>
      <c r="F30" s="88">
        <v>2.09228E7</v>
      </c>
      <c r="G30" s="88">
        <v>1.21632E7</v>
      </c>
      <c r="H30" s="88">
        <v>2.70236E7</v>
      </c>
      <c r="I30" s="88">
        <v>1.6942E7</v>
      </c>
      <c r="J30" s="88">
        <v>3.25248E7</v>
      </c>
      <c r="K30" s="88">
        <v>1.37512E7</v>
      </c>
      <c r="L30" s="87"/>
      <c r="M30" s="88">
        <v>4428500.0</v>
      </c>
      <c r="N30" s="88">
        <v>2.2416E7</v>
      </c>
      <c r="O30" s="87"/>
      <c r="P30" s="88">
        <v>8.780889011E7</v>
      </c>
      <c r="Q30" s="88">
        <v>2.4006838E7</v>
      </c>
      <c r="R30" s="87"/>
      <c r="S30" s="88">
        <f t="shared" si="1"/>
        <v>329266228.1</v>
      </c>
      <c r="T30" s="12" t="b">
        <f t="shared" si="2"/>
        <v>1</v>
      </c>
      <c r="U30" s="14">
        <v>4.675E7</v>
      </c>
      <c r="V30" s="91">
        <v>5.30664E7</v>
      </c>
      <c r="W30" s="91">
        <v>1.82844E7</v>
      </c>
      <c r="X30" s="91">
        <v>1.81944E7</v>
      </c>
      <c r="Y30" s="91">
        <v>3.14476E7</v>
      </c>
      <c r="Z30" s="91">
        <v>4.50036E7</v>
      </c>
      <c r="AA30" s="91">
        <v>2.70236E7</v>
      </c>
      <c r="AB30" s="91">
        <v>1.6942E7</v>
      </c>
      <c r="AC30" s="91">
        <v>3.42908E7</v>
      </c>
      <c r="AD30" s="91">
        <v>2.79396E7</v>
      </c>
      <c r="AE30" s="91"/>
      <c r="AF30" s="91">
        <v>6.06385E7</v>
      </c>
      <c r="AG30" s="91">
        <v>2.57208E7</v>
      </c>
      <c r="AH30" s="91"/>
      <c r="AI30" s="91">
        <v>5.23595377E8</v>
      </c>
      <c r="AJ30" s="91">
        <v>3.44E7</v>
      </c>
      <c r="AK30" s="91">
        <v>6.161E7</v>
      </c>
      <c r="AL30" s="91">
        <v>9.78157077E8</v>
      </c>
      <c r="AM30" s="92" t="b">
        <f t="shared" si="3"/>
        <v>1</v>
      </c>
      <c r="AN30" s="25">
        <f t="shared" si="7"/>
        <v>465298448.9</v>
      </c>
      <c r="AO30" s="111">
        <v>1.368424E8</v>
      </c>
      <c r="AP30" s="12" t="b">
        <f t="shared" si="5"/>
        <v>1</v>
      </c>
    </row>
    <row r="31">
      <c r="A31" s="11" t="s">
        <v>53</v>
      </c>
      <c r="B31" s="84">
        <v>27346.0</v>
      </c>
      <c r="C31" s="87"/>
      <c r="D31" s="87"/>
      <c r="E31" s="87"/>
      <c r="F31" s="87"/>
      <c r="G31" s="87"/>
      <c r="H31" s="87"/>
      <c r="I31" s="87"/>
      <c r="J31" s="86">
        <v>2.6204E7</v>
      </c>
      <c r="K31" s="87"/>
      <c r="L31" s="87"/>
      <c r="M31" s="87"/>
      <c r="N31" s="86">
        <v>4.528845E7</v>
      </c>
      <c r="O31" s="87"/>
      <c r="P31" s="88">
        <v>2.8512E7</v>
      </c>
      <c r="Q31" s="86">
        <v>1.0E7</v>
      </c>
      <c r="R31" s="87"/>
      <c r="S31" s="88">
        <f t="shared" si="1"/>
        <v>110004450</v>
      </c>
      <c r="T31" s="12" t="b">
        <f t="shared" si="2"/>
        <v>1</v>
      </c>
      <c r="U31" s="14">
        <v>6.26E7</v>
      </c>
      <c r="V31" s="91"/>
      <c r="W31" s="91">
        <v>2.24699E8</v>
      </c>
      <c r="X31" s="91">
        <v>1.75644E8</v>
      </c>
      <c r="Y31" s="91">
        <v>1.3345264E8</v>
      </c>
      <c r="Z31" s="91">
        <v>1.42741E8</v>
      </c>
      <c r="AA31" s="91">
        <v>7.9769E7</v>
      </c>
      <c r="AB31" s="91"/>
      <c r="AC31" s="91">
        <v>1.98123E8</v>
      </c>
      <c r="AD31" s="91">
        <v>6.53071E8</v>
      </c>
      <c r="AE31" s="91"/>
      <c r="AF31" s="91">
        <v>1.94980096E8</v>
      </c>
      <c r="AG31" s="91">
        <v>8.494865E7</v>
      </c>
      <c r="AH31" s="91">
        <v>3.435E7</v>
      </c>
      <c r="AI31" s="91">
        <v>8.95965E8</v>
      </c>
      <c r="AJ31" s="91">
        <v>6.481275E7</v>
      </c>
      <c r="AK31" s="91">
        <v>9000000.0</v>
      </c>
      <c r="AL31" s="91">
        <v>2.891556136E9</v>
      </c>
      <c r="AM31" s="92" t="b">
        <f t="shared" si="3"/>
        <v>1</v>
      </c>
      <c r="AN31" s="25">
        <f t="shared" si="7"/>
        <v>1293518010</v>
      </c>
      <c r="AO31" s="25">
        <v>1.425433676E9</v>
      </c>
      <c r="AP31" s="12" t="b">
        <f t="shared" si="5"/>
        <v>1</v>
      </c>
    </row>
    <row r="32">
      <c r="A32" s="11" t="s">
        <v>54</v>
      </c>
      <c r="B32" s="84">
        <v>1880.0</v>
      </c>
      <c r="C32" s="87"/>
      <c r="D32" s="86">
        <v>4.5608E7</v>
      </c>
      <c r="E32" s="88">
        <v>8378000.0</v>
      </c>
      <c r="F32" s="90">
        <v>4184000.0</v>
      </c>
      <c r="G32" s="87"/>
      <c r="H32" s="87"/>
      <c r="I32" s="86">
        <v>1.0475E7</v>
      </c>
      <c r="J32" s="86">
        <v>3.1466936E7</v>
      </c>
      <c r="K32" s="90">
        <v>2795500.0</v>
      </c>
      <c r="L32" s="93"/>
      <c r="M32" s="93">
        <v>4.6641312E7</v>
      </c>
      <c r="N32" s="88">
        <v>4177630.0</v>
      </c>
      <c r="O32" s="87"/>
      <c r="P32" s="90">
        <v>4.8621957E7</v>
      </c>
      <c r="Q32" s="88">
        <v>1.6181E7</v>
      </c>
      <c r="R32" s="87"/>
      <c r="S32" s="88">
        <f t="shared" si="1"/>
        <v>218529335</v>
      </c>
      <c r="T32" s="12" t="b">
        <f t="shared" si="2"/>
        <v>1</v>
      </c>
      <c r="U32" s="14">
        <v>5000000.0</v>
      </c>
      <c r="V32" s="91"/>
      <c r="W32" s="91">
        <v>5.7608E7</v>
      </c>
      <c r="X32" s="91">
        <v>2.5308E7</v>
      </c>
      <c r="Y32" s="91">
        <v>2.2644E7</v>
      </c>
      <c r="Z32" s="91"/>
      <c r="AA32" s="91">
        <v>1.693E7</v>
      </c>
      <c r="AB32" s="91">
        <v>1.0475E7</v>
      </c>
      <c r="AC32" s="91">
        <v>4.3611536E7</v>
      </c>
      <c r="AD32" s="91">
        <v>3.32487E7</v>
      </c>
      <c r="AE32" s="91"/>
      <c r="AF32" s="91">
        <v>5.0441312E7</v>
      </c>
      <c r="AG32" s="91">
        <v>7057630.0</v>
      </c>
      <c r="AH32" s="91">
        <v>1.03178E8</v>
      </c>
      <c r="AI32" s="91">
        <v>9.4278679E7</v>
      </c>
      <c r="AJ32" s="91">
        <v>2.0381E7</v>
      </c>
      <c r="AK32" s="91">
        <v>7.3E7</v>
      </c>
      <c r="AL32" s="91">
        <v>5.58161857E8</v>
      </c>
      <c r="AM32" s="92" t="b">
        <f t="shared" si="3"/>
        <v>1</v>
      </c>
      <c r="AN32" s="25">
        <f t="shared" si="7"/>
        <v>334632522</v>
      </c>
      <c r="AO32" s="104"/>
      <c r="AP32" s="12" t="b">
        <f t="shared" si="5"/>
        <v>1</v>
      </c>
    </row>
    <row r="33">
      <c r="A33" s="11" t="s">
        <v>55</v>
      </c>
      <c r="B33" s="84">
        <v>6049.0</v>
      </c>
      <c r="C33" s="88">
        <v>3.8886E7</v>
      </c>
      <c r="D33" s="88">
        <v>2.9216E7</v>
      </c>
      <c r="E33" s="87"/>
      <c r="F33" s="88">
        <v>2.1712E7</v>
      </c>
      <c r="G33" s="88">
        <v>816000.0</v>
      </c>
      <c r="H33" s="87"/>
      <c r="I33" s="87"/>
      <c r="J33" s="88">
        <v>1.062E7</v>
      </c>
      <c r="K33" s="88">
        <v>9830000.0</v>
      </c>
      <c r="L33" s="87"/>
      <c r="M33" s="87"/>
      <c r="N33" s="88">
        <v>2.5738E7</v>
      </c>
      <c r="O33" s="88">
        <v>3116000.0</v>
      </c>
      <c r="P33" s="88">
        <v>2.043523032E8</v>
      </c>
      <c r="Q33" s="88">
        <v>2.493E7</v>
      </c>
      <c r="R33" s="87"/>
      <c r="S33" s="88">
        <f t="shared" si="1"/>
        <v>369216303.2</v>
      </c>
      <c r="T33" s="12" t="b">
        <f t="shared" si="2"/>
        <v>1</v>
      </c>
      <c r="U33" s="14">
        <v>2.2E7</v>
      </c>
      <c r="V33" s="91">
        <v>1.56946E8</v>
      </c>
      <c r="W33" s="91">
        <v>1.16132E8</v>
      </c>
      <c r="X33" s="91"/>
      <c r="Y33" s="91">
        <v>2.1712E7</v>
      </c>
      <c r="Z33" s="91">
        <v>6.2332E7</v>
      </c>
      <c r="AA33" s="91">
        <v>936000.0</v>
      </c>
      <c r="AB33" s="91"/>
      <c r="AC33" s="91">
        <v>2.5884E7</v>
      </c>
      <c r="AD33" s="91">
        <v>3.7465E7</v>
      </c>
      <c r="AE33" s="91"/>
      <c r="AF33" s="91"/>
      <c r="AG33" s="91">
        <v>2.5738E7</v>
      </c>
      <c r="AH33" s="91">
        <v>3116000.0</v>
      </c>
      <c r="AI33" s="91">
        <v>6.94388959E8</v>
      </c>
      <c r="AJ33" s="91">
        <v>1.3958E8</v>
      </c>
      <c r="AK33" s="91">
        <v>1.224E9</v>
      </c>
      <c r="AL33" s="91">
        <v>2.508229959E9</v>
      </c>
      <c r="AM33" s="92" t="b">
        <f t="shared" si="3"/>
        <v>1</v>
      </c>
      <c r="AN33" s="25">
        <f t="shared" si="7"/>
        <v>628039092.8</v>
      </c>
      <c r="AO33" s="111">
        <v>1.488974563E9</v>
      </c>
      <c r="AP33" s="12" t="b">
        <f t="shared" si="5"/>
        <v>1</v>
      </c>
    </row>
    <row r="34">
      <c r="A34" s="11" t="s">
        <v>56</v>
      </c>
      <c r="B34" s="84">
        <v>1648.0</v>
      </c>
      <c r="C34" s="87"/>
      <c r="D34" s="88">
        <v>3.260431163E7</v>
      </c>
      <c r="E34" s="87"/>
      <c r="F34" s="88">
        <v>1.18833E7</v>
      </c>
      <c r="G34" s="87"/>
      <c r="H34" s="88">
        <v>4.15312E7</v>
      </c>
      <c r="I34" s="88">
        <v>1.08132E7</v>
      </c>
      <c r="J34" s="88">
        <v>3902000.0</v>
      </c>
      <c r="K34" s="88">
        <v>2.555561344E7</v>
      </c>
      <c r="L34" s="87"/>
      <c r="M34" s="88">
        <v>2.19995E7</v>
      </c>
      <c r="N34" s="88">
        <v>1764000.0</v>
      </c>
      <c r="O34" s="88">
        <v>1.25071E7</v>
      </c>
      <c r="P34" s="112">
        <v>7.28683959E7</v>
      </c>
      <c r="Q34" s="112">
        <v>1.216880424E7</v>
      </c>
      <c r="R34" s="87"/>
      <c r="S34" s="88">
        <f t="shared" si="1"/>
        <v>247597425.2</v>
      </c>
      <c r="T34" s="12" t="b">
        <f t="shared" si="2"/>
        <v>1</v>
      </c>
      <c r="U34" s="15"/>
      <c r="V34" s="91">
        <v>2.99815E7</v>
      </c>
      <c r="W34" s="91">
        <v>4.3868312E7</v>
      </c>
      <c r="X34" s="91"/>
      <c r="Y34" s="91">
        <v>1.47167E7</v>
      </c>
      <c r="Z34" s="91"/>
      <c r="AA34" s="91">
        <v>6.74774E7</v>
      </c>
      <c r="AB34" s="91">
        <v>1.08132E7</v>
      </c>
      <c r="AC34" s="91">
        <v>1.3225E7</v>
      </c>
      <c r="AD34" s="91">
        <v>3.5687613E7</v>
      </c>
      <c r="AE34" s="91"/>
      <c r="AF34" s="91">
        <v>2.96135E7</v>
      </c>
      <c r="AG34" s="91">
        <v>3.16876E7</v>
      </c>
      <c r="AH34" s="91">
        <v>1.452681E8</v>
      </c>
      <c r="AI34" s="91">
        <v>2.68866753E8</v>
      </c>
      <c r="AJ34" s="91">
        <v>2.6483004E7</v>
      </c>
      <c r="AK34" s="91">
        <v>9.9855E7</v>
      </c>
      <c r="AL34" s="91">
        <v>8.17543682E8</v>
      </c>
      <c r="AM34" s="92" t="b">
        <f t="shared" si="3"/>
        <v>1</v>
      </c>
      <c r="AN34" s="25">
        <f t="shared" si="7"/>
        <v>160657199.8</v>
      </c>
      <c r="AO34" s="25">
        <v>4.09289057E8</v>
      </c>
      <c r="AP34" s="12" t="b">
        <f t="shared" si="5"/>
        <v>1</v>
      </c>
    </row>
    <row r="35">
      <c r="A35" s="11" t="s">
        <v>57</v>
      </c>
      <c r="B35" s="84">
        <v>675.0</v>
      </c>
      <c r="C35" s="15"/>
      <c r="D35" s="14">
        <v>4.585E7</v>
      </c>
      <c r="E35" s="14">
        <v>1.6794E7</v>
      </c>
      <c r="F35" s="15"/>
      <c r="G35" s="15"/>
      <c r="H35" s="88"/>
      <c r="I35" s="15"/>
      <c r="J35" s="14">
        <v>7600000.0</v>
      </c>
      <c r="K35" s="14">
        <v>1200000.0</v>
      </c>
      <c r="L35" s="15"/>
      <c r="M35" s="15"/>
      <c r="N35" s="15"/>
      <c r="O35" s="15"/>
      <c r="P35" s="14">
        <v>2.6E7</v>
      </c>
      <c r="Q35" s="14">
        <v>1000000.0</v>
      </c>
      <c r="R35" s="15"/>
      <c r="S35" s="14">
        <f t="shared" si="1"/>
        <v>98444000</v>
      </c>
      <c r="T35" s="12" t="b">
        <f t="shared" si="2"/>
        <v>1</v>
      </c>
      <c r="U35" s="14">
        <v>1.46E7</v>
      </c>
      <c r="V35" s="91">
        <v>1.050308E8</v>
      </c>
      <c r="W35" s="91">
        <v>7.681E7</v>
      </c>
      <c r="X35" s="91">
        <v>3.3588E7</v>
      </c>
      <c r="Y35" s="91">
        <v>1.4314176E7</v>
      </c>
      <c r="Z35" s="91">
        <v>8020000.0</v>
      </c>
      <c r="AA35" s="91">
        <v>7140000.0</v>
      </c>
      <c r="AB35" s="91"/>
      <c r="AC35" s="91">
        <v>7600000.0</v>
      </c>
      <c r="AD35" s="91">
        <v>1200000.0</v>
      </c>
      <c r="AE35" s="91"/>
      <c r="AF35" s="91"/>
      <c r="AG35" s="91"/>
      <c r="AH35" s="91"/>
      <c r="AI35" s="91">
        <v>3.48E7</v>
      </c>
      <c r="AJ35" s="91">
        <v>1000000.0</v>
      </c>
      <c r="AK35" s="91">
        <v>6500000.0</v>
      </c>
      <c r="AL35" s="91">
        <f>SUM(V35:AK35)</f>
        <v>296002976</v>
      </c>
      <c r="AM35" s="92" t="b">
        <f t="shared" si="3"/>
        <v>1</v>
      </c>
      <c r="AN35" s="25">
        <f t="shared" si="7"/>
        <v>38865000</v>
      </c>
      <c r="AO35" s="25">
        <v>1.44093976E8</v>
      </c>
      <c r="AP35" s="12" t="b">
        <f t="shared" si="5"/>
        <v>1</v>
      </c>
    </row>
    <row r="36">
      <c r="A36" s="11" t="s">
        <v>58</v>
      </c>
      <c r="B36" s="84">
        <v>62745.0</v>
      </c>
      <c r="C36" s="14">
        <v>2.0966E7</v>
      </c>
      <c r="D36" s="14">
        <v>3.00238E7</v>
      </c>
      <c r="E36" s="14">
        <v>1.08064E7</v>
      </c>
      <c r="F36" s="14">
        <v>4.25436E7</v>
      </c>
      <c r="G36" s="14">
        <v>2.64904E7</v>
      </c>
      <c r="H36" s="14">
        <v>3.088E7</v>
      </c>
      <c r="I36" s="15"/>
      <c r="J36" s="14">
        <v>4.07856E7</v>
      </c>
      <c r="K36" s="14">
        <v>1.0118E7</v>
      </c>
      <c r="L36" s="15"/>
      <c r="M36" s="14">
        <v>1.1977E7</v>
      </c>
      <c r="N36" s="14">
        <v>2.65582E7</v>
      </c>
      <c r="O36" s="15"/>
      <c r="P36" s="14">
        <v>2.2321001561E8</v>
      </c>
      <c r="Q36" s="14">
        <v>1.668E7</v>
      </c>
      <c r="R36" s="15"/>
      <c r="S36" s="14">
        <f t="shared" si="1"/>
        <v>491039015.6</v>
      </c>
      <c r="T36" s="12" t="b">
        <f t="shared" si="2"/>
        <v>1</v>
      </c>
      <c r="U36" s="14">
        <v>2.71E7</v>
      </c>
      <c r="V36" s="91">
        <v>5.1362E7</v>
      </c>
      <c r="W36" s="91">
        <v>4.44238E7</v>
      </c>
      <c r="X36" s="91">
        <v>1.08064E7</v>
      </c>
      <c r="Y36" s="91">
        <v>4.527E7</v>
      </c>
      <c r="Z36" s="91">
        <v>4.4412E7</v>
      </c>
      <c r="AA36" s="91">
        <v>4.2375E7</v>
      </c>
      <c r="AB36" s="91"/>
      <c r="AC36" s="91">
        <v>4.07856E7</v>
      </c>
      <c r="AD36" s="91">
        <v>2.95596E7</v>
      </c>
      <c r="AE36" s="91"/>
      <c r="AF36" s="91">
        <v>4.47546E7</v>
      </c>
      <c r="AG36" s="91">
        <v>3.42382E7</v>
      </c>
      <c r="AH36" s="91">
        <v>2800000.0</v>
      </c>
      <c r="AI36" s="91">
        <v>9.1873299E8</v>
      </c>
      <c r="AJ36" s="91">
        <v>1.668E7</v>
      </c>
      <c r="AK36" s="91">
        <v>8.1716E7</v>
      </c>
      <c r="AL36" s="91">
        <v>1.40791619E9</v>
      </c>
      <c r="AM36" s="92" t="b">
        <f t="shared" si="3"/>
        <v>1</v>
      </c>
      <c r="AN36" s="25">
        <f t="shared" si="7"/>
        <v>725047374.4</v>
      </c>
      <c r="AO36" s="13">
        <v>1.647298E8</v>
      </c>
      <c r="AP36" s="12" t="b">
        <f t="shared" si="5"/>
        <v>1</v>
      </c>
    </row>
    <row r="37">
      <c r="A37" s="113" t="s">
        <v>59</v>
      </c>
      <c r="B37" s="114"/>
      <c r="C37" s="114"/>
      <c r="D37" s="115">
        <v>3.4513E7</v>
      </c>
      <c r="E37" s="115">
        <v>3482000.0</v>
      </c>
      <c r="F37" s="116">
        <v>1354000.0</v>
      </c>
      <c r="G37" s="117">
        <v>4.6056E7</v>
      </c>
      <c r="H37" s="116">
        <v>2432000.0</v>
      </c>
      <c r="I37" s="114"/>
      <c r="J37" s="114"/>
      <c r="K37" s="114"/>
      <c r="L37" s="114"/>
      <c r="M37" s="114"/>
      <c r="N37" s="118">
        <v>1.794E7</v>
      </c>
      <c r="O37" s="114"/>
      <c r="P37" s="116">
        <v>2.307443937656111E8</v>
      </c>
      <c r="Q37" s="119">
        <v>1.056E7</v>
      </c>
      <c r="R37" s="114"/>
      <c r="S37" s="14">
        <f t="shared" si="1"/>
        <v>347081393.8</v>
      </c>
      <c r="T37" s="120" t="b">
        <f t="shared" si="2"/>
        <v>1</v>
      </c>
      <c r="U37" s="114"/>
      <c r="V37" s="120"/>
      <c r="W37" s="121">
        <v>3.4513E7</v>
      </c>
      <c r="X37" s="121">
        <v>3482000.0</v>
      </c>
      <c r="Y37" s="121">
        <v>9921600.0</v>
      </c>
      <c r="Z37" s="121">
        <v>6.5836E7</v>
      </c>
      <c r="AA37" s="121">
        <v>4828000.0</v>
      </c>
      <c r="AB37" s="121">
        <v>2207000.0</v>
      </c>
      <c r="AC37" s="120"/>
      <c r="AD37" s="121">
        <v>664000.0</v>
      </c>
      <c r="AE37" s="120"/>
      <c r="AF37" s="121">
        <v>4.518E7</v>
      </c>
      <c r="AG37" s="121">
        <v>2.5461E7</v>
      </c>
      <c r="AH37" s="121">
        <v>1.886E7</v>
      </c>
      <c r="AI37" s="121">
        <v>2.30744394E8</v>
      </c>
      <c r="AJ37" s="121">
        <v>1.49996E8</v>
      </c>
      <c r="AK37" s="121">
        <v>2.405E7</v>
      </c>
      <c r="AL37" s="115">
        <f t="shared" ref="AL37:AL55" si="8">SUM(V37:AK37)</f>
        <v>615742994</v>
      </c>
      <c r="AM37" s="92" t="b">
        <f t="shared" si="3"/>
        <v>1</v>
      </c>
      <c r="AN37" s="15">
        <f t="shared" si="7"/>
        <v>268661600.2</v>
      </c>
      <c r="AO37" s="120"/>
      <c r="AP37" s="120" t="b">
        <f t="shared" si="5"/>
        <v>1</v>
      </c>
    </row>
    <row r="38">
      <c r="A38" s="122" t="s">
        <v>60</v>
      </c>
      <c r="B38" s="114"/>
      <c r="C38" s="114"/>
      <c r="D38" s="116">
        <v>6.5048E7</v>
      </c>
      <c r="E38" s="114"/>
      <c r="F38" s="116">
        <v>8256800.0</v>
      </c>
      <c r="G38" s="116">
        <v>1.6414E7</v>
      </c>
      <c r="H38" s="116">
        <v>5.0253E7</v>
      </c>
      <c r="I38" s="116">
        <v>6939000.0</v>
      </c>
      <c r="J38" s="114"/>
      <c r="K38" s="116">
        <v>7719000.0</v>
      </c>
      <c r="L38" s="114"/>
      <c r="M38" s="114"/>
      <c r="N38" s="116">
        <v>6338000.0</v>
      </c>
      <c r="O38" s="116">
        <v>2092000.0</v>
      </c>
      <c r="P38" s="116">
        <v>1.36268E8</v>
      </c>
      <c r="Q38" s="114"/>
      <c r="R38" s="114"/>
      <c r="S38" s="14">
        <f t="shared" si="1"/>
        <v>299327800</v>
      </c>
      <c r="T38" s="120" t="b">
        <f t="shared" si="2"/>
        <v>1</v>
      </c>
      <c r="U38" s="114"/>
      <c r="V38" s="120"/>
      <c r="W38" s="121">
        <v>9.603052E7</v>
      </c>
      <c r="X38" s="121">
        <v>1.5613E7</v>
      </c>
      <c r="Y38" s="121">
        <v>8256800.0</v>
      </c>
      <c r="Z38" s="121">
        <v>3.4506E7</v>
      </c>
      <c r="AA38" s="121">
        <v>5.6473E7</v>
      </c>
      <c r="AB38" s="121">
        <v>7131000.0</v>
      </c>
      <c r="AC38" s="120"/>
      <c r="AD38" s="121">
        <v>2.55227E7</v>
      </c>
      <c r="AE38" s="120"/>
      <c r="AF38" s="121">
        <v>3.2916E7</v>
      </c>
      <c r="AG38" s="121">
        <v>2.892548E7</v>
      </c>
      <c r="AH38" s="121">
        <v>1.5092E7</v>
      </c>
      <c r="AI38" s="121">
        <v>1.36268E8</v>
      </c>
      <c r="AJ38" s="121">
        <v>6.3535E7</v>
      </c>
      <c r="AK38" s="121">
        <v>9.1569E7</v>
      </c>
      <c r="AL38" s="115">
        <f t="shared" si="8"/>
        <v>611838500</v>
      </c>
      <c r="AM38" s="92" t="b">
        <f t="shared" si="3"/>
        <v>1</v>
      </c>
      <c r="AN38" s="15">
        <f t="shared" si="7"/>
        <v>312510700</v>
      </c>
      <c r="AO38" s="120"/>
      <c r="AP38" s="120" t="b">
        <f t="shared" si="5"/>
        <v>1</v>
      </c>
    </row>
    <row r="39">
      <c r="A39" s="122" t="s">
        <v>61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6">
        <v>2.277328542E8</v>
      </c>
      <c r="Q39" s="114"/>
      <c r="R39" s="114"/>
      <c r="S39" s="14">
        <f t="shared" si="1"/>
        <v>227732854.2</v>
      </c>
      <c r="T39" s="120" t="b">
        <f t="shared" si="2"/>
        <v>1</v>
      </c>
      <c r="U39" s="115">
        <v>9600000.0</v>
      </c>
      <c r="V39" s="120"/>
      <c r="W39" s="121">
        <v>4.14124E7</v>
      </c>
      <c r="X39" s="120"/>
      <c r="Y39" s="121">
        <v>4780000.0</v>
      </c>
      <c r="Z39" s="121">
        <v>1.7228E7</v>
      </c>
      <c r="AA39" s="121">
        <v>1.70925E7</v>
      </c>
      <c r="AB39" s="121">
        <v>4886000.0</v>
      </c>
      <c r="AC39" s="120"/>
      <c r="AD39" s="121">
        <v>1.5857319E7</v>
      </c>
      <c r="AE39" s="120"/>
      <c r="AF39" s="121">
        <v>4.991887E7</v>
      </c>
      <c r="AG39" s="120"/>
      <c r="AI39" s="121">
        <v>2.27732854E8</v>
      </c>
      <c r="AJ39" s="121">
        <v>7.0120704E7</v>
      </c>
      <c r="AK39" s="121">
        <v>1.47474E8</v>
      </c>
      <c r="AL39" s="115">
        <f t="shared" si="8"/>
        <v>596502647</v>
      </c>
      <c r="AM39" s="92" t="b">
        <f t="shared" si="3"/>
        <v>1</v>
      </c>
      <c r="AN39" s="15">
        <f t="shared" si="7"/>
        <v>359169792.8</v>
      </c>
      <c r="AO39" s="120"/>
      <c r="AP39" s="120" t="b">
        <f t="shared" si="5"/>
        <v>1</v>
      </c>
    </row>
    <row r="40">
      <c r="A40" s="122" t="s">
        <v>62</v>
      </c>
      <c r="B40" s="114"/>
      <c r="C40" s="114"/>
      <c r="D40" s="116">
        <v>2.0831561E7</v>
      </c>
      <c r="E40" s="116">
        <v>6.03405E7</v>
      </c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6">
        <v>5.73282986E8</v>
      </c>
      <c r="Q40" s="116">
        <v>2.9984E7</v>
      </c>
      <c r="R40" s="114"/>
      <c r="S40" s="14">
        <f t="shared" si="1"/>
        <v>684439047</v>
      </c>
      <c r="T40" s="120" t="b">
        <f t="shared" si="2"/>
        <v>1</v>
      </c>
      <c r="U40" s="114"/>
      <c r="V40" s="120"/>
      <c r="W40" s="121">
        <v>5.0357761E7</v>
      </c>
      <c r="X40" s="121">
        <v>7.23405E7</v>
      </c>
      <c r="Y40" s="121">
        <v>1476000.0</v>
      </c>
      <c r="Z40" s="121">
        <v>3025700.0</v>
      </c>
      <c r="AA40" s="120"/>
      <c r="AB40" s="121">
        <v>7071200.0</v>
      </c>
      <c r="AC40" s="120"/>
      <c r="AD40" s="121">
        <v>2.69989E7</v>
      </c>
      <c r="AE40" s="120"/>
      <c r="AF40" s="121">
        <v>6.6966622E7</v>
      </c>
      <c r="AG40" s="121">
        <v>3.99478E7</v>
      </c>
      <c r="AH40" s="121">
        <v>9.212485E7</v>
      </c>
      <c r="AI40" s="121">
        <v>5.73282986E8</v>
      </c>
      <c r="AJ40" s="121">
        <v>1.3775325E8</v>
      </c>
      <c r="AK40" s="121">
        <v>5.22E7</v>
      </c>
      <c r="AL40" s="115">
        <f t="shared" si="8"/>
        <v>1123545569</v>
      </c>
      <c r="AM40" s="92" t="b">
        <f t="shared" si="3"/>
        <v>1</v>
      </c>
      <c r="AN40" s="15">
        <f t="shared" si="7"/>
        <v>358959508</v>
      </c>
      <c r="AO40" s="121">
        <v>8.0147014E7</v>
      </c>
      <c r="AP40" s="120" t="b">
        <f t="shared" si="5"/>
        <v>1</v>
      </c>
    </row>
    <row r="41">
      <c r="A41" s="122" t="s">
        <v>63</v>
      </c>
      <c r="B41" s="114"/>
      <c r="C41" s="114"/>
      <c r="D41" s="116">
        <v>1.22E7</v>
      </c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6">
        <v>4.46776647E8</v>
      </c>
      <c r="Q41" s="116">
        <v>1800000.0</v>
      </c>
      <c r="R41" s="114"/>
      <c r="S41" s="14">
        <f t="shared" si="1"/>
        <v>460776647</v>
      </c>
      <c r="T41" s="120" t="b">
        <f t="shared" si="2"/>
        <v>1</v>
      </c>
      <c r="U41" s="114"/>
      <c r="V41" s="120"/>
      <c r="W41" s="121">
        <v>1.05382E8</v>
      </c>
      <c r="X41" s="121">
        <v>8.2494E7</v>
      </c>
      <c r="Y41" s="121">
        <v>1.9221E7</v>
      </c>
      <c r="Z41" s="121">
        <v>2.0808E7</v>
      </c>
      <c r="AA41" s="121">
        <v>7.46E7</v>
      </c>
      <c r="AB41" s="121">
        <v>4.546E7</v>
      </c>
      <c r="AC41" s="120"/>
      <c r="AD41" s="121">
        <v>4.6045E7</v>
      </c>
      <c r="AE41" s="120"/>
      <c r="AF41" s="121">
        <v>1.071E8</v>
      </c>
      <c r="AG41" s="121">
        <v>1.133165E8</v>
      </c>
      <c r="AH41" s="120"/>
      <c r="AI41" s="121">
        <v>4.46776647E8</v>
      </c>
      <c r="AJ41" s="121">
        <v>3.229224E8</v>
      </c>
      <c r="AK41" s="121">
        <v>1.464446E9</v>
      </c>
      <c r="AL41" s="115">
        <f t="shared" si="8"/>
        <v>2848571547</v>
      </c>
      <c r="AM41" s="92" t="b">
        <f t="shared" si="3"/>
        <v>1</v>
      </c>
      <c r="AN41" s="15">
        <f t="shared" si="7"/>
        <v>2387794900</v>
      </c>
      <c r="AO41" s="120"/>
      <c r="AP41" s="120" t="b">
        <f t="shared" si="5"/>
        <v>1</v>
      </c>
    </row>
    <row r="42">
      <c r="A42" s="122" t="s">
        <v>64</v>
      </c>
      <c r="B42" s="114"/>
      <c r="C42" s="114"/>
      <c r="D42" s="114"/>
      <c r="E42" s="123">
        <v>6094500.0</v>
      </c>
      <c r="F42" s="124">
        <v>1.08826E7</v>
      </c>
      <c r="G42" s="114"/>
      <c r="H42" s="114"/>
      <c r="I42" s="114"/>
      <c r="J42" s="114"/>
      <c r="K42" s="114"/>
      <c r="L42" s="114"/>
      <c r="M42" s="114"/>
      <c r="N42" s="114"/>
      <c r="O42" s="125">
        <v>5.63082E7</v>
      </c>
      <c r="P42" s="115">
        <v>4.553463716E8</v>
      </c>
      <c r="Q42" s="125">
        <v>1.70535E7</v>
      </c>
      <c r="R42" s="114"/>
      <c r="S42" s="14">
        <f t="shared" si="1"/>
        <v>545685171.6</v>
      </c>
      <c r="T42" s="120" t="b">
        <f t="shared" si="2"/>
        <v>1</v>
      </c>
      <c r="U42" s="114"/>
      <c r="V42" s="121">
        <v>2.24093E7</v>
      </c>
      <c r="W42" s="121">
        <v>8.74186E7</v>
      </c>
      <c r="X42" s="121">
        <v>6094500.0</v>
      </c>
      <c r="Y42" s="121">
        <v>1.08826E7</v>
      </c>
      <c r="Z42" s="121">
        <v>1.16895E8</v>
      </c>
      <c r="AA42" s="121">
        <v>4.11115E7</v>
      </c>
      <c r="AB42" s="121">
        <v>2.3066965E7</v>
      </c>
      <c r="AC42" s="120"/>
      <c r="AD42" s="121">
        <v>1.51648E7</v>
      </c>
      <c r="AE42" s="120"/>
      <c r="AF42" s="121">
        <v>9.2767376E7</v>
      </c>
      <c r="AG42" s="121">
        <v>2.27157E7</v>
      </c>
      <c r="AH42" s="121">
        <v>1.08257E8</v>
      </c>
      <c r="AI42" s="121">
        <v>4.55346372E8</v>
      </c>
      <c r="AJ42" s="121">
        <v>9.733815E7</v>
      </c>
      <c r="AK42" s="121">
        <v>6.75E7</v>
      </c>
      <c r="AL42" s="115">
        <f t="shared" si="8"/>
        <v>1166967863</v>
      </c>
      <c r="AM42" s="92" t="b">
        <f t="shared" si="3"/>
        <v>1</v>
      </c>
      <c r="AN42" s="15">
        <f t="shared" si="7"/>
        <v>621282691.4</v>
      </c>
      <c r="AO42" s="120"/>
      <c r="AP42" s="120" t="b">
        <f t="shared" si="5"/>
        <v>1</v>
      </c>
    </row>
    <row r="43">
      <c r="A43" s="122" t="s">
        <v>121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6">
        <f>240502382.064516+0</f>
        <v>240502382.1</v>
      </c>
      <c r="Q43" s="114"/>
      <c r="R43" s="114"/>
      <c r="S43" s="14">
        <f t="shared" si="1"/>
        <v>240502382.1</v>
      </c>
      <c r="T43" s="120" t="b">
        <f t="shared" si="2"/>
        <v>1</v>
      </c>
      <c r="U43" s="115">
        <v>3.0E7</v>
      </c>
      <c r="V43" s="120"/>
      <c r="W43" s="121">
        <f>40600000+19088000</f>
        <v>59688000</v>
      </c>
      <c r="X43" s="121">
        <f>1829000+3658000</f>
        <v>5487000</v>
      </c>
      <c r="Y43" s="121">
        <f>4871000+900000</f>
        <v>5771000</v>
      </c>
      <c r="Z43" s="121">
        <f>14637800+5702000</f>
        <v>20339800</v>
      </c>
      <c r="AA43" s="121">
        <f>74105051+3380000</f>
        <v>77485051</v>
      </c>
      <c r="AB43" s="121">
        <f>8324800+2457000</f>
        <v>10781800</v>
      </c>
      <c r="AC43" s="120"/>
      <c r="AD43" s="121">
        <f>15736000+5300000</f>
        <v>21036000</v>
      </c>
      <c r="AE43" s="120"/>
      <c r="AF43" s="121">
        <f>85000000+51000000</f>
        <v>136000000</v>
      </c>
      <c r="AG43" s="121">
        <f>41719000+7657000</f>
        <v>49376000</v>
      </c>
      <c r="AH43" s="121">
        <v>7.71564E7</v>
      </c>
      <c r="AI43" s="121">
        <v>4.57076088E8</v>
      </c>
      <c r="AJ43" s="121">
        <f>76574300+9555000</f>
        <v>86129300</v>
      </c>
      <c r="AK43" s="121">
        <f>94708000+20700000</f>
        <v>115408000</v>
      </c>
      <c r="AL43" s="115">
        <f t="shared" si="8"/>
        <v>1121734439</v>
      </c>
      <c r="AM43" s="92" t="b">
        <f t="shared" si="3"/>
        <v>1</v>
      </c>
      <c r="AN43" s="15">
        <f t="shared" si="7"/>
        <v>851232056.9</v>
      </c>
      <c r="AO43" s="120"/>
      <c r="AP43" s="120" t="b">
        <f t="shared" si="5"/>
        <v>1</v>
      </c>
    </row>
    <row r="44">
      <c r="A44" s="122" t="s">
        <v>67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6">
        <v>4.2706623120000005E8</v>
      </c>
      <c r="Q44" s="114"/>
      <c r="R44" s="114"/>
      <c r="S44" s="14">
        <f t="shared" si="1"/>
        <v>427066231.2</v>
      </c>
      <c r="T44" s="120" t="b">
        <f t="shared" si="2"/>
        <v>1</v>
      </c>
      <c r="U44" s="114"/>
      <c r="V44" s="120"/>
      <c r="W44" s="121">
        <v>5.088E8</v>
      </c>
      <c r="X44" s="120"/>
      <c r="Y44" s="121">
        <v>5.056E7</v>
      </c>
      <c r="Z44" s="121">
        <v>3850000.0</v>
      </c>
      <c r="AA44" s="121">
        <v>6904000.0</v>
      </c>
      <c r="AB44" s="121">
        <v>7.072E7</v>
      </c>
      <c r="AC44" s="120"/>
      <c r="AD44" s="121">
        <v>3.1891E7</v>
      </c>
      <c r="AE44" s="120"/>
      <c r="AF44" s="121">
        <v>1.171805E9</v>
      </c>
      <c r="AG44" s="121">
        <v>1.9108E8</v>
      </c>
      <c r="AH44" s="121">
        <v>1.36E7</v>
      </c>
      <c r="AI44" s="121">
        <v>4.27066231E8</v>
      </c>
      <c r="AJ44" s="121">
        <v>3.1642415E8</v>
      </c>
      <c r="AK44" s="121">
        <v>1.1855965E9</v>
      </c>
      <c r="AL44" s="115">
        <f t="shared" si="8"/>
        <v>3978296881</v>
      </c>
      <c r="AM44" s="92" t="b">
        <f t="shared" si="3"/>
        <v>1</v>
      </c>
      <c r="AN44" s="15">
        <f t="shared" si="7"/>
        <v>3551230650</v>
      </c>
      <c r="AO44" s="120"/>
      <c r="AP44" s="120" t="b">
        <f t="shared" si="5"/>
        <v>1</v>
      </c>
    </row>
    <row r="45">
      <c r="A45" s="122" t="s">
        <v>68</v>
      </c>
      <c r="B45" s="114"/>
      <c r="C45" s="114"/>
      <c r="D45" s="116">
        <v>5.46564E7</v>
      </c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6">
        <v>3.305914E8</v>
      </c>
      <c r="Q45" s="116">
        <v>4.505802E7</v>
      </c>
      <c r="R45" s="114"/>
      <c r="S45" s="14">
        <f t="shared" si="1"/>
        <v>430305820</v>
      </c>
      <c r="T45" s="120" t="b">
        <f t="shared" si="2"/>
        <v>1</v>
      </c>
      <c r="U45" s="115"/>
      <c r="V45" s="120"/>
      <c r="W45" s="121">
        <v>9.6354397E7</v>
      </c>
      <c r="X45" s="121">
        <v>3.1162147E7</v>
      </c>
      <c r="Y45" s="121">
        <v>1.16226E7</v>
      </c>
      <c r="Z45" s="121">
        <v>2.73387E7</v>
      </c>
      <c r="AA45" s="121">
        <v>4.1945045E7</v>
      </c>
      <c r="AB45" s="121">
        <v>1.58925E7</v>
      </c>
      <c r="AC45" s="120"/>
      <c r="AD45" s="121">
        <v>5.5150194E7</v>
      </c>
      <c r="AE45" s="120"/>
      <c r="AF45" s="121">
        <v>1.134822E8</v>
      </c>
      <c r="AG45" s="121">
        <v>2.4538618E7</v>
      </c>
      <c r="AH45" s="121">
        <v>3.0E7</v>
      </c>
      <c r="AI45" s="121">
        <v>3.323914E8</v>
      </c>
      <c r="AJ45" s="121">
        <v>1.1096822E8</v>
      </c>
      <c r="AK45" s="121">
        <v>8.89525E7</v>
      </c>
      <c r="AL45" s="115">
        <f t="shared" si="8"/>
        <v>979798521</v>
      </c>
      <c r="AM45" s="92" t="b">
        <f t="shared" si="3"/>
        <v>1</v>
      </c>
      <c r="AN45" s="15">
        <f t="shared" si="7"/>
        <v>549492701</v>
      </c>
      <c r="AO45" s="120"/>
      <c r="AP45" s="120" t="b">
        <f t="shared" si="5"/>
        <v>1</v>
      </c>
    </row>
    <row r="46">
      <c r="A46" s="122" t="s">
        <v>69</v>
      </c>
      <c r="B46" s="114"/>
      <c r="C46" s="114"/>
      <c r="D46" s="116">
        <v>2.8225E7</v>
      </c>
      <c r="E46" s="114"/>
      <c r="F46" s="114"/>
      <c r="G46" s="116">
        <v>7.0662E7</v>
      </c>
      <c r="H46" s="114"/>
      <c r="I46" s="114"/>
      <c r="J46" s="114"/>
      <c r="K46" s="114"/>
      <c r="L46" s="114"/>
      <c r="M46" s="114"/>
      <c r="N46" s="114"/>
      <c r="O46" s="114"/>
      <c r="P46" s="116">
        <v>4.63295E8</v>
      </c>
      <c r="Q46" s="116">
        <v>3.5579E7</v>
      </c>
      <c r="R46" s="114"/>
      <c r="S46" s="14">
        <f t="shared" si="1"/>
        <v>597761000</v>
      </c>
      <c r="T46" s="120" t="b">
        <f t="shared" si="2"/>
        <v>1</v>
      </c>
      <c r="U46" s="114"/>
      <c r="V46" s="120"/>
      <c r="W46" s="121">
        <v>7.705272E8</v>
      </c>
      <c r="X46" s="120"/>
      <c r="Y46" s="121">
        <v>1.0596E7</v>
      </c>
      <c r="Z46" s="121">
        <v>2.12535E8</v>
      </c>
      <c r="AA46" s="121">
        <v>1.77342E8</v>
      </c>
      <c r="AB46" s="120"/>
      <c r="AC46" s="120"/>
      <c r="AD46" s="121">
        <v>1.37808E7</v>
      </c>
      <c r="AE46" s="120"/>
      <c r="AF46" s="121">
        <v>8.5562E7</v>
      </c>
      <c r="AG46" s="121">
        <v>1.30009E7</v>
      </c>
      <c r="AH46" s="121">
        <v>6.9544E8</v>
      </c>
      <c r="AI46" s="121">
        <v>9.06295E8</v>
      </c>
      <c r="AJ46" s="121">
        <v>5.46877533E8</v>
      </c>
      <c r="AK46" s="121">
        <v>2.653E8</v>
      </c>
      <c r="AL46" s="115">
        <f t="shared" si="8"/>
        <v>3697256433</v>
      </c>
      <c r="AM46" s="92" t="b">
        <f t="shared" si="3"/>
        <v>1</v>
      </c>
      <c r="AN46" s="15">
        <f t="shared" si="7"/>
        <v>3099495433</v>
      </c>
      <c r="AO46" s="120"/>
      <c r="AP46" s="120" t="b">
        <f t="shared" si="5"/>
        <v>1</v>
      </c>
    </row>
    <row r="47">
      <c r="A47" s="122" t="s">
        <v>70</v>
      </c>
      <c r="B47" s="114"/>
      <c r="C47" s="114"/>
      <c r="D47" s="115">
        <v>4.4348E7</v>
      </c>
      <c r="E47" s="116">
        <v>4608000.0</v>
      </c>
      <c r="F47" s="114"/>
      <c r="G47" s="115">
        <v>3.3735E7</v>
      </c>
      <c r="H47" s="114"/>
      <c r="I47" s="114"/>
      <c r="J47" s="114"/>
      <c r="K47" s="114"/>
      <c r="L47" s="114"/>
      <c r="M47" s="114"/>
      <c r="N47" s="114"/>
      <c r="O47" s="116"/>
      <c r="P47" s="116">
        <v>4.9690361E8</v>
      </c>
      <c r="Q47" s="123">
        <v>4.4524901E7</v>
      </c>
      <c r="R47" s="114"/>
      <c r="S47" s="14">
        <f t="shared" si="1"/>
        <v>624119511</v>
      </c>
      <c r="T47" s="120" t="b">
        <f t="shared" si="2"/>
        <v>1</v>
      </c>
      <c r="U47" s="115">
        <v>3.4E7</v>
      </c>
      <c r="V47" s="120"/>
      <c r="W47" s="121">
        <v>9.997E7</v>
      </c>
      <c r="X47" s="121">
        <v>4608000.0</v>
      </c>
      <c r="Y47" s="121">
        <v>1.38017E7</v>
      </c>
      <c r="Z47" s="121">
        <v>3.8665E7</v>
      </c>
      <c r="AA47" s="121">
        <v>1.1546E7</v>
      </c>
      <c r="AB47" s="121">
        <v>6053500.0</v>
      </c>
      <c r="AC47" s="120"/>
      <c r="AD47" s="121">
        <v>3.1296E7</v>
      </c>
      <c r="AE47" s="120"/>
      <c r="AF47" s="121">
        <v>5.376E7</v>
      </c>
      <c r="AG47" s="121">
        <v>2.5727E7</v>
      </c>
      <c r="AH47" s="121">
        <v>3.8710274E8</v>
      </c>
      <c r="AI47" s="121">
        <v>4.9690361E8</v>
      </c>
      <c r="AJ47" s="121">
        <v>2.19974961E8</v>
      </c>
      <c r="AK47" s="121">
        <v>4.9701E7</v>
      </c>
      <c r="AL47" s="115">
        <f t="shared" si="8"/>
        <v>1439109511</v>
      </c>
      <c r="AM47" s="92" t="b">
        <f t="shared" si="3"/>
        <v>1</v>
      </c>
      <c r="AN47" s="15">
        <f t="shared" si="7"/>
        <v>780990000</v>
      </c>
      <c r="AO47" s="120"/>
      <c r="AP47" s="120" t="b">
        <f t="shared" si="5"/>
        <v>1</v>
      </c>
    </row>
    <row r="48">
      <c r="A48" s="122" t="s">
        <v>122</v>
      </c>
      <c r="B48" s="114"/>
      <c r="C48" s="114"/>
      <c r="D48" s="116">
        <f>31734300+  34401400   </f>
        <v>66135700</v>
      </c>
      <c r="E48" s="126">
        <v>2.80277460000006E7</v>
      </c>
      <c r="F48" s="114"/>
      <c r="G48" s="115">
        <v>2.746E7</v>
      </c>
      <c r="H48" s="114"/>
      <c r="I48" s="114"/>
      <c r="J48" s="114"/>
      <c r="K48" s="114"/>
      <c r="L48" s="114"/>
      <c r="M48" s="116">
        <v>1.031194E8</v>
      </c>
      <c r="N48" s="114"/>
      <c r="O48" s="114"/>
      <c r="P48" s="116">
        <v>3.44390544E8</v>
      </c>
      <c r="Q48" s="73"/>
      <c r="R48" s="114"/>
      <c r="S48" s="14">
        <f t="shared" si="1"/>
        <v>569133390</v>
      </c>
      <c r="T48" s="120" t="b">
        <f t="shared" si="2"/>
        <v>1</v>
      </c>
      <c r="U48" s="115">
        <v>4.7E7</v>
      </c>
      <c r="V48" s="120"/>
      <c r="W48" s="121">
        <v>6.61357E7</v>
      </c>
      <c r="X48" s="27">
        <v>2.83101E7</v>
      </c>
      <c r="Y48" s="121">
        <v>3396800.0</v>
      </c>
      <c r="Z48" s="121">
        <v>1.44705E8</v>
      </c>
      <c r="AA48" s="120"/>
      <c r="AB48" s="121">
        <v>5.46805E7</v>
      </c>
      <c r="AC48" s="120"/>
      <c r="AD48" s="121">
        <v>1.547E7</v>
      </c>
      <c r="AE48" s="120"/>
      <c r="AF48" s="121">
        <v>1.031194E8</v>
      </c>
      <c r="AG48" s="121">
        <v>1.18466E7</v>
      </c>
      <c r="AH48" s="121">
        <v>4311600.0</v>
      </c>
      <c r="AI48" s="121">
        <v>3.44390544E8</v>
      </c>
      <c r="AJ48" s="121">
        <v>1.08490773E8</v>
      </c>
      <c r="AK48" s="121">
        <v>2.1914527E8</v>
      </c>
      <c r="AL48" s="115">
        <f t="shared" si="8"/>
        <v>1104002287</v>
      </c>
      <c r="AM48" s="92" t="b">
        <f t="shared" si="3"/>
        <v>1</v>
      </c>
      <c r="AN48" s="15">
        <f t="shared" si="7"/>
        <v>487868897</v>
      </c>
      <c r="AO48" s="120"/>
      <c r="AP48" s="120" t="b">
        <f t="shared" si="5"/>
        <v>1</v>
      </c>
    </row>
    <row r="49">
      <c r="A49" s="122" t="s">
        <v>72</v>
      </c>
      <c r="B49" s="114"/>
      <c r="C49" s="114"/>
      <c r="D49" s="114"/>
      <c r="E49" s="127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25">
        <v>2.179531576E8</v>
      </c>
      <c r="Q49" s="116"/>
      <c r="R49" s="114"/>
      <c r="S49" s="14">
        <f t="shared" si="1"/>
        <v>217953157.6</v>
      </c>
      <c r="T49" s="120" t="b">
        <f t="shared" si="2"/>
        <v>1</v>
      </c>
      <c r="U49" s="115">
        <v>1.5E7</v>
      </c>
      <c r="V49" s="120"/>
      <c r="W49" s="121">
        <v>1.121698E8</v>
      </c>
      <c r="X49" s="121">
        <v>3.37218E7</v>
      </c>
      <c r="Y49" s="121">
        <v>7.2517E7</v>
      </c>
      <c r="Z49" s="121">
        <v>7.255384E7</v>
      </c>
      <c r="AA49" s="121">
        <v>1.01315E7</v>
      </c>
      <c r="AB49" s="121">
        <v>4.38115E7</v>
      </c>
      <c r="AC49" s="120"/>
      <c r="AD49" s="121">
        <v>5.67325E7</v>
      </c>
      <c r="AE49" s="120"/>
      <c r="AF49" s="121">
        <v>5.0576E7</v>
      </c>
      <c r="AG49" s="121">
        <v>4.0811E7</v>
      </c>
      <c r="AH49" s="121">
        <v>7235000.0</v>
      </c>
      <c r="AI49" s="121">
        <v>2.62613036E8</v>
      </c>
      <c r="AJ49" s="121">
        <v>1.65964244E8</v>
      </c>
      <c r="AK49" s="121">
        <v>1.61756636E8</v>
      </c>
      <c r="AL49" s="115">
        <f t="shared" si="8"/>
        <v>1090593856</v>
      </c>
      <c r="AM49" s="92" t="b">
        <f t="shared" si="3"/>
        <v>1</v>
      </c>
      <c r="AN49" s="15">
        <f t="shared" si="7"/>
        <v>857640698.4</v>
      </c>
      <c r="AO49" s="120"/>
      <c r="AP49" s="120" t="b">
        <f t="shared" si="5"/>
        <v>1</v>
      </c>
    </row>
    <row r="50">
      <c r="A50" s="122" t="s">
        <v>73</v>
      </c>
      <c r="B50" s="114"/>
      <c r="C50" s="114"/>
      <c r="D50" s="116">
        <v>3.10275E7</v>
      </c>
      <c r="E50" s="127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6">
        <v>1.0097291E8</v>
      </c>
      <c r="Q50" s="114"/>
      <c r="R50" s="114"/>
      <c r="S50" s="14">
        <f t="shared" si="1"/>
        <v>132000410</v>
      </c>
      <c r="T50" s="120" t="b">
        <f t="shared" si="2"/>
        <v>1</v>
      </c>
      <c r="U50" s="114"/>
      <c r="V50" s="120"/>
      <c r="W50" s="121">
        <v>3.10275E7</v>
      </c>
      <c r="X50" s="120"/>
      <c r="Y50" s="121">
        <v>1.9096E7</v>
      </c>
      <c r="Z50" s="121">
        <v>2057500.0</v>
      </c>
      <c r="AA50" s="121">
        <v>5604500.0</v>
      </c>
      <c r="AB50" s="121">
        <v>5511500.0</v>
      </c>
      <c r="AC50" s="120"/>
      <c r="AD50" s="121">
        <v>2.40759E7</v>
      </c>
      <c r="AE50" s="120"/>
      <c r="AF50" s="121">
        <v>7.03605E7</v>
      </c>
      <c r="AG50" s="121">
        <v>3.35216E7</v>
      </c>
      <c r="AH50" s="121">
        <v>2132500.0</v>
      </c>
      <c r="AI50" s="121">
        <v>1.0097291E8</v>
      </c>
      <c r="AJ50" s="121">
        <v>7.87499E7</v>
      </c>
      <c r="AK50" s="121">
        <v>2.525E7</v>
      </c>
      <c r="AL50" s="115">
        <f t="shared" si="8"/>
        <v>398360310</v>
      </c>
      <c r="AM50" s="92" t="b">
        <f t="shared" si="3"/>
        <v>1</v>
      </c>
      <c r="AN50" s="15">
        <f t="shared" si="7"/>
        <v>266359900</v>
      </c>
      <c r="AO50" s="120"/>
      <c r="AP50" s="120" t="b">
        <f t="shared" si="5"/>
        <v>1</v>
      </c>
    </row>
    <row r="51">
      <c r="A51" s="113" t="s">
        <v>74</v>
      </c>
      <c r="B51" s="114"/>
      <c r="C51" s="114"/>
      <c r="D51" s="125">
        <v>5.9045E7</v>
      </c>
      <c r="E51" s="127"/>
      <c r="F51" s="114"/>
      <c r="G51" s="114"/>
      <c r="H51" s="116">
        <v>1.6652E7</v>
      </c>
      <c r="I51" s="114"/>
      <c r="J51" s="114"/>
      <c r="K51" s="119">
        <v>3175000.0</v>
      </c>
      <c r="L51" s="114"/>
      <c r="M51" s="114"/>
      <c r="N51" s="114"/>
      <c r="O51" s="114"/>
      <c r="P51" s="116">
        <v>6.05652748E8</v>
      </c>
      <c r="Q51" s="116">
        <v>2.15136E7</v>
      </c>
      <c r="R51" s="114"/>
      <c r="S51" s="14">
        <f t="shared" si="1"/>
        <v>706038348</v>
      </c>
      <c r="T51" s="120" t="b">
        <f t="shared" si="2"/>
        <v>1</v>
      </c>
      <c r="U51" s="114"/>
      <c r="V51" s="120"/>
      <c r="W51" s="121">
        <v>1.52876E8</v>
      </c>
      <c r="X51" s="121">
        <v>1.30783E8</v>
      </c>
      <c r="Y51" s="121">
        <v>2.246E7</v>
      </c>
      <c r="Z51" s="121">
        <v>3.95455E7</v>
      </c>
      <c r="AA51" s="121">
        <v>7.4574E7</v>
      </c>
      <c r="AB51" s="121">
        <v>1.241015E8</v>
      </c>
      <c r="AC51" s="120"/>
      <c r="AD51" s="121">
        <v>7.1846E7</v>
      </c>
      <c r="AE51" s="120"/>
      <c r="AF51" s="121">
        <v>1.905405263E9</v>
      </c>
      <c r="AG51" s="121">
        <v>5.244891E7</v>
      </c>
      <c r="AH51" s="121">
        <v>5.5668E7</v>
      </c>
      <c r="AI51" s="121">
        <v>6.05652748E8</v>
      </c>
      <c r="AJ51" s="121">
        <v>1.974116E8</v>
      </c>
      <c r="AK51" s="121">
        <v>1.169E8</v>
      </c>
      <c r="AL51" s="115">
        <f t="shared" si="8"/>
        <v>3549672521</v>
      </c>
      <c r="AM51" s="92" t="b">
        <f t="shared" si="3"/>
        <v>1</v>
      </c>
      <c r="AN51" s="15">
        <f t="shared" si="7"/>
        <v>2593862973</v>
      </c>
      <c r="AO51" s="121">
        <v>2.497712E8</v>
      </c>
      <c r="AP51" s="120" t="b">
        <f t="shared" si="5"/>
        <v>1</v>
      </c>
    </row>
    <row r="52">
      <c r="A52" s="122" t="s">
        <v>75</v>
      </c>
      <c r="B52" s="114"/>
      <c r="C52" s="114"/>
      <c r="D52" s="114"/>
      <c r="E52" s="126">
        <v>4315000.0</v>
      </c>
      <c r="F52" s="116">
        <v>648000.0</v>
      </c>
      <c r="G52" s="114"/>
      <c r="H52" s="114"/>
      <c r="I52" s="114"/>
      <c r="J52" s="114"/>
      <c r="K52" s="114"/>
      <c r="L52" s="114"/>
      <c r="M52" s="114"/>
      <c r="N52" s="114"/>
      <c r="O52" s="114"/>
      <c r="P52" s="116">
        <v>1.21320308E8</v>
      </c>
      <c r="Q52" s="114"/>
      <c r="R52" s="114"/>
      <c r="S52" s="14">
        <f t="shared" si="1"/>
        <v>126283308</v>
      </c>
      <c r="T52" s="120" t="b">
        <f t="shared" si="2"/>
        <v>1</v>
      </c>
      <c r="U52" s="114"/>
      <c r="V52" s="120"/>
      <c r="W52" s="121">
        <v>1.73084E7</v>
      </c>
      <c r="X52" s="121">
        <v>4315000.0</v>
      </c>
      <c r="Y52" s="121">
        <v>1008000.0</v>
      </c>
      <c r="Z52" s="120"/>
      <c r="AA52" s="121">
        <v>1.44E7</v>
      </c>
      <c r="AB52" s="121">
        <v>4.23872E7</v>
      </c>
      <c r="AC52" s="120"/>
      <c r="AD52" s="121">
        <v>1.9011E7</v>
      </c>
      <c r="AE52" s="120"/>
      <c r="AF52" s="121">
        <v>2.4732E7</v>
      </c>
      <c r="AG52" s="121">
        <v>2.61742E7</v>
      </c>
      <c r="AH52" s="121">
        <v>5.26089E7</v>
      </c>
      <c r="AI52" s="121">
        <v>1.21320308E8</v>
      </c>
      <c r="AJ52" s="121">
        <v>4.9987E7</v>
      </c>
      <c r="AK52" s="121">
        <v>2.5003E7</v>
      </c>
      <c r="AL52" s="115">
        <f t="shared" si="8"/>
        <v>398255008</v>
      </c>
      <c r="AM52" s="92" t="b">
        <f t="shared" si="3"/>
        <v>1</v>
      </c>
      <c r="AN52" s="15">
        <f t="shared" si="7"/>
        <v>271971700</v>
      </c>
      <c r="AO52" s="120"/>
      <c r="AP52" s="120" t="b">
        <f t="shared" si="5"/>
        <v>1</v>
      </c>
    </row>
    <row r="53">
      <c r="A53" s="122" t="s">
        <v>76</v>
      </c>
      <c r="B53" s="114"/>
      <c r="C53" s="114"/>
      <c r="D53" s="115">
        <v>8.35E7</v>
      </c>
      <c r="E53" s="127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6">
        <v>3.56370541E8</v>
      </c>
      <c r="Q53" s="114"/>
      <c r="R53" s="114"/>
      <c r="S53" s="14">
        <f t="shared" si="1"/>
        <v>439870541</v>
      </c>
      <c r="T53" s="120" t="b">
        <f t="shared" si="2"/>
        <v>1</v>
      </c>
      <c r="U53" s="114"/>
      <c r="V53" s="120"/>
      <c r="W53" s="121">
        <v>1.50055E8</v>
      </c>
      <c r="Y53" s="121">
        <v>1.6851E7</v>
      </c>
      <c r="Z53" s="121">
        <v>2.2265E7</v>
      </c>
      <c r="AA53" s="121">
        <v>1.9261E7</v>
      </c>
      <c r="AB53" s="121">
        <v>1.6814E7</v>
      </c>
      <c r="AC53" s="120"/>
      <c r="AD53" s="121">
        <v>8639000.0</v>
      </c>
      <c r="AE53" s="120"/>
      <c r="AF53" s="121">
        <v>3.4514E7</v>
      </c>
      <c r="AG53" s="120"/>
      <c r="AH53" s="121">
        <v>9.0054E7</v>
      </c>
      <c r="AI53" s="121">
        <v>3.56370541E8</v>
      </c>
      <c r="AJ53" s="121">
        <v>8.0894E7</v>
      </c>
      <c r="AK53" s="121">
        <v>4.174E7</v>
      </c>
      <c r="AL53" s="115">
        <f t="shared" si="8"/>
        <v>837457541</v>
      </c>
      <c r="AM53" s="92" t="b">
        <f t="shared" si="3"/>
        <v>1</v>
      </c>
      <c r="AN53" s="15">
        <f t="shared" si="7"/>
        <v>397587000</v>
      </c>
      <c r="AO53" s="120"/>
      <c r="AP53" s="120" t="b">
        <f t="shared" si="5"/>
        <v>1</v>
      </c>
    </row>
    <row r="54">
      <c r="A54" s="122" t="s">
        <v>77</v>
      </c>
      <c r="B54" s="114"/>
      <c r="C54" s="114"/>
      <c r="D54" s="116">
        <v>7.9916E7</v>
      </c>
      <c r="E54" s="127"/>
      <c r="F54" s="114"/>
      <c r="G54" s="116">
        <v>5.79055E7</v>
      </c>
      <c r="H54" s="114"/>
      <c r="I54" s="114"/>
      <c r="J54" s="114"/>
      <c r="K54" s="116">
        <v>1.0347E7</v>
      </c>
      <c r="L54" s="114"/>
      <c r="M54" s="114"/>
      <c r="N54" s="114"/>
      <c r="O54" s="114"/>
      <c r="P54" s="116">
        <v>3.26595852E8</v>
      </c>
      <c r="Q54" s="114"/>
      <c r="R54" s="114"/>
      <c r="S54" s="14">
        <f t="shared" si="1"/>
        <v>474764352</v>
      </c>
      <c r="T54" s="120" t="b">
        <f t="shared" si="2"/>
        <v>1</v>
      </c>
      <c r="U54" s="114"/>
      <c r="V54" s="120"/>
      <c r="W54" s="121">
        <v>2.30128E8</v>
      </c>
      <c r="X54" s="121">
        <v>2.4512E7</v>
      </c>
      <c r="Y54" s="120"/>
      <c r="Z54" s="121">
        <v>6.98815E7</v>
      </c>
      <c r="AA54" s="121">
        <v>1.208E7</v>
      </c>
      <c r="AB54" s="121">
        <v>5.7E7</v>
      </c>
      <c r="AC54" s="120"/>
      <c r="AD54" s="121">
        <v>2.18E7</v>
      </c>
      <c r="AE54" s="120"/>
      <c r="AF54" s="121">
        <v>1.3792E8</v>
      </c>
      <c r="AG54" s="121">
        <v>2.1847E7</v>
      </c>
      <c r="AH54" s="120"/>
      <c r="AI54" s="121">
        <v>3.26595852E8</v>
      </c>
      <c r="AJ54" s="121">
        <v>1.0262E8</v>
      </c>
      <c r="AK54" s="121">
        <v>3.638E7</v>
      </c>
      <c r="AL54" s="115">
        <f t="shared" si="8"/>
        <v>1040764352</v>
      </c>
      <c r="AM54" s="92" t="b">
        <f t="shared" si="3"/>
        <v>1</v>
      </c>
      <c r="AN54" s="15">
        <f t="shared" si="7"/>
        <v>566000000</v>
      </c>
      <c r="AO54" s="120"/>
      <c r="AP54" s="120" t="b">
        <f t="shared" si="5"/>
        <v>1</v>
      </c>
    </row>
    <row r="55">
      <c r="A55" s="122" t="s">
        <v>123</v>
      </c>
      <c r="B55" s="114"/>
      <c r="C55" s="114"/>
      <c r="D55" s="114"/>
      <c r="E55" s="127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6">
        <f>284647005+0</f>
        <v>284647005</v>
      </c>
      <c r="Q55" s="114"/>
      <c r="R55" s="114"/>
      <c r="S55" s="14">
        <f t="shared" si="1"/>
        <v>284647005</v>
      </c>
      <c r="T55" s="120" t="b">
        <f t="shared" si="2"/>
        <v>1</v>
      </c>
      <c r="U55" s="114"/>
      <c r="V55" s="120"/>
      <c r="W55" s="121">
        <f>179444700+177976700</f>
        <v>357421400</v>
      </c>
      <c r="X55" s="121">
        <v>1.6411E7</v>
      </c>
      <c r="Y55" s="121">
        <v>2.34525E7</v>
      </c>
      <c r="Z55" s="121">
        <v>3.3341932E7</v>
      </c>
      <c r="AA55" s="120"/>
      <c r="AB55" s="120"/>
      <c r="AC55" s="120"/>
      <c r="AD55" s="121">
        <f>7378000+28596800</f>
        <v>35974800</v>
      </c>
      <c r="AE55" s="120"/>
      <c r="AF55" s="121">
        <v>1.1616645E8</v>
      </c>
      <c r="AG55" s="121">
        <f>26594200+136996800</f>
        <v>163591000</v>
      </c>
      <c r="AH55" s="121">
        <v>7707000.0</v>
      </c>
      <c r="AI55" s="121">
        <f>534137010+14900000</f>
        <v>549037010</v>
      </c>
      <c r="AJ55" s="121">
        <f>222802603+360196100</f>
        <v>582998703</v>
      </c>
      <c r="AK55" s="121">
        <f>14000000+241000000</f>
        <v>255000000</v>
      </c>
      <c r="AL55" s="115">
        <f t="shared" si="8"/>
        <v>2141101795</v>
      </c>
      <c r="AM55" s="92" t="b">
        <f t="shared" si="3"/>
        <v>1</v>
      </c>
      <c r="AN55" s="15">
        <f t="shared" si="7"/>
        <v>1856454790</v>
      </c>
      <c r="AO55" s="120"/>
      <c r="AP55" s="120" t="b">
        <f t="shared" si="5"/>
        <v>1</v>
      </c>
    </row>
    <row r="56">
      <c r="A56" s="122" t="s">
        <v>124</v>
      </c>
      <c r="B56" s="114"/>
      <c r="C56" s="114"/>
      <c r="D56" s="114"/>
      <c r="E56" s="127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6">
        <f>251080000+0</f>
        <v>251080000</v>
      </c>
      <c r="Q56" s="114"/>
      <c r="R56" s="114"/>
      <c r="S56" s="14">
        <f t="shared" si="1"/>
        <v>251080000</v>
      </c>
      <c r="T56" s="120" t="b">
        <f t="shared" si="2"/>
        <v>1</v>
      </c>
      <c r="U56" s="114"/>
      <c r="V56" s="120"/>
      <c r="W56" s="121">
        <f>54368200+138428600</f>
        <v>192796800</v>
      </c>
      <c r="X56" s="121">
        <f>0+12322000</f>
        <v>12322000</v>
      </c>
      <c r="Y56" s="121">
        <f>11038800+26920300</f>
        <v>37959100</v>
      </c>
      <c r="Z56" s="121">
        <f>0+77675000</f>
        <v>77675000</v>
      </c>
      <c r="AA56" s="121">
        <f>0+1872000</f>
        <v>1872000</v>
      </c>
      <c r="AB56" s="121">
        <f>19919800+54711100</f>
        <v>74630900</v>
      </c>
      <c r="AC56" s="120"/>
      <c r="AD56" s="121">
        <f>38439400+31518000</f>
        <v>69957400</v>
      </c>
      <c r="AE56" s="120"/>
      <c r="AF56" s="121">
        <f>66160000+45000000</f>
        <v>111160000</v>
      </c>
      <c r="AG56" s="121">
        <f>14890000+25262500</f>
        <v>40152500</v>
      </c>
      <c r="AH56" s="121">
        <f>17719600+35616400</f>
        <v>53336000</v>
      </c>
      <c r="AI56" s="121">
        <f>494020000+118481984</f>
        <v>612501984</v>
      </c>
      <c r="AJ56" s="121">
        <f>49648000+157144000</f>
        <v>206792000</v>
      </c>
      <c r="AK56" s="121">
        <f>33700000+77462000</f>
        <v>111162000</v>
      </c>
      <c r="AL56" s="115">
        <f>799903800+802413884</f>
        <v>1602317684</v>
      </c>
      <c r="AM56" s="92" t="b">
        <f t="shared" si="3"/>
        <v>1</v>
      </c>
      <c r="AN56" s="15">
        <f t="shared" si="7"/>
        <v>1351237684</v>
      </c>
      <c r="AO56" s="120"/>
      <c r="AP56" s="120" t="b">
        <f t="shared" si="5"/>
        <v>1</v>
      </c>
    </row>
    <row r="57">
      <c r="A57" s="122" t="s">
        <v>82</v>
      </c>
      <c r="B57" s="114"/>
      <c r="C57" s="114"/>
      <c r="D57" s="115">
        <v>5.855E7</v>
      </c>
      <c r="E57" s="128">
        <v>5316000.0</v>
      </c>
      <c r="F57" s="116">
        <v>1926000.0</v>
      </c>
      <c r="G57" s="114"/>
      <c r="H57" s="114"/>
      <c r="I57" s="116">
        <v>3.1065E7</v>
      </c>
      <c r="J57" s="114"/>
      <c r="K57" s="116">
        <v>1.4651E7</v>
      </c>
      <c r="L57" s="114"/>
      <c r="M57" s="114"/>
      <c r="N57" s="116">
        <v>1920000.0</v>
      </c>
      <c r="O57" s="116">
        <v>2.0044E7</v>
      </c>
      <c r="P57" s="116">
        <v>2.081778E8</v>
      </c>
      <c r="Q57" s="115">
        <v>1.050137E8</v>
      </c>
      <c r="R57" s="114"/>
      <c r="S57" s="14">
        <f t="shared" si="1"/>
        <v>446663500</v>
      </c>
      <c r="T57" s="120" t="b">
        <f t="shared" si="2"/>
        <v>1</v>
      </c>
      <c r="U57" s="114"/>
      <c r="V57" s="120"/>
      <c r="W57" s="121">
        <v>5.855E7</v>
      </c>
      <c r="X57" s="121">
        <v>5316000.0</v>
      </c>
      <c r="Y57" s="121">
        <v>1926000.0</v>
      </c>
      <c r="Z57" s="120"/>
      <c r="AA57" s="120"/>
      <c r="AB57" s="121">
        <v>3.1065E7</v>
      </c>
      <c r="AC57" s="120"/>
      <c r="AD57" s="121">
        <v>6.5591E7</v>
      </c>
      <c r="AE57" s="120"/>
      <c r="AF57" s="121">
        <v>1.37216E8</v>
      </c>
      <c r="AG57" s="121">
        <v>9519000.0</v>
      </c>
      <c r="AH57" s="121">
        <v>1.0674641E8</v>
      </c>
      <c r="AI57" s="121">
        <v>2.081778E8</v>
      </c>
      <c r="AJ57" s="121">
        <v>1.4502479E8</v>
      </c>
      <c r="AK57" s="121">
        <v>3.33E7</v>
      </c>
      <c r="AL57" s="115">
        <f t="shared" ref="AL57:AL70" si="9">SUM(V57:AK57)</f>
        <v>802432000</v>
      </c>
      <c r="AM57" s="92" t="b">
        <f t="shared" si="3"/>
        <v>1</v>
      </c>
      <c r="AN57" s="15">
        <f t="shared" si="7"/>
        <v>355768500</v>
      </c>
      <c r="AO57" s="120"/>
      <c r="AP57" s="120" t="b">
        <f t="shared" si="5"/>
        <v>1</v>
      </c>
    </row>
    <row r="58">
      <c r="A58" s="122" t="s">
        <v>83</v>
      </c>
      <c r="B58" s="114"/>
      <c r="C58" s="114"/>
      <c r="D58" s="116">
        <v>1.01139E8</v>
      </c>
      <c r="E58" s="127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6">
        <v>6.10729212875E8</v>
      </c>
      <c r="Q58" s="116">
        <v>581100.0</v>
      </c>
      <c r="R58" s="114"/>
      <c r="S58" s="14">
        <f t="shared" si="1"/>
        <v>712449312.9</v>
      </c>
      <c r="T58" s="120" t="b">
        <f t="shared" si="2"/>
        <v>1</v>
      </c>
      <c r="U58" s="114"/>
      <c r="V58" s="120"/>
      <c r="W58" s="121">
        <v>1.09678E8</v>
      </c>
      <c r="X58" s="120"/>
      <c r="Y58" s="121">
        <v>1.077E7</v>
      </c>
      <c r="Z58" s="121">
        <v>3.837285E7</v>
      </c>
      <c r="AA58" s="120"/>
      <c r="AB58" s="121">
        <v>4.4298E7</v>
      </c>
      <c r="AC58" s="120"/>
      <c r="AD58" s="121">
        <v>4.71543E7</v>
      </c>
      <c r="AE58" s="120"/>
      <c r="AF58" s="121">
        <v>1.55384925E8</v>
      </c>
      <c r="AG58" s="121">
        <v>1.8586E7</v>
      </c>
      <c r="AH58" s="121">
        <v>1.02899E8</v>
      </c>
      <c r="AI58" s="121">
        <v>6.10729213E8</v>
      </c>
      <c r="AJ58" s="121">
        <v>2.0545405E8</v>
      </c>
      <c r="AK58" s="121">
        <v>9.7915E7</v>
      </c>
      <c r="AL58" s="115">
        <f t="shared" si="9"/>
        <v>1441241338</v>
      </c>
      <c r="AM58" s="92" t="b">
        <f t="shared" si="3"/>
        <v>1</v>
      </c>
      <c r="AN58" s="15">
        <f t="shared" si="7"/>
        <v>728792025.1</v>
      </c>
      <c r="AO58" s="120"/>
      <c r="AP58" s="129" t="b">
        <f t="shared" si="5"/>
        <v>1</v>
      </c>
    </row>
    <row r="59">
      <c r="A59" s="122" t="s">
        <v>84</v>
      </c>
      <c r="B59" s="114"/>
      <c r="C59" s="114"/>
      <c r="D59" s="114"/>
      <c r="E59" s="126">
        <v>3.326400009E7</v>
      </c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6">
        <v>4.22815448E8</v>
      </c>
      <c r="Q59" s="116">
        <v>3836000.0</v>
      </c>
      <c r="R59" s="114"/>
      <c r="S59" s="14">
        <f t="shared" si="1"/>
        <v>459915448.1</v>
      </c>
      <c r="T59" s="120" t="b">
        <f t="shared" si="2"/>
        <v>1</v>
      </c>
      <c r="U59" s="115">
        <v>1.75E7</v>
      </c>
      <c r="V59" s="120"/>
      <c r="W59" s="121">
        <v>1.308428E8</v>
      </c>
      <c r="X59" s="121">
        <v>3.3264E7</v>
      </c>
      <c r="Y59" s="121">
        <v>8799000.0</v>
      </c>
      <c r="Z59" s="121">
        <v>9705000.0</v>
      </c>
      <c r="AA59" s="120"/>
      <c r="AB59" s="121">
        <v>2.8698E7</v>
      </c>
      <c r="AC59" s="120"/>
      <c r="AD59" s="121">
        <v>9244000.0</v>
      </c>
      <c r="AE59" s="120"/>
      <c r="AF59" s="121">
        <v>8.2937E7</v>
      </c>
      <c r="AG59" s="121">
        <v>3.0633824E7</v>
      </c>
      <c r="AH59" s="121">
        <v>8.2689376E7</v>
      </c>
      <c r="AI59" s="121">
        <v>4.22815448E8</v>
      </c>
      <c r="AJ59" s="121">
        <v>1.17985E8</v>
      </c>
      <c r="AK59" s="121">
        <v>2.325E8</v>
      </c>
      <c r="AL59" s="115">
        <f t="shared" si="9"/>
        <v>1190113448</v>
      </c>
      <c r="AM59" s="92" t="b">
        <f t="shared" si="3"/>
        <v>1</v>
      </c>
      <c r="AN59" s="15">
        <f t="shared" si="7"/>
        <v>712697999.9</v>
      </c>
      <c r="AO59" s="120"/>
      <c r="AP59" s="120" t="b">
        <f t="shared" si="5"/>
        <v>1</v>
      </c>
    </row>
    <row r="60">
      <c r="A60" s="122" t="s">
        <v>85</v>
      </c>
      <c r="B60" s="114"/>
      <c r="C60" s="114"/>
      <c r="D60" s="115">
        <v>3.2953E7</v>
      </c>
      <c r="E60" s="126">
        <v>3.3584E7</v>
      </c>
      <c r="F60" s="116">
        <v>3969000.0</v>
      </c>
      <c r="G60" s="114"/>
      <c r="H60" s="114"/>
      <c r="I60" s="114"/>
      <c r="J60" s="114"/>
      <c r="K60" s="114"/>
      <c r="L60" s="114"/>
      <c r="M60" s="114"/>
      <c r="N60" s="114"/>
      <c r="O60" s="114"/>
      <c r="P60" s="116">
        <v>2.02794469E8</v>
      </c>
      <c r="Q60" s="116">
        <v>2497572.0</v>
      </c>
      <c r="R60" s="114"/>
      <c r="S60" s="14">
        <f t="shared" si="1"/>
        <v>275798041</v>
      </c>
      <c r="T60" s="120" t="b">
        <f t="shared" si="2"/>
        <v>1</v>
      </c>
      <c r="U60" s="114"/>
      <c r="V60" s="120"/>
      <c r="W60" s="121">
        <v>8.0224E7</v>
      </c>
      <c r="X60" s="121">
        <v>3.3584E7</v>
      </c>
      <c r="Y60" s="121">
        <v>5285000.0</v>
      </c>
      <c r="Z60" s="121">
        <v>1.82746E7</v>
      </c>
      <c r="AA60" s="121">
        <v>1.8474E7</v>
      </c>
      <c r="AB60" s="121">
        <v>3.66979E7</v>
      </c>
      <c r="AC60" s="120"/>
      <c r="AD60" s="121">
        <v>4.4615E7</v>
      </c>
      <c r="AE60" s="120"/>
      <c r="AF60" s="121">
        <v>2.147342E8</v>
      </c>
      <c r="AG60" s="121">
        <v>1.708E7</v>
      </c>
      <c r="AH60" s="121">
        <v>2.0145E7</v>
      </c>
      <c r="AI60" s="121">
        <v>2.02794469E8</v>
      </c>
      <c r="AJ60" s="121">
        <v>1.30124453E8</v>
      </c>
      <c r="AK60" s="121">
        <v>4.54E7</v>
      </c>
      <c r="AL60" s="115">
        <f t="shared" si="9"/>
        <v>867432622</v>
      </c>
      <c r="AM60" s="92" t="b">
        <f t="shared" si="3"/>
        <v>1</v>
      </c>
      <c r="AN60" s="15">
        <f t="shared" si="7"/>
        <v>591634581</v>
      </c>
      <c r="AO60" s="120"/>
      <c r="AP60" s="120" t="b">
        <f t="shared" si="5"/>
        <v>1</v>
      </c>
    </row>
    <row r="61">
      <c r="A61" s="122" t="s">
        <v>125</v>
      </c>
      <c r="B61" s="114"/>
      <c r="C61" s="114"/>
      <c r="D61" s="115"/>
      <c r="E61" s="128"/>
      <c r="F61" s="116"/>
      <c r="G61" s="114"/>
      <c r="H61" s="114"/>
      <c r="I61" s="114"/>
      <c r="J61" s="114"/>
      <c r="K61" s="116"/>
      <c r="L61" s="114"/>
      <c r="M61" s="116"/>
      <c r="N61" s="114"/>
      <c r="O61" s="115"/>
      <c r="P61" s="116">
        <f>272411064+0</f>
        <v>272411064</v>
      </c>
      <c r="Q61" s="115"/>
      <c r="R61" s="114"/>
      <c r="S61" s="14">
        <f t="shared" si="1"/>
        <v>272411064</v>
      </c>
      <c r="T61" s="120" t="b">
        <f t="shared" si="2"/>
        <v>1</v>
      </c>
      <c r="U61" s="114"/>
      <c r="V61" s="121">
        <v>3.365776E7</v>
      </c>
      <c r="W61" s="121">
        <f>336848466 + 130615000</f>
        <v>467463466</v>
      </c>
      <c r="X61" s="121">
        <f>21030000+132820225</f>
        <v>153850225</v>
      </c>
      <c r="Y61" s="121">
        <f>3872000+ 21096441.55
</f>
        <v>24968441.55</v>
      </c>
      <c r="Z61" s="120"/>
      <c r="AA61" s="121">
        <f>32902600+43150000</f>
        <v>76052600</v>
      </c>
      <c r="AB61" s="121">
        <f>25140000+3859000</f>
        <v>28999000</v>
      </c>
      <c r="AC61" s="120"/>
      <c r="AD61" s="121">
        <f> 30084533.743   
+18447893</f>
        <v>48532426.74</v>
      </c>
      <c r="AE61" s="120"/>
      <c r="AF61" s="121">
        <f> 78173698.63   
+ 177406090.25</f>
        <v>255579788.9</v>
      </c>
      <c r="AG61" s="121">
        <f>5142000+24524880</f>
        <v>29666880</v>
      </c>
      <c r="AH61" s="121">
        <f>11741576+ 42027397.26</f>
        <v>53768973.26</v>
      </c>
      <c r="AI61" s="121">
        <v>5.09495896E8</v>
      </c>
      <c r="AJ61" s="121">
        <f> 129255157.23   
+ 69427777.7</f>
        <v>198682934.9</v>
      </c>
      <c r="AK61" s="121">
        <f> 47260273.52   
+ 44489254.56</f>
        <v>91749528.08</v>
      </c>
      <c r="AL61" s="115">
        <f t="shared" si="9"/>
        <v>1972467920</v>
      </c>
      <c r="AM61" s="92" t="b">
        <f t="shared" si="3"/>
        <v>1</v>
      </c>
      <c r="AN61" s="15">
        <f t="shared" si="7"/>
        <v>1700056856</v>
      </c>
      <c r="AO61" s="120"/>
      <c r="AP61" s="120" t="b">
        <f t="shared" si="5"/>
        <v>1</v>
      </c>
    </row>
    <row r="62">
      <c r="A62" s="122" t="s">
        <v>88</v>
      </c>
      <c r="B62" s="114"/>
      <c r="C62" s="114"/>
      <c r="D62" s="114"/>
      <c r="E62" s="128">
        <v>3.0983E7</v>
      </c>
      <c r="F62" s="114">
        <v>1.9539E7</v>
      </c>
      <c r="G62" s="114"/>
      <c r="H62" s="114"/>
      <c r="I62" s="114"/>
      <c r="J62" s="114"/>
      <c r="K62" s="114"/>
      <c r="L62" s="114"/>
      <c r="M62" s="114"/>
      <c r="N62" s="114"/>
      <c r="O62" s="114"/>
      <c r="P62" s="116">
        <v>4.30845817E8</v>
      </c>
      <c r="Q62" s="114"/>
      <c r="R62" s="114"/>
      <c r="S62" s="14">
        <f t="shared" si="1"/>
        <v>481367817</v>
      </c>
      <c r="T62" s="120" t="b">
        <f t="shared" si="2"/>
        <v>1</v>
      </c>
      <c r="U62" s="114"/>
      <c r="V62" s="120"/>
      <c r="W62" s="121">
        <v>1.353779E8</v>
      </c>
      <c r="X62" s="121">
        <v>3.0983E7</v>
      </c>
      <c r="Y62" s="121">
        <v>2.2555E7</v>
      </c>
      <c r="Z62" s="121">
        <v>2.8E7</v>
      </c>
      <c r="AA62" s="121">
        <v>1972000.0</v>
      </c>
      <c r="AB62" s="121">
        <v>2.7839E7</v>
      </c>
      <c r="AC62" s="120"/>
      <c r="AD62" s="121">
        <v>2.1005E7</v>
      </c>
      <c r="AE62" s="120"/>
      <c r="AF62" s="121">
        <v>9.7139457E7</v>
      </c>
      <c r="AG62" s="121">
        <v>2.3331E7</v>
      </c>
      <c r="AH62" s="121">
        <v>4.7996E7</v>
      </c>
      <c r="AI62" s="121">
        <v>4.30845817E8</v>
      </c>
      <c r="AJ62" s="121">
        <v>8.9325945E7</v>
      </c>
      <c r="AK62" s="121">
        <v>5.0644E7</v>
      </c>
      <c r="AL62" s="115">
        <f t="shared" si="9"/>
        <v>1007014119</v>
      </c>
      <c r="AM62" s="92" t="b">
        <f t="shared" si="3"/>
        <v>1</v>
      </c>
      <c r="AN62" s="15">
        <f t="shared" si="7"/>
        <v>525646302</v>
      </c>
      <c r="AO62" s="120"/>
      <c r="AP62" s="120" t="b">
        <f t="shared" si="5"/>
        <v>1</v>
      </c>
    </row>
    <row r="63">
      <c r="A63" s="122" t="s">
        <v>126</v>
      </c>
      <c r="B63" s="114"/>
      <c r="C63" s="114"/>
      <c r="D63" s="114"/>
      <c r="E63" s="126">
        <v>3.33936E7</v>
      </c>
      <c r="F63" s="116">
        <v>1436000.0</v>
      </c>
      <c r="G63" s="114"/>
      <c r="H63" s="114"/>
      <c r="I63" s="114"/>
      <c r="J63" s="114"/>
      <c r="K63" s="116">
        <v>2.81472E7</v>
      </c>
      <c r="L63" s="114"/>
      <c r="M63" s="114"/>
      <c r="N63" s="116">
        <v>1.167E7</v>
      </c>
      <c r="O63" s="114"/>
      <c r="P63" s="116">
        <v>5.35676648E8</v>
      </c>
      <c r="Q63" s="116">
        <v>1.7855E7</v>
      </c>
      <c r="R63" s="114"/>
      <c r="S63" s="14">
        <f t="shared" si="1"/>
        <v>628178448</v>
      </c>
      <c r="T63" s="120" t="b">
        <f t="shared" si="2"/>
        <v>1</v>
      </c>
      <c r="U63" s="114"/>
      <c r="V63" s="120"/>
      <c r="W63" s="121">
        <v>1.904591E8</v>
      </c>
      <c r="X63" s="121">
        <v>3.7472287E8</v>
      </c>
      <c r="Y63" s="121">
        <v>1.846E7</v>
      </c>
      <c r="Z63" s="121">
        <v>4.485E7</v>
      </c>
      <c r="AA63" s="121">
        <v>2.304E7</v>
      </c>
      <c r="AB63" s="121">
        <v>5.59689E7</v>
      </c>
      <c r="AC63" s="120"/>
      <c r="AD63" s="121">
        <v>7.86408E7</v>
      </c>
      <c r="AE63" s="120"/>
      <c r="AF63" s="121">
        <v>1.45599E8</v>
      </c>
      <c r="AG63" s="121">
        <v>2.98344E7</v>
      </c>
      <c r="AH63" s="120"/>
      <c r="AI63" s="121">
        <v>5.35676648E8</v>
      </c>
      <c r="AJ63" s="121">
        <v>1.678435E8</v>
      </c>
      <c r="AK63" s="121">
        <v>6.6525E7</v>
      </c>
      <c r="AL63" s="115">
        <f t="shared" si="9"/>
        <v>1731620218</v>
      </c>
      <c r="AM63" s="92" t="b">
        <f t="shared" si="3"/>
        <v>1</v>
      </c>
      <c r="AN63" s="130">
        <v>6.69904E8</v>
      </c>
      <c r="AO63" s="115">
        <v>4.3353777E8</v>
      </c>
      <c r="AP63" s="120" t="b">
        <f t="shared" si="5"/>
        <v>1</v>
      </c>
    </row>
    <row r="64">
      <c r="A64" s="122" t="s">
        <v>90</v>
      </c>
      <c r="B64" s="114"/>
      <c r="C64" s="114"/>
      <c r="D64" s="114"/>
      <c r="E64" s="127"/>
      <c r="F64" s="114"/>
      <c r="G64" s="114"/>
      <c r="H64" s="114"/>
      <c r="I64" s="114"/>
      <c r="J64" s="114"/>
      <c r="K64" s="116">
        <v>8059000.0</v>
      </c>
      <c r="L64" s="114"/>
      <c r="M64" s="114"/>
      <c r="N64" s="116">
        <v>6500000.0</v>
      </c>
      <c r="O64" s="114"/>
      <c r="P64" s="116">
        <v>2.6476849E8</v>
      </c>
      <c r="Q64" s="116">
        <v>1.2108E7</v>
      </c>
      <c r="R64" s="114"/>
      <c r="S64" s="14">
        <f t="shared" si="1"/>
        <v>291435490</v>
      </c>
      <c r="T64" s="120" t="b">
        <f t="shared" si="2"/>
        <v>1</v>
      </c>
      <c r="U64" s="114"/>
      <c r="V64" s="120"/>
      <c r="W64" s="121">
        <v>1.7121E7</v>
      </c>
      <c r="X64" s="121">
        <v>3824000.0</v>
      </c>
      <c r="Y64" s="121">
        <v>1706000.0</v>
      </c>
      <c r="Z64" s="120"/>
      <c r="AA64" s="121">
        <v>3975000.0</v>
      </c>
      <c r="AB64" s="121">
        <v>8046000.0</v>
      </c>
      <c r="AC64" s="120"/>
      <c r="AD64" s="121">
        <v>1.4789E7</v>
      </c>
      <c r="AE64" s="120"/>
      <c r="AF64" s="121">
        <v>5.8714E7</v>
      </c>
      <c r="AG64" s="121">
        <v>1.307E7</v>
      </c>
      <c r="AH64" s="120"/>
      <c r="AI64" s="121">
        <v>2.6476849E8</v>
      </c>
      <c r="AJ64" s="121">
        <v>5.8654956E7</v>
      </c>
      <c r="AK64" s="121">
        <v>6.13E7</v>
      </c>
      <c r="AL64" s="115">
        <f t="shared" si="9"/>
        <v>505968446</v>
      </c>
      <c r="AM64" s="92" t="b">
        <f t="shared" si="3"/>
        <v>1</v>
      </c>
      <c r="AN64" s="15">
        <f t="shared" ref="AN64:AN67" si="10">AL64-AO64-S64-U64</f>
        <v>191741756</v>
      </c>
      <c r="AO64" s="121">
        <v>2.27912E7</v>
      </c>
      <c r="AP64" s="120" t="b">
        <f t="shared" si="5"/>
        <v>1</v>
      </c>
    </row>
    <row r="65">
      <c r="A65" s="122" t="s">
        <v>127</v>
      </c>
      <c r="B65" s="114"/>
      <c r="C65" s="114"/>
      <c r="D65" s="114"/>
      <c r="E65" s="126">
        <v>2.268E7</v>
      </c>
      <c r="F65" s="114"/>
      <c r="G65" s="116">
        <v>7148550.0</v>
      </c>
      <c r="H65" s="114"/>
      <c r="I65" s="114"/>
      <c r="J65" s="114"/>
      <c r="K65" s="114"/>
      <c r="L65" s="114"/>
      <c r="M65" s="114"/>
      <c r="N65" s="114"/>
      <c r="O65" s="114"/>
      <c r="P65" s="116">
        <v>1.0460724534342105E9</v>
      </c>
      <c r="Q65" s="115">
        <v>3.82E7</v>
      </c>
      <c r="R65" s="114"/>
      <c r="S65" s="14">
        <f t="shared" si="1"/>
        <v>1114101003</v>
      </c>
      <c r="T65" s="120" t="b">
        <f t="shared" si="2"/>
        <v>1</v>
      </c>
      <c r="U65" s="114"/>
      <c r="V65" s="120"/>
      <c r="W65" s="121">
        <v>5.943E7</v>
      </c>
      <c r="X65" s="121">
        <v>2.2056E8</v>
      </c>
      <c r="Y65" s="121">
        <v>4850000.0</v>
      </c>
      <c r="Z65" s="121">
        <v>7148550.0</v>
      </c>
      <c r="AA65" s="121">
        <v>4.75E7</v>
      </c>
      <c r="AB65" s="121">
        <v>2.9328E8</v>
      </c>
      <c r="AC65" s="120"/>
      <c r="AD65" s="121">
        <v>4.0685E7</v>
      </c>
      <c r="AE65" s="120"/>
      <c r="AF65" s="121">
        <v>1.836323424E9</v>
      </c>
      <c r="AG65" s="121">
        <v>1.0625E7</v>
      </c>
      <c r="AH65" s="121">
        <v>3.7E7</v>
      </c>
      <c r="AI65" s="121">
        <v>1.046072453E9</v>
      </c>
      <c r="AJ65" s="121">
        <v>2.78862385E8</v>
      </c>
      <c r="AK65" s="121">
        <v>3.8E8</v>
      </c>
      <c r="AL65" s="115">
        <f t="shared" si="9"/>
        <v>4262336812</v>
      </c>
      <c r="AM65" s="92" t="b">
        <f t="shared" si="3"/>
        <v>1</v>
      </c>
      <c r="AN65" s="15">
        <f t="shared" si="10"/>
        <v>3148235809</v>
      </c>
      <c r="AO65" s="120"/>
      <c r="AP65" s="120" t="b">
        <f t="shared" si="5"/>
        <v>1</v>
      </c>
    </row>
    <row r="66">
      <c r="A66" s="122" t="s">
        <v>93</v>
      </c>
      <c r="B66" s="114"/>
      <c r="C66" s="114"/>
      <c r="D66" s="116">
        <v>1.90146E7</v>
      </c>
      <c r="E66" s="127"/>
      <c r="F66" s="116">
        <v>2027000.0</v>
      </c>
      <c r="G66" s="114"/>
      <c r="H66" s="114"/>
      <c r="I66" s="114"/>
      <c r="J66" s="114"/>
      <c r="K66" s="114"/>
      <c r="L66" s="114"/>
      <c r="M66" s="114"/>
      <c r="N66" s="114"/>
      <c r="O66" s="114"/>
      <c r="P66" s="116">
        <v>4.631044494E8</v>
      </c>
      <c r="Q66" s="116">
        <v>3.067267492121327E7</v>
      </c>
      <c r="R66" s="114"/>
      <c r="S66" s="14">
        <f t="shared" si="1"/>
        <v>514818724.3</v>
      </c>
      <c r="T66" s="120" t="b">
        <f t="shared" si="2"/>
        <v>1</v>
      </c>
      <c r="U66" s="115">
        <v>1.8E7</v>
      </c>
      <c r="V66" s="120"/>
      <c r="W66" s="121">
        <v>1.46727E8</v>
      </c>
      <c r="X66" s="121">
        <v>6.351505E7</v>
      </c>
      <c r="Y66" s="121">
        <v>2027000.0</v>
      </c>
      <c r="Z66" s="120"/>
      <c r="AA66" s="121">
        <v>3.8926E7</v>
      </c>
      <c r="AB66" s="121">
        <v>2.5859E7</v>
      </c>
      <c r="AC66" s="120"/>
      <c r="AD66" s="121">
        <v>5.3391E7</v>
      </c>
      <c r="AE66" s="120"/>
      <c r="AF66" s="121">
        <v>2.655023160122E9</v>
      </c>
      <c r="AG66" s="121">
        <v>8.326E7</v>
      </c>
      <c r="AH66" s="120"/>
      <c r="AI66" s="121">
        <v>4.631044494E8</v>
      </c>
      <c r="AJ66" s="121">
        <v>2.63524761171E8</v>
      </c>
      <c r="AK66" s="121">
        <v>8.66E7</v>
      </c>
      <c r="AL66" s="115">
        <f t="shared" si="9"/>
        <v>3881957421</v>
      </c>
      <c r="AM66" s="92" t="b">
        <f t="shared" si="3"/>
        <v>1</v>
      </c>
      <c r="AN66" s="15">
        <f t="shared" si="10"/>
        <v>3349138696</v>
      </c>
      <c r="AO66" s="120"/>
      <c r="AP66" s="120" t="b">
        <f t="shared" si="5"/>
        <v>1</v>
      </c>
    </row>
    <row r="67">
      <c r="A67" s="122" t="s">
        <v>94</v>
      </c>
      <c r="B67" s="114"/>
      <c r="C67" s="114"/>
      <c r="D67" s="116">
        <v>4.2002E7</v>
      </c>
      <c r="E67" s="127"/>
      <c r="F67" s="114"/>
      <c r="G67" s="114"/>
      <c r="H67" s="114"/>
      <c r="I67" s="116">
        <v>8520000.0</v>
      </c>
      <c r="J67" s="114"/>
      <c r="K67" s="114"/>
      <c r="L67" s="114"/>
      <c r="M67" s="114"/>
      <c r="N67" s="114"/>
      <c r="O67" s="114"/>
      <c r="P67" s="116">
        <v>5.66719290352E8</v>
      </c>
      <c r="Q67" s="114"/>
      <c r="R67" s="114"/>
      <c r="S67" s="14">
        <f t="shared" si="1"/>
        <v>617241290.4</v>
      </c>
      <c r="T67" s="120" t="b">
        <f t="shared" si="2"/>
        <v>1</v>
      </c>
      <c r="U67" s="115">
        <v>2.98E8</v>
      </c>
      <c r="V67" s="120"/>
      <c r="W67" s="121">
        <v>2.036E8</v>
      </c>
      <c r="X67" s="121">
        <v>4.3743E7</v>
      </c>
      <c r="Y67" s="121">
        <v>3.4861E7</v>
      </c>
      <c r="Z67" s="120"/>
      <c r="AA67" s="121">
        <v>1.09074387E8</v>
      </c>
      <c r="AB67" s="121">
        <v>2.84999424E8</v>
      </c>
      <c r="AC67" s="120"/>
      <c r="AD67" s="121">
        <v>4.4044E7</v>
      </c>
      <c r="AE67" s="120"/>
      <c r="AF67" s="121">
        <v>2.34904891E8</v>
      </c>
      <c r="AG67" s="121">
        <v>1.384545E8</v>
      </c>
      <c r="AH67" s="121">
        <v>2.53505E7</v>
      </c>
      <c r="AI67" s="121">
        <v>5.7171929E8</v>
      </c>
      <c r="AJ67" s="121">
        <v>2.67218533E8</v>
      </c>
      <c r="AK67" s="121">
        <v>1.053871E9</v>
      </c>
      <c r="AL67" s="115">
        <f t="shared" si="9"/>
        <v>3011840525</v>
      </c>
      <c r="AM67" s="92" t="b">
        <f t="shared" si="3"/>
        <v>1</v>
      </c>
      <c r="AN67" s="15">
        <f t="shared" si="10"/>
        <v>1699197235</v>
      </c>
      <c r="AO67" s="121">
        <v>3.97402E8</v>
      </c>
      <c r="AP67" s="120" t="b">
        <f t="shared" si="5"/>
        <v>1</v>
      </c>
    </row>
    <row r="68">
      <c r="A68" s="122" t="s">
        <v>95</v>
      </c>
      <c r="B68" s="114"/>
      <c r="C68" s="114"/>
      <c r="D68" s="116">
        <v>2750000.0</v>
      </c>
      <c r="E68" s="127"/>
      <c r="F68" s="116">
        <v>5492000.0</v>
      </c>
      <c r="G68" s="114"/>
      <c r="H68" s="114"/>
      <c r="I68" s="114"/>
      <c r="J68" s="114"/>
      <c r="K68" s="116">
        <v>1.089E7</v>
      </c>
      <c r="L68" s="114"/>
      <c r="M68" s="114"/>
      <c r="N68" s="116">
        <v>9971000.0</v>
      </c>
      <c r="O68" s="114"/>
      <c r="P68" s="125">
        <v>1.3955167105E8</v>
      </c>
      <c r="Q68" s="116">
        <v>720000.0</v>
      </c>
      <c r="R68" s="114"/>
      <c r="S68" s="14">
        <f t="shared" si="1"/>
        <v>169374671.1</v>
      </c>
      <c r="T68" s="120" t="b">
        <f t="shared" si="2"/>
        <v>1</v>
      </c>
      <c r="U68" s="114"/>
      <c r="V68" s="120"/>
      <c r="W68" s="121">
        <v>9.0452E7</v>
      </c>
      <c r="X68" s="121">
        <v>8247000.0</v>
      </c>
      <c r="Y68" s="121">
        <v>5492000.0</v>
      </c>
      <c r="Z68" s="120"/>
      <c r="AA68" s="121">
        <v>1.1136E7</v>
      </c>
      <c r="AB68" s="121">
        <v>2.93495E7</v>
      </c>
      <c r="AC68" s="120"/>
      <c r="AD68" s="121">
        <v>5.7724E7</v>
      </c>
      <c r="AE68" s="120"/>
      <c r="AF68" s="121">
        <v>1.4328212E8</v>
      </c>
      <c r="AG68" s="121">
        <v>3.60831E7</v>
      </c>
      <c r="AH68" s="120"/>
      <c r="AI68" s="121">
        <v>1.3955167105E8</v>
      </c>
      <c r="AJ68" s="121">
        <v>3.260635915E7</v>
      </c>
      <c r="AK68" s="121">
        <v>1.019E8</v>
      </c>
      <c r="AL68" s="115">
        <f t="shared" si="9"/>
        <v>655823750.2</v>
      </c>
      <c r="AM68" s="92" t="b">
        <f t="shared" si="3"/>
        <v>1</v>
      </c>
      <c r="AN68" s="13">
        <v>4.3750907915E8</v>
      </c>
      <c r="AO68" s="121">
        <v>4.894E7</v>
      </c>
      <c r="AP68" s="120" t="b">
        <f t="shared" si="5"/>
        <v>1</v>
      </c>
    </row>
    <row r="69">
      <c r="A69" s="122" t="s">
        <v>96</v>
      </c>
      <c r="B69" s="114"/>
      <c r="C69" s="114"/>
      <c r="D69" s="116">
        <v>2.19123E7</v>
      </c>
      <c r="E69" s="127"/>
      <c r="F69" s="116">
        <v>1.43475E7</v>
      </c>
      <c r="G69" s="114"/>
      <c r="H69" s="114"/>
      <c r="I69" s="114"/>
      <c r="J69" s="114"/>
      <c r="K69" s="114"/>
      <c r="L69" s="114"/>
      <c r="M69" s="114"/>
      <c r="N69" s="116">
        <v>8798100.0</v>
      </c>
      <c r="O69" s="114"/>
      <c r="P69" s="116">
        <v>6.366242125E8</v>
      </c>
      <c r="Q69" s="116">
        <v>2520000.0</v>
      </c>
      <c r="R69" s="114"/>
      <c r="S69" s="14">
        <f t="shared" si="1"/>
        <v>684202112.5</v>
      </c>
      <c r="T69" s="120" t="b">
        <f t="shared" si="2"/>
        <v>1</v>
      </c>
      <c r="U69" s="131">
        <v>1.5E7</v>
      </c>
      <c r="V69" s="120"/>
      <c r="W69" s="121">
        <v>3.884255E7</v>
      </c>
      <c r="X69" s="121">
        <v>1.7341125E8</v>
      </c>
      <c r="Y69" s="121">
        <v>1.43475E7</v>
      </c>
      <c r="Z69" s="121">
        <v>1.702196E7</v>
      </c>
      <c r="AA69" s="121">
        <v>1.30962E8</v>
      </c>
      <c r="AB69" s="121">
        <v>3.93087E7</v>
      </c>
      <c r="AC69" s="120"/>
      <c r="AD69" s="121">
        <v>5.56085E7</v>
      </c>
      <c r="AE69" s="120"/>
      <c r="AF69" s="121">
        <v>3.41607145E8</v>
      </c>
      <c r="AG69" s="121">
        <v>8.22513E7</v>
      </c>
      <c r="AH69" s="120"/>
      <c r="AI69" s="121">
        <v>6.36624213E8</v>
      </c>
      <c r="AJ69" s="121">
        <v>9.4854998E7</v>
      </c>
      <c r="AK69" s="121">
        <v>6.027389E7</v>
      </c>
      <c r="AL69" s="115">
        <f t="shared" si="9"/>
        <v>1685114006</v>
      </c>
      <c r="AM69" s="92" t="b">
        <f t="shared" si="3"/>
        <v>1</v>
      </c>
      <c r="AN69" s="15">
        <f t="shared" ref="AN69:AN71" si="11">AL69-AO69-S69-U69</f>
        <v>985911893.5</v>
      </c>
      <c r="AO69" s="120"/>
      <c r="AP69" s="120" t="b">
        <f t="shared" si="5"/>
        <v>1</v>
      </c>
    </row>
    <row r="70">
      <c r="A70" s="122" t="s">
        <v>128</v>
      </c>
      <c r="B70" s="114"/>
      <c r="C70" s="114"/>
      <c r="D70" s="114"/>
      <c r="E70" s="127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6">
        <f>616914249.2+0</f>
        <v>616914249.2</v>
      </c>
      <c r="Q70" s="114"/>
      <c r="R70" s="114"/>
      <c r="S70" s="14">
        <f t="shared" si="1"/>
        <v>616914249.2</v>
      </c>
      <c r="T70" s="120" t="b">
        <f t="shared" si="2"/>
        <v>1</v>
      </c>
      <c r="U70" s="114"/>
      <c r="V70" s="120"/>
      <c r="W70" s="121">
        <f>92148000+24636400</f>
        <v>116784400</v>
      </c>
      <c r="X70" s="121">
        <f>111988000+3600000</f>
        <v>115588000</v>
      </c>
      <c r="Y70" s="121">
        <v>4451900.0</v>
      </c>
      <c r="Z70" s="120"/>
      <c r="AA70" s="121">
        <v>5.95048E7</v>
      </c>
      <c r="AB70" s="121">
        <f>41723000+2388500</f>
        <v>44111500</v>
      </c>
      <c r="AC70" s="120"/>
      <c r="AD70" s="121">
        <f>14683000+33341600</f>
        <v>48024600</v>
      </c>
      <c r="AE70" s="120"/>
      <c r="AF70" s="121">
        <f>819686460+140169708</f>
        <v>959856168</v>
      </c>
      <c r="AG70" s="121">
        <f>13584200+28189000</f>
        <v>41773200</v>
      </c>
      <c r="AH70" s="121">
        <f>32534000+61644500</f>
        <v>94178500</v>
      </c>
      <c r="AI70" s="121">
        <v>6.16914249E8</v>
      </c>
      <c r="AJ70" s="121">
        <f>92730000+89302785</f>
        <v>182032785</v>
      </c>
      <c r="AK70" s="121">
        <f>243950000+76454000</f>
        <v>320404000</v>
      </c>
      <c r="AL70" s="115">
        <f t="shared" si="9"/>
        <v>2603624102</v>
      </c>
      <c r="AM70" s="92" t="b">
        <f t="shared" si="3"/>
        <v>1</v>
      </c>
      <c r="AN70" s="15">
        <f t="shared" si="11"/>
        <v>1986709853</v>
      </c>
      <c r="AO70" s="120"/>
      <c r="AP70" s="120" t="b">
        <f t="shared" si="5"/>
        <v>1</v>
      </c>
    </row>
    <row r="71">
      <c r="A71" s="132" t="s">
        <v>129</v>
      </c>
      <c r="B71" s="133"/>
      <c r="C71" s="133"/>
      <c r="D71" s="134">
        <v>6.61357E7</v>
      </c>
      <c r="E71" s="135">
        <v>2.83101E7</v>
      </c>
      <c r="F71" s="135">
        <v>3396800.0</v>
      </c>
      <c r="G71" s="135">
        <v>5.888E7</v>
      </c>
      <c r="H71" s="136"/>
      <c r="I71" s="136"/>
      <c r="J71" s="136"/>
      <c r="K71" s="137"/>
      <c r="L71" s="136"/>
      <c r="M71" s="136"/>
      <c r="N71" s="137">
        <v>3955800.0</v>
      </c>
      <c r="O71" s="136"/>
      <c r="P71" s="137">
        <v>3.44390544E8</v>
      </c>
      <c r="Q71" s="137">
        <v>5.8980773E7</v>
      </c>
      <c r="R71" s="138"/>
      <c r="S71" s="139">
        <f t="shared" si="1"/>
        <v>564049717</v>
      </c>
      <c r="T71" s="140" t="b">
        <f t="shared" si="2"/>
        <v>1</v>
      </c>
      <c r="U71" s="137">
        <v>4.7E7</v>
      </c>
      <c r="V71" s="133"/>
      <c r="W71" s="141">
        <v>6.61357E7</v>
      </c>
      <c r="X71" s="141">
        <v>2.83101E7</v>
      </c>
      <c r="Y71" s="141">
        <v>3396800.0</v>
      </c>
      <c r="Z71" s="141">
        <v>1.39625E8</v>
      </c>
      <c r="AA71" s="133"/>
      <c r="AB71" s="141">
        <v>5.46805E7</v>
      </c>
      <c r="AC71" s="133"/>
      <c r="AD71" s="141">
        <v>1.547E7</v>
      </c>
      <c r="AE71" s="133"/>
      <c r="AF71" s="141">
        <v>1.031194E8</v>
      </c>
      <c r="AG71" s="141">
        <v>1.18466E7</v>
      </c>
      <c r="AH71" s="141">
        <v>4311600.0</v>
      </c>
      <c r="AI71" s="141">
        <v>3.44390544E8</v>
      </c>
      <c r="AJ71" s="141">
        <v>1.08490773E8</v>
      </c>
      <c r="AK71" s="141">
        <v>2.1914527E8</v>
      </c>
      <c r="AL71" s="141">
        <v>1.098922287E9</v>
      </c>
      <c r="AM71" s="142" t="b">
        <f t="shared" si="3"/>
        <v>1</v>
      </c>
      <c r="AN71" s="143">
        <f t="shared" si="11"/>
        <v>421872570</v>
      </c>
      <c r="AO71" s="141">
        <v>6.6E7</v>
      </c>
      <c r="AP71" s="140" t="b">
        <f t="shared" si="5"/>
        <v>1</v>
      </c>
    </row>
    <row r="72">
      <c r="Q72" s="32"/>
      <c r="R72" s="32"/>
      <c r="S72" s="29">
        <f>SUM(S3:S70)</f>
        <v>27733833193</v>
      </c>
      <c r="U72" s="29">
        <f>SUM(U3:U71)</f>
        <v>1189488932</v>
      </c>
      <c r="AL72" s="144">
        <f>SUM(AL3:AL71)</f>
        <v>128945694945</v>
      </c>
      <c r="AN72" s="144">
        <f t="shared" ref="AN72:AO72" si="12">SUM(AN3:AN71)</f>
        <v>71591438561</v>
      </c>
      <c r="AO72" s="144">
        <f t="shared" si="12"/>
        <v>27866884542</v>
      </c>
    </row>
    <row r="73">
      <c r="Q73" s="32"/>
      <c r="R73" s="32"/>
      <c r="S73" s="29">
        <f>SUM(S3:S70)</f>
        <v>27733833193</v>
      </c>
      <c r="U73" s="29">
        <f>SUM(U3:U70)</f>
        <v>1142488932</v>
      </c>
    </row>
    <row r="74">
      <c r="Q74" s="32"/>
      <c r="R74" s="32"/>
      <c r="S74" s="32"/>
      <c r="U74" s="32"/>
    </row>
    <row r="75">
      <c r="Q75" s="32"/>
      <c r="R75" s="32"/>
      <c r="S75" s="62">
        <v>2.7833889192E10</v>
      </c>
      <c r="U75" s="62">
        <v>1.162188932E9</v>
      </c>
      <c r="AL75" s="145"/>
    </row>
    <row r="76">
      <c r="Q76" s="32"/>
      <c r="R76" s="32"/>
      <c r="S76" s="32">
        <f>S73-S75</f>
        <v>-100055998.5</v>
      </c>
      <c r="U76" s="32">
        <f>U75-U72</f>
        <v>-27300000</v>
      </c>
      <c r="AL76" s="145"/>
    </row>
    <row r="77">
      <c r="Q77" s="32"/>
      <c r="R77" s="32"/>
      <c r="S77" s="32"/>
      <c r="U77" s="32"/>
    </row>
    <row r="78">
      <c r="Q78" s="32"/>
      <c r="R78" s="32"/>
      <c r="S78" s="32">
        <f>SUM(S37:S70)</f>
        <v>15371439541</v>
      </c>
      <c r="U78" s="32">
        <f>SUM(S3:S36)</f>
        <v>12362393652</v>
      </c>
    </row>
    <row r="79">
      <c r="Q79" s="32"/>
      <c r="R79" s="32"/>
      <c r="S79" s="62">
        <v>1.537149553827E10</v>
      </c>
      <c r="U79" s="62">
        <v>1.1070726336E10</v>
      </c>
    </row>
    <row r="80">
      <c r="Q80" s="32"/>
      <c r="R80" s="32"/>
      <c r="S80" s="32">
        <f>S79-S78</f>
        <v>55997.01745</v>
      </c>
      <c r="U80" s="32">
        <f>U79-U78</f>
        <v>-1291667316</v>
      </c>
    </row>
    <row r="81">
      <c r="Q81" s="32"/>
      <c r="R81" s="32"/>
      <c r="S81" s="32"/>
      <c r="U81" s="32"/>
    </row>
    <row r="82">
      <c r="Q82" s="32"/>
      <c r="R82" s="32"/>
      <c r="S82" s="32"/>
      <c r="U82" s="32"/>
    </row>
    <row r="83">
      <c r="Q83" s="32"/>
      <c r="R83" s="32"/>
      <c r="S83" s="32"/>
      <c r="U83" s="32"/>
    </row>
    <row r="84">
      <c r="Q84" s="32"/>
      <c r="R84" s="32"/>
      <c r="S84" s="32"/>
      <c r="U84" s="32"/>
    </row>
    <row r="85">
      <c r="Q85" s="32"/>
      <c r="R85" s="32"/>
      <c r="S85" s="32"/>
      <c r="U85" s="32"/>
    </row>
    <row r="86">
      <c r="Q86" s="32"/>
      <c r="R86" s="32"/>
      <c r="S86" s="32"/>
      <c r="U86" s="32"/>
    </row>
    <row r="87">
      <c r="Q87" s="32"/>
      <c r="R87" s="32"/>
      <c r="S87" s="32"/>
      <c r="U87" s="32"/>
    </row>
    <row r="88">
      <c r="Q88" s="32"/>
      <c r="R88" s="32"/>
      <c r="S88" s="32"/>
      <c r="U88" s="32"/>
    </row>
    <row r="89">
      <c r="Q89" s="32"/>
      <c r="R89" s="32"/>
      <c r="S89" s="32"/>
      <c r="U89" s="32"/>
    </row>
    <row r="90">
      <c r="Q90" s="32"/>
      <c r="R90" s="32"/>
      <c r="S90" s="32"/>
      <c r="U90" s="32"/>
    </row>
    <row r="91">
      <c r="Q91" s="32"/>
      <c r="R91" s="32"/>
      <c r="S91" s="32"/>
      <c r="U91" s="32"/>
    </row>
    <row r="92">
      <c r="Q92" s="32"/>
      <c r="R92" s="32"/>
      <c r="S92" s="32"/>
      <c r="U92" s="32"/>
    </row>
    <row r="93">
      <c r="Q93" s="32"/>
      <c r="R93" s="32"/>
      <c r="S93" s="32"/>
      <c r="U93" s="32"/>
    </row>
    <row r="94">
      <c r="Q94" s="32"/>
      <c r="R94" s="32"/>
      <c r="S94" s="32"/>
      <c r="U94" s="32"/>
    </row>
    <row r="95">
      <c r="Q95" s="32"/>
      <c r="R95" s="32"/>
      <c r="S95" s="32"/>
      <c r="U95" s="32"/>
    </row>
    <row r="96">
      <c r="Q96" s="32"/>
      <c r="R96" s="32"/>
      <c r="S96" s="32"/>
      <c r="U96" s="32"/>
    </row>
    <row r="97">
      <c r="Q97" s="32"/>
      <c r="R97" s="32"/>
      <c r="S97" s="32"/>
      <c r="U97" s="32"/>
    </row>
    <row r="98">
      <c r="Q98" s="32"/>
      <c r="R98" s="32"/>
      <c r="S98" s="32"/>
      <c r="U98" s="32"/>
    </row>
    <row r="99">
      <c r="Q99" s="32"/>
      <c r="R99" s="32"/>
      <c r="S99" s="32"/>
      <c r="U99" s="32"/>
    </row>
    <row r="100">
      <c r="Q100" s="32"/>
      <c r="R100" s="32"/>
      <c r="S100" s="32"/>
      <c r="U100" s="32"/>
    </row>
    <row r="101">
      <c r="Q101" s="32"/>
      <c r="R101" s="32"/>
      <c r="S101" s="32"/>
      <c r="U101" s="32"/>
    </row>
    <row r="102">
      <c r="Q102" s="32"/>
      <c r="R102" s="32"/>
      <c r="S102" s="32"/>
      <c r="U102" s="32"/>
    </row>
    <row r="103">
      <c r="Q103" s="32"/>
      <c r="R103" s="32"/>
      <c r="S103" s="32"/>
      <c r="U103" s="32"/>
    </row>
    <row r="104">
      <c r="Q104" s="32"/>
      <c r="R104" s="32"/>
      <c r="S104" s="32"/>
      <c r="U104" s="32"/>
    </row>
    <row r="105">
      <c r="Q105" s="32"/>
      <c r="R105" s="32"/>
      <c r="S105" s="32"/>
      <c r="U105" s="32"/>
    </row>
    <row r="106">
      <c r="Q106" s="32"/>
      <c r="R106" s="32"/>
      <c r="S106" s="32"/>
      <c r="U106" s="32"/>
    </row>
    <row r="107">
      <c r="Q107" s="32"/>
      <c r="R107" s="32"/>
      <c r="S107" s="32"/>
      <c r="U107" s="32"/>
    </row>
    <row r="108">
      <c r="Q108" s="32"/>
      <c r="R108" s="32"/>
      <c r="S108" s="32"/>
      <c r="U108" s="32"/>
    </row>
    <row r="109">
      <c r="Q109" s="32"/>
      <c r="R109" s="32"/>
      <c r="S109" s="32"/>
      <c r="U109" s="32"/>
    </row>
    <row r="110">
      <c r="Q110" s="32"/>
      <c r="R110" s="32"/>
      <c r="S110" s="32"/>
      <c r="U110" s="32"/>
    </row>
    <row r="111">
      <c r="Q111" s="32"/>
      <c r="R111" s="32"/>
      <c r="S111" s="32"/>
      <c r="U111" s="32"/>
    </row>
    <row r="112">
      <c r="Q112" s="32"/>
      <c r="R112" s="32"/>
      <c r="S112" s="32"/>
      <c r="U112" s="32"/>
    </row>
    <row r="113">
      <c r="Q113" s="32"/>
      <c r="R113" s="32"/>
      <c r="S113" s="32"/>
      <c r="U113" s="32"/>
    </row>
    <row r="114">
      <c r="Q114" s="32"/>
      <c r="R114" s="32"/>
      <c r="S114" s="32"/>
      <c r="U114" s="32"/>
    </row>
    <row r="115">
      <c r="Q115" s="32"/>
      <c r="R115" s="32"/>
      <c r="S115" s="32"/>
      <c r="U115" s="32"/>
    </row>
    <row r="116">
      <c r="Q116" s="32"/>
      <c r="R116" s="32"/>
      <c r="S116" s="32"/>
      <c r="U116" s="32"/>
    </row>
    <row r="117">
      <c r="Q117" s="32"/>
      <c r="R117" s="32"/>
      <c r="S117" s="32"/>
      <c r="U117" s="32"/>
    </row>
    <row r="118">
      <c r="Q118" s="32"/>
      <c r="R118" s="32"/>
      <c r="S118" s="32"/>
      <c r="U118" s="32"/>
    </row>
    <row r="119">
      <c r="Q119" s="32"/>
      <c r="R119" s="32"/>
      <c r="S119" s="32"/>
      <c r="U119" s="32"/>
    </row>
    <row r="120">
      <c r="Q120" s="32"/>
      <c r="R120" s="32"/>
      <c r="S120" s="32"/>
      <c r="U120" s="32"/>
    </row>
    <row r="121">
      <c r="Q121" s="32"/>
      <c r="R121" s="32"/>
      <c r="S121" s="32"/>
      <c r="U121" s="32"/>
    </row>
    <row r="122">
      <c r="Q122" s="32"/>
      <c r="R122" s="32"/>
      <c r="S122" s="32"/>
      <c r="U122" s="32"/>
    </row>
    <row r="123">
      <c r="Q123" s="32"/>
      <c r="R123" s="32"/>
      <c r="S123" s="32"/>
      <c r="U123" s="32"/>
    </row>
    <row r="124">
      <c r="Q124" s="32"/>
      <c r="R124" s="32"/>
      <c r="S124" s="32"/>
      <c r="U124" s="32"/>
    </row>
    <row r="125">
      <c r="Q125" s="32"/>
      <c r="R125" s="32"/>
      <c r="S125" s="32"/>
      <c r="U125" s="32"/>
    </row>
    <row r="126">
      <c r="Q126" s="32"/>
      <c r="R126" s="32"/>
      <c r="S126" s="32"/>
      <c r="U126" s="32"/>
    </row>
    <row r="127">
      <c r="Q127" s="32"/>
      <c r="R127" s="32"/>
      <c r="S127" s="32"/>
      <c r="U127" s="32"/>
    </row>
    <row r="128">
      <c r="Q128" s="32"/>
      <c r="R128" s="32"/>
      <c r="S128" s="32"/>
      <c r="U128" s="32"/>
    </row>
    <row r="129">
      <c r="Q129" s="32"/>
      <c r="R129" s="32"/>
      <c r="S129" s="32"/>
      <c r="U129" s="32"/>
    </row>
    <row r="130">
      <c r="Q130" s="32"/>
      <c r="R130" s="32"/>
      <c r="S130" s="32"/>
      <c r="U130" s="32"/>
    </row>
    <row r="131">
      <c r="Q131" s="32"/>
      <c r="R131" s="32"/>
      <c r="S131" s="32"/>
      <c r="U131" s="32"/>
    </row>
    <row r="132">
      <c r="Q132" s="32"/>
      <c r="R132" s="32"/>
      <c r="S132" s="32"/>
      <c r="U132" s="32"/>
    </row>
    <row r="133">
      <c r="Q133" s="32"/>
      <c r="R133" s="32"/>
      <c r="S133" s="32"/>
      <c r="U133" s="32"/>
    </row>
    <row r="134">
      <c r="Q134" s="32"/>
      <c r="R134" s="32"/>
      <c r="S134" s="32"/>
      <c r="U134" s="32"/>
    </row>
    <row r="135">
      <c r="Q135" s="32"/>
      <c r="R135" s="32"/>
      <c r="S135" s="32"/>
      <c r="U135" s="32"/>
    </row>
    <row r="136">
      <c r="Q136" s="32"/>
      <c r="R136" s="32"/>
      <c r="S136" s="32"/>
      <c r="U136" s="32"/>
    </row>
    <row r="137">
      <c r="Q137" s="32"/>
      <c r="R137" s="32"/>
      <c r="S137" s="32"/>
      <c r="U137" s="32"/>
    </row>
    <row r="138">
      <c r="Q138" s="32"/>
      <c r="R138" s="32"/>
      <c r="S138" s="32"/>
      <c r="U138" s="32"/>
    </row>
    <row r="139">
      <c r="Q139" s="32"/>
      <c r="R139" s="32"/>
      <c r="S139" s="32"/>
      <c r="U139" s="32"/>
    </row>
    <row r="140">
      <c r="Q140" s="32"/>
      <c r="R140" s="32"/>
      <c r="S140" s="32"/>
      <c r="U140" s="32"/>
    </row>
    <row r="141">
      <c r="Q141" s="32"/>
      <c r="R141" s="32"/>
      <c r="S141" s="32"/>
      <c r="U141" s="32"/>
    </row>
    <row r="142">
      <c r="Q142" s="32"/>
      <c r="R142" s="32"/>
      <c r="S142" s="32"/>
      <c r="U142" s="32"/>
    </row>
    <row r="143">
      <c r="Q143" s="32"/>
      <c r="R143" s="32"/>
      <c r="S143" s="32"/>
      <c r="U143" s="32"/>
    </row>
    <row r="144">
      <c r="Q144" s="32"/>
      <c r="R144" s="32"/>
      <c r="S144" s="32"/>
      <c r="U144" s="32"/>
    </row>
    <row r="145">
      <c r="Q145" s="32"/>
      <c r="R145" s="32"/>
      <c r="S145" s="32"/>
      <c r="U145" s="32"/>
    </row>
    <row r="146">
      <c r="Q146" s="32"/>
      <c r="R146" s="32"/>
      <c r="S146" s="32"/>
      <c r="U146" s="32"/>
    </row>
    <row r="147">
      <c r="Q147" s="32"/>
      <c r="R147" s="32"/>
      <c r="S147" s="32"/>
      <c r="U147" s="32"/>
    </row>
    <row r="148">
      <c r="Q148" s="32"/>
      <c r="R148" s="32"/>
      <c r="S148" s="32"/>
      <c r="U148" s="32"/>
    </row>
    <row r="149">
      <c r="Q149" s="32"/>
      <c r="R149" s="32"/>
      <c r="S149" s="32"/>
      <c r="U149" s="32"/>
    </row>
    <row r="150">
      <c r="Q150" s="32"/>
      <c r="R150" s="32"/>
      <c r="S150" s="32"/>
      <c r="U150" s="32"/>
    </row>
    <row r="151">
      <c r="Q151" s="32"/>
      <c r="R151" s="32"/>
      <c r="S151" s="32"/>
      <c r="U151" s="32"/>
    </row>
    <row r="152">
      <c r="Q152" s="32"/>
      <c r="R152" s="32"/>
      <c r="S152" s="32"/>
      <c r="U152" s="32"/>
    </row>
    <row r="153">
      <c r="Q153" s="32"/>
      <c r="R153" s="32"/>
      <c r="S153" s="32"/>
      <c r="U153" s="32"/>
    </row>
    <row r="154">
      <c r="Q154" s="32"/>
      <c r="R154" s="32"/>
      <c r="S154" s="32"/>
      <c r="U154" s="32"/>
    </row>
    <row r="155">
      <c r="Q155" s="32"/>
      <c r="R155" s="32"/>
      <c r="S155" s="32"/>
      <c r="U155" s="32"/>
    </row>
    <row r="156">
      <c r="Q156" s="32"/>
      <c r="R156" s="32"/>
      <c r="S156" s="32"/>
      <c r="U156" s="32"/>
    </row>
    <row r="157">
      <c r="Q157" s="32"/>
      <c r="R157" s="32"/>
      <c r="S157" s="32"/>
      <c r="U157" s="32"/>
    </row>
    <row r="158">
      <c r="Q158" s="32"/>
      <c r="R158" s="32"/>
      <c r="S158" s="32"/>
      <c r="U158" s="32"/>
    </row>
    <row r="159">
      <c r="Q159" s="32"/>
      <c r="R159" s="32"/>
      <c r="S159" s="32"/>
      <c r="U159" s="32"/>
    </row>
    <row r="160">
      <c r="Q160" s="32"/>
      <c r="R160" s="32"/>
      <c r="S160" s="32"/>
      <c r="U160" s="32"/>
    </row>
    <row r="161">
      <c r="Q161" s="32"/>
      <c r="R161" s="32"/>
      <c r="S161" s="32"/>
      <c r="U161" s="32"/>
    </row>
    <row r="162">
      <c r="Q162" s="32"/>
      <c r="R162" s="32"/>
      <c r="S162" s="32"/>
      <c r="U162" s="32"/>
    </row>
    <row r="163">
      <c r="Q163" s="32"/>
      <c r="R163" s="32"/>
      <c r="S163" s="32"/>
      <c r="U163" s="32"/>
    </row>
    <row r="164">
      <c r="Q164" s="32"/>
      <c r="R164" s="32"/>
      <c r="S164" s="32"/>
      <c r="U164" s="32"/>
    </row>
    <row r="165">
      <c r="Q165" s="32"/>
      <c r="R165" s="32"/>
      <c r="S165" s="32"/>
      <c r="U165" s="32"/>
    </row>
    <row r="166">
      <c r="Q166" s="32"/>
      <c r="R166" s="32"/>
      <c r="S166" s="32"/>
      <c r="U166" s="32"/>
    </row>
    <row r="167">
      <c r="Q167" s="32"/>
      <c r="R167" s="32"/>
      <c r="S167" s="32"/>
      <c r="U167" s="32"/>
    </row>
    <row r="168">
      <c r="Q168" s="32"/>
      <c r="R168" s="32"/>
      <c r="S168" s="32"/>
      <c r="U168" s="32"/>
    </row>
    <row r="169">
      <c r="Q169" s="32"/>
      <c r="R169" s="32"/>
      <c r="S169" s="32"/>
      <c r="U169" s="32"/>
    </row>
    <row r="170">
      <c r="Q170" s="32"/>
      <c r="R170" s="32"/>
      <c r="S170" s="32"/>
      <c r="U170" s="32"/>
    </row>
    <row r="171">
      <c r="Q171" s="32"/>
      <c r="R171" s="32"/>
      <c r="S171" s="32"/>
      <c r="U171" s="32"/>
    </row>
    <row r="172">
      <c r="Q172" s="32"/>
      <c r="R172" s="32"/>
      <c r="S172" s="32"/>
      <c r="U172" s="32"/>
    </row>
    <row r="173">
      <c r="Q173" s="32"/>
      <c r="R173" s="32"/>
      <c r="S173" s="32"/>
      <c r="U173" s="32"/>
    </row>
    <row r="174">
      <c r="Q174" s="32"/>
      <c r="R174" s="32"/>
      <c r="S174" s="32"/>
      <c r="U174" s="32"/>
    </row>
    <row r="175">
      <c r="Q175" s="32"/>
      <c r="R175" s="32"/>
      <c r="S175" s="32"/>
      <c r="U175" s="32"/>
    </row>
    <row r="176">
      <c r="Q176" s="32"/>
      <c r="R176" s="32"/>
      <c r="S176" s="32"/>
      <c r="U176" s="32"/>
    </row>
    <row r="177">
      <c r="Q177" s="32"/>
      <c r="R177" s="32"/>
      <c r="S177" s="32"/>
      <c r="U177" s="32"/>
    </row>
    <row r="178">
      <c r="Q178" s="32"/>
      <c r="R178" s="32"/>
      <c r="S178" s="32"/>
      <c r="U178" s="32"/>
    </row>
    <row r="179">
      <c r="Q179" s="32"/>
      <c r="R179" s="32"/>
      <c r="S179" s="32"/>
      <c r="U179" s="32"/>
    </row>
    <row r="180">
      <c r="Q180" s="32"/>
      <c r="R180" s="32"/>
      <c r="S180" s="32"/>
      <c r="U180" s="32"/>
    </row>
    <row r="181">
      <c r="Q181" s="32"/>
      <c r="R181" s="32"/>
      <c r="S181" s="32"/>
      <c r="U181" s="32"/>
    </row>
    <row r="182">
      <c r="Q182" s="32"/>
      <c r="R182" s="32"/>
      <c r="S182" s="32"/>
      <c r="U182" s="32"/>
    </row>
    <row r="183">
      <c r="Q183" s="32"/>
      <c r="R183" s="32"/>
      <c r="S183" s="32"/>
      <c r="U183" s="32"/>
    </row>
    <row r="184">
      <c r="Q184" s="32"/>
      <c r="R184" s="32"/>
      <c r="S184" s="32"/>
      <c r="U184" s="32"/>
    </row>
    <row r="185">
      <c r="Q185" s="32"/>
      <c r="R185" s="32"/>
      <c r="S185" s="32"/>
      <c r="U185" s="32"/>
    </row>
    <row r="186">
      <c r="Q186" s="32"/>
      <c r="R186" s="32"/>
      <c r="S186" s="32"/>
      <c r="U186" s="32"/>
    </row>
    <row r="187">
      <c r="Q187" s="32"/>
      <c r="R187" s="32"/>
      <c r="S187" s="32"/>
      <c r="U187" s="32"/>
    </row>
    <row r="188">
      <c r="Q188" s="32"/>
      <c r="R188" s="32"/>
      <c r="S188" s="32"/>
      <c r="U188" s="32"/>
    </row>
    <row r="189">
      <c r="Q189" s="32"/>
      <c r="R189" s="32"/>
      <c r="S189" s="32"/>
      <c r="U189" s="32"/>
    </row>
    <row r="190">
      <c r="Q190" s="32"/>
      <c r="R190" s="32"/>
      <c r="S190" s="32"/>
      <c r="U190" s="32"/>
    </row>
    <row r="191">
      <c r="Q191" s="32"/>
      <c r="R191" s="32"/>
      <c r="S191" s="32"/>
      <c r="U191" s="32"/>
    </row>
    <row r="192">
      <c r="Q192" s="32"/>
      <c r="R192" s="32"/>
      <c r="S192" s="32"/>
      <c r="U192" s="32"/>
    </row>
    <row r="193">
      <c r="Q193" s="32"/>
      <c r="R193" s="32"/>
      <c r="S193" s="32"/>
      <c r="U193" s="32"/>
    </row>
    <row r="194">
      <c r="Q194" s="32"/>
      <c r="R194" s="32"/>
      <c r="S194" s="32"/>
      <c r="U194" s="32"/>
    </row>
    <row r="195">
      <c r="Q195" s="32"/>
      <c r="R195" s="32"/>
      <c r="S195" s="32"/>
      <c r="U195" s="32"/>
    </row>
    <row r="196">
      <c r="Q196" s="32"/>
      <c r="R196" s="32"/>
      <c r="S196" s="32"/>
      <c r="U196" s="32"/>
    </row>
    <row r="197">
      <c r="Q197" s="32"/>
      <c r="R197" s="32"/>
      <c r="S197" s="32"/>
      <c r="U197" s="32"/>
    </row>
    <row r="198">
      <c r="Q198" s="32"/>
      <c r="R198" s="32"/>
      <c r="S198" s="32"/>
      <c r="U198" s="32"/>
    </row>
    <row r="199">
      <c r="Q199" s="32"/>
      <c r="R199" s="32"/>
      <c r="S199" s="32"/>
      <c r="U199" s="32"/>
    </row>
    <row r="200">
      <c r="Q200" s="32"/>
      <c r="R200" s="32"/>
      <c r="S200" s="32"/>
      <c r="U200" s="32"/>
    </row>
    <row r="201">
      <c r="Q201" s="32"/>
      <c r="R201" s="32"/>
      <c r="S201" s="32"/>
      <c r="U201" s="32"/>
    </row>
    <row r="202">
      <c r="Q202" s="32"/>
      <c r="R202" s="32"/>
      <c r="S202" s="32"/>
      <c r="U202" s="32"/>
    </row>
    <row r="203">
      <c r="Q203" s="32"/>
      <c r="R203" s="32"/>
      <c r="S203" s="32"/>
      <c r="U203" s="32"/>
    </row>
    <row r="204">
      <c r="Q204" s="32"/>
      <c r="R204" s="32"/>
      <c r="S204" s="32"/>
      <c r="U204" s="32"/>
    </row>
    <row r="205">
      <c r="Q205" s="32"/>
      <c r="R205" s="32"/>
      <c r="S205" s="32"/>
      <c r="U205" s="32"/>
    </row>
    <row r="206">
      <c r="Q206" s="32"/>
      <c r="R206" s="32"/>
      <c r="S206" s="32"/>
      <c r="U206" s="32"/>
    </row>
    <row r="207">
      <c r="Q207" s="32"/>
      <c r="R207" s="32"/>
      <c r="S207" s="32"/>
      <c r="U207" s="32"/>
    </row>
    <row r="208">
      <c r="Q208" s="32"/>
      <c r="R208" s="32"/>
      <c r="S208" s="32"/>
      <c r="U208" s="32"/>
    </row>
    <row r="209">
      <c r="Q209" s="32"/>
      <c r="R209" s="32"/>
      <c r="S209" s="32"/>
      <c r="U209" s="32"/>
    </row>
    <row r="210">
      <c r="Q210" s="32"/>
      <c r="R210" s="32"/>
      <c r="S210" s="32"/>
      <c r="U210" s="32"/>
    </row>
    <row r="211">
      <c r="Q211" s="32"/>
      <c r="R211" s="32"/>
      <c r="S211" s="32"/>
      <c r="U211" s="32"/>
    </row>
    <row r="212">
      <c r="Q212" s="32"/>
      <c r="R212" s="32"/>
      <c r="S212" s="32"/>
      <c r="U212" s="32"/>
    </row>
    <row r="213">
      <c r="Q213" s="32"/>
      <c r="R213" s="32"/>
      <c r="S213" s="32"/>
      <c r="U213" s="32"/>
    </row>
    <row r="214">
      <c r="Q214" s="32"/>
      <c r="R214" s="32"/>
      <c r="S214" s="32"/>
      <c r="U214" s="32"/>
    </row>
    <row r="215">
      <c r="Q215" s="32"/>
      <c r="R215" s="32"/>
      <c r="S215" s="32"/>
      <c r="U215" s="32"/>
    </row>
    <row r="216">
      <c r="Q216" s="32"/>
      <c r="R216" s="32"/>
      <c r="S216" s="32"/>
      <c r="U216" s="32"/>
    </row>
    <row r="217">
      <c r="Q217" s="32"/>
      <c r="R217" s="32"/>
      <c r="S217" s="32"/>
      <c r="U217" s="32"/>
    </row>
    <row r="218">
      <c r="Q218" s="32"/>
      <c r="R218" s="32"/>
      <c r="S218" s="32"/>
      <c r="U218" s="32"/>
    </row>
    <row r="219">
      <c r="Q219" s="32"/>
      <c r="R219" s="32"/>
      <c r="S219" s="32"/>
      <c r="U219" s="32"/>
    </row>
    <row r="220">
      <c r="Q220" s="32"/>
      <c r="R220" s="32"/>
      <c r="S220" s="32"/>
      <c r="U220" s="32"/>
    </row>
    <row r="221">
      <c r="Q221" s="32"/>
      <c r="R221" s="32"/>
      <c r="S221" s="32"/>
      <c r="U221" s="32"/>
    </row>
    <row r="222">
      <c r="Q222" s="32"/>
      <c r="R222" s="32"/>
      <c r="S222" s="32"/>
      <c r="U222" s="32"/>
    </row>
    <row r="223">
      <c r="Q223" s="32"/>
      <c r="R223" s="32"/>
      <c r="S223" s="32"/>
      <c r="U223" s="32"/>
    </row>
    <row r="224">
      <c r="Q224" s="32"/>
      <c r="R224" s="32"/>
      <c r="S224" s="32"/>
      <c r="U224" s="32"/>
    </row>
    <row r="225">
      <c r="Q225" s="32"/>
      <c r="R225" s="32"/>
      <c r="S225" s="32"/>
      <c r="U225" s="32"/>
    </row>
    <row r="226">
      <c r="Q226" s="32"/>
      <c r="R226" s="32"/>
      <c r="S226" s="32"/>
      <c r="U226" s="32"/>
    </row>
    <row r="227">
      <c r="Q227" s="32"/>
      <c r="R227" s="32"/>
      <c r="S227" s="32"/>
      <c r="U227" s="32"/>
    </row>
    <row r="228">
      <c r="Q228" s="32"/>
      <c r="R228" s="32"/>
      <c r="S228" s="32"/>
      <c r="U228" s="32"/>
    </row>
    <row r="229">
      <c r="Q229" s="32"/>
      <c r="R229" s="32"/>
      <c r="S229" s="32"/>
      <c r="U229" s="32"/>
    </row>
    <row r="230">
      <c r="Q230" s="32"/>
      <c r="R230" s="32"/>
      <c r="S230" s="32"/>
      <c r="U230" s="32"/>
    </row>
    <row r="231">
      <c r="Q231" s="32"/>
      <c r="R231" s="32"/>
      <c r="S231" s="32"/>
      <c r="U231" s="32"/>
    </row>
    <row r="232">
      <c r="Q232" s="32"/>
      <c r="R232" s="32"/>
      <c r="S232" s="32"/>
      <c r="U232" s="32"/>
    </row>
    <row r="233">
      <c r="Q233" s="32"/>
      <c r="R233" s="32"/>
      <c r="S233" s="32"/>
      <c r="U233" s="32"/>
    </row>
    <row r="234">
      <c r="Q234" s="32"/>
      <c r="R234" s="32"/>
      <c r="S234" s="32"/>
      <c r="U234" s="32"/>
    </row>
    <row r="235">
      <c r="Q235" s="32"/>
      <c r="R235" s="32"/>
      <c r="S235" s="32"/>
      <c r="U235" s="32"/>
    </row>
    <row r="236">
      <c r="Q236" s="32"/>
      <c r="R236" s="32"/>
      <c r="S236" s="32"/>
      <c r="U236" s="32"/>
    </row>
    <row r="237">
      <c r="Q237" s="32"/>
      <c r="R237" s="32"/>
      <c r="S237" s="32"/>
      <c r="U237" s="32"/>
    </row>
    <row r="238">
      <c r="Q238" s="32"/>
      <c r="R238" s="32"/>
      <c r="S238" s="32"/>
      <c r="U238" s="32"/>
    </row>
    <row r="239">
      <c r="Q239" s="32"/>
      <c r="R239" s="32"/>
      <c r="S239" s="32"/>
      <c r="U239" s="32"/>
    </row>
    <row r="240">
      <c r="Q240" s="32"/>
      <c r="R240" s="32"/>
      <c r="S240" s="32"/>
      <c r="U240" s="32"/>
    </row>
    <row r="241">
      <c r="Q241" s="32"/>
      <c r="R241" s="32"/>
      <c r="S241" s="32"/>
      <c r="U241" s="32"/>
    </row>
    <row r="242">
      <c r="Q242" s="32"/>
      <c r="R242" s="32"/>
      <c r="S242" s="32"/>
      <c r="U242" s="32"/>
    </row>
    <row r="243">
      <c r="Q243" s="32"/>
      <c r="R243" s="32"/>
      <c r="S243" s="32"/>
      <c r="U243" s="32"/>
    </row>
    <row r="244">
      <c r="Q244" s="32"/>
      <c r="R244" s="32"/>
      <c r="S244" s="32"/>
      <c r="U244" s="32"/>
    </row>
    <row r="245">
      <c r="Q245" s="32"/>
      <c r="R245" s="32"/>
      <c r="S245" s="32"/>
      <c r="U245" s="32"/>
    </row>
    <row r="246">
      <c r="Q246" s="32"/>
      <c r="R246" s="32"/>
      <c r="S246" s="32"/>
      <c r="U246" s="32"/>
    </row>
    <row r="247">
      <c r="Q247" s="32"/>
      <c r="R247" s="32"/>
      <c r="S247" s="32"/>
      <c r="U247" s="32"/>
    </row>
    <row r="248">
      <c r="Q248" s="32"/>
      <c r="R248" s="32"/>
      <c r="S248" s="32"/>
      <c r="U248" s="32"/>
    </row>
    <row r="249">
      <c r="Q249" s="32"/>
      <c r="R249" s="32"/>
      <c r="S249" s="32"/>
      <c r="U249" s="32"/>
    </row>
    <row r="250">
      <c r="Q250" s="32"/>
      <c r="R250" s="32"/>
      <c r="S250" s="32"/>
      <c r="U250" s="32"/>
    </row>
    <row r="251">
      <c r="Q251" s="32"/>
      <c r="R251" s="32"/>
      <c r="S251" s="32"/>
      <c r="U251" s="32"/>
    </row>
    <row r="252">
      <c r="Q252" s="32"/>
      <c r="R252" s="32"/>
      <c r="S252" s="32"/>
      <c r="U252" s="32"/>
    </row>
    <row r="253">
      <c r="Q253" s="32"/>
      <c r="R253" s="32"/>
      <c r="S253" s="32"/>
      <c r="U253" s="32"/>
    </row>
    <row r="254">
      <c r="Q254" s="32"/>
      <c r="R254" s="32"/>
      <c r="S254" s="32"/>
      <c r="U254" s="32"/>
    </row>
    <row r="255">
      <c r="Q255" s="32"/>
      <c r="R255" s="32"/>
      <c r="S255" s="32"/>
      <c r="U255" s="32"/>
    </row>
    <row r="256">
      <c r="Q256" s="32"/>
      <c r="R256" s="32"/>
      <c r="S256" s="32"/>
      <c r="U256" s="32"/>
    </row>
    <row r="257">
      <c r="Q257" s="32"/>
      <c r="R257" s="32"/>
      <c r="S257" s="32"/>
      <c r="U257" s="32"/>
    </row>
    <row r="258">
      <c r="Q258" s="32"/>
      <c r="R258" s="32"/>
      <c r="S258" s="32"/>
      <c r="U258" s="32"/>
    </row>
    <row r="259">
      <c r="Q259" s="32"/>
      <c r="R259" s="32"/>
      <c r="S259" s="32"/>
      <c r="U259" s="32"/>
    </row>
    <row r="260">
      <c r="Q260" s="32"/>
      <c r="R260" s="32"/>
      <c r="S260" s="32"/>
      <c r="U260" s="32"/>
    </row>
    <row r="261">
      <c r="Q261" s="32"/>
      <c r="R261" s="32"/>
      <c r="S261" s="32"/>
      <c r="U261" s="32"/>
    </row>
    <row r="262">
      <c r="Q262" s="32"/>
      <c r="R262" s="32"/>
      <c r="S262" s="32"/>
      <c r="U262" s="32"/>
    </row>
    <row r="263">
      <c r="Q263" s="32"/>
      <c r="R263" s="32"/>
      <c r="S263" s="32"/>
      <c r="U263" s="32"/>
    </row>
    <row r="264">
      <c r="Q264" s="32"/>
      <c r="R264" s="32"/>
      <c r="S264" s="32"/>
      <c r="U264" s="32"/>
    </row>
    <row r="265">
      <c r="Q265" s="32"/>
      <c r="R265" s="32"/>
      <c r="S265" s="32"/>
      <c r="U265" s="32"/>
    </row>
    <row r="266">
      <c r="Q266" s="32"/>
      <c r="R266" s="32"/>
      <c r="S266" s="32"/>
      <c r="U266" s="32"/>
    </row>
    <row r="267">
      <c r="Q267" s="32"/>
      <c r="R267" s="32"/>
      <c r="S267" s="32"/>
      <c r="U267" s="32"/>
    </row>
    <row r="268">
      <c r="Q268" s="32"/>
      <c r="R268" s="32"/>
      <c r="S268" s="32"/>
      <c r="U268" s="32"/>
    </row>
    <row r="269">
      <c r="Q269" s="32"/>
      <c r="R269" s="32"/>
      <c r="S269" s="32"/>
      <c r="U269" s="32"/>
    </row>
    <row r="270">
      <c r="Q270" s="32"/>
      <c r="R270" s="32"/>
      <c r="S270" s="32"/>
      <c r="U270" s="32"/>
    </row>
    <row r="271">
      <c r="Q271" s="32"/>
      <c r="R271" s="32"/>
      <c r="S271" s="32"/>
      <c r="U271" s="32"/>
    </row>
    <row r="272">
      <c r="Q272" s="32"/>
      <c r="R272" s="32"/>
      <c r="S272" s="32"/>
      <c r="U272" s="32"/>
    </row>
    <row r="273">
      <c r="Q273" s="32"/>
      <c r="R273" s="32"/>
      <c r="S273" s="32"/>
      <c r="U273" s="32"/>
    </row>
    <row r="274">
      <c r="Q274" s="32"/>
      <c r="R274" s="32"/>
      <c r="S274" s="32"/>
      <c r="U274" s="32"/>
    </row>
    <row r="275">
      <c r="Q275" s="32"/>
      <c r="R275" s="32"/>
      <c r="S275" s="32"/>
      <c r="U275" s="32"/>
    </row>
    <row r="276">
      <c r="Q276" s="32"/>
      <c r="R276" s="32"/>
      <c r="S276" s="32"/>
      <c r="U276" s="32"/>
    </row>
    <row r="277">
      <c r="Q277" s="32"/>
      <c r="R277" s="32"/>
      <c r="S277" s="32"/>
      <c r="U277" s="32"/>
    </row>
    <row r="278">
      <c r="Q278" s="32"/>
      <c r="R278" s="32"/>
      <c r="S278" s="32"/>
      <c r="U278" s="32"/>
    </row>
    <row r="279">
      <c r="Q279" s="32"/>
      <c r="R279" s="32"/>
      <c r="S279" s="32"/>
      <c r="U279" s="32"/>
    </row>
    <row r="280">
      <c r="Q280" s="32"/>
      <c r="R280" s="32"/>
      <c r="S280" s="32"/>
      <c r="U280" s="32"/>
    </row>
    <row r="281">
      <c r="Q281" s="32"/>
      <c r="R281" s="32"/>
      <c r="S281" s="32"/>
      <c r="U281" s="32"/>
    </row>
    <row r="282">
      <c r="Q282" s="32"/>
      <c r="R282" s="32"/>
      <c r="S282" s="32"/>
      <c r="U282" s="32"/>
    </row>
    <row r="283">
      <c r="Q283" s="32"/>
      <c r="R283" s="32"/>
      <c r="S283" s="32"/>
      <c r="U283" s="32"/>
    </row>
    <row r="284">
      <c r="Q284" s="32"/>
      <c r="R284" s="32"/>
      <c r="S284" s="32"/>
      <c r="U284" s="32"/>
    </row>
    <row r="285">
      <c r="Q285" s="32"/>
      <c r="R285" s="32"/>
      <c r="S285" s="32"/>
      <c r="U285" s="32"/>
    </row>
    <row r="286">
      <c r="Q286" s="32"/>
      <c r="R286" s="32"/>
      <c r="S286" s="32"/>
      <c r="U286" s="32"/>
    </row>
    <row r="287">
      <c r="Q287" s="32"/>
      <c r="R287" s="32"/>
      <c r="S287" s="32"/>
      <c r="U287" s="32"/>
    </row>
    <row r="288">
      <c r="Q288" s="32"/>
      <c r="R288" s="32"/>
      <c r="S288" s="32"/>
      <c r="U288" s="32"/>
    </row>
    <row r="289">
      <c r="Q289" s="32"/>
      <c r="R289" s="32"/>
      <c r="S289" s="32"/>
      <c r="U289" s="32"/>
    </row>
    <row r="290">
      <c r="Q290" s="32"/>
      <c r="R290" s="32"/>
      <c r="S290" s="32"/>
      <c r="U290" s="32"/>
    </row>
    <row r="291">
      <c r="Q291" s="32"/>
      <c r="R291" s="32"/>
      <c r="S291" s="32"/>
      <c r="U291" s="32"/>
    </row>
    <row r="292">
      <c r="Q292" s="32"/>
      <c r="R292" s="32"/>
      <c r="S292" s="32"/>
      <c r="U292" s="32"/>
    </row>
    <row r="293">
      <c r="Q293" s="32"/>
      <c r="R293" s="32"/>
      <c r="S293" s="32"/>
      <c r="U293" s="32"/>
    </row>
    <row r="294">
      <c r="Q294" s="32"/>
      <c r="R294" s="32"/>
      <c r="S294" s="32"/>
      <c r="U294" s="32"/>
    </row>
    <row r="295">
      <c r="Q295" s="32"/>
      <c r="R295" s="32"/>
      <c r="S295" s="32"/>
      <c r="U295" s="32"/>
    </row>
    <row r="296">
      <c r="Q296" s="32"/>
      <c r="R296" s="32"/>
      <c r="S296" s="32"/>
      <c r="U296" s="32"/>
    </row>
    <row r="297">
      <c r="Q297" s="32"/>
      <c r="R297" s="32"/>
      <c r="S297" s="32"/>
      <c r="U297" s="32"/>
    </row>
    <row r="298">
      <c r="Q298" s="32"/>
      <c r="R298" s="32"/>
      <c r="S298" s="32"/>
      <c r="U298" s="32"/>
    </row>
    <row r="299">
      <c r="Q299" s="32"/>
      <c r="R299" s="32"/>
      <c r="S299" s="32"/>
      <c r="U299" s="32"/>
    </row>
    <row r="300">
      <c r="Q300" s="32"/>
      <c r="R300" s="32"/>
      <c r="S300" s="32"/>
      <c r="U300" s="32"/>
    </row>
    <row r="301">
      <c r="Q301" s="32"/>
      <c r="R301" s="32"/>
      <c r="S301" s="32"/>
      <c r="U301" s="32"/>
    </row>
    <row r="302">
      <c r="Q302" s="32"/>
      <c r="R302" s="32"/>
      <c r="S302" s="32"/>
      <c r="U302" s="32"/>
    </row>
    <row r="303">
      <c r="Q303" s="32"/>
      <c r="R303" s="32"/>
      <c r="S303" s="32"/>
      <c r="U303" s="32"/>
    </row>
    <row r="304">
      <c r="Q304" s="32"/>
      <c r="R304" s="32"/>
      <c r="S304" s="32"/>
      <c r="U304" s="32"/>
    </row>
    <row r="305">
      <c r="Q305" s="32"/>
      <c r="R305" s="32"/>
      <c r="S305" s="32"/>
      <c r="U305" s="32"/>
    </row>
    <row r="306">
      <c r="Q306" s="32"/>
      <c r="R306" s="32"/>
      <c r="S306" s="32"/>
      <c r="U306" s="32"/>
    </row>
    <row r="307">
      <c r="Q307" s="32"/>
      <c r="R307" s="32"/>
      <c r="S307" s="32"/>
      <c r="U307" s="32"/>
    </row>
    <row r="308">
      <c r="Q308" s="32"/>
      <c r="R308" s="32"/>
      <c r="S308" s="32"/>
      <c r="U308" s="32"/>
    </row>
    <row r="309">
      <c r="Q309" s="32"/>
      <c r="R309" s="32"/>
      <c r="S309" s="32"/>
      <c r="U309" s="32"/>
    </row>
    <row r="310">
      <c r="Q310" s="32"/>
      <c r="R310" s="32"/>
      <c r="S310" s="32"/>
      <c r="U310" s="32"/>
    </row>
    <row r="311">
      <c r="Q311" s="32"/>
      <c r="R311" s="32"/>
      <c r="S311" s="32"/>
      <c r="U311" s="32"/>
    </row>
    <row r="312">
      <c r="Q312" s="32"/>
      <c r="R312" s="32"/>
      <c r="S312" s="32"/>
      <c r="U312" s="32"/>
    </row>
    <row r="313">
      <c r="Q313" s="32"/>
      <c r="R313" s="32"/>
      <c r="S313" s="32"/>
      <c r="U313" s="32"/>
    </row>
    <row r="314">
      <c r="Q314" s="32"/>
      <c r="R314" s="32"/>
      <c r="S314" s="32"/>
      <c r="U314" s="32"/>
    </row>
    <row r="315">
      <c r="Q315" s="32"/>
      <c r="R315" s="32"/>
      <c r="S315" s="32"/>
      <c r="U315" s="32"/>
    </row>
    <row r="316">
      <c r="Q316" s="32"/>
      <c r="R316" s="32"/>
      <c r="S316" s="32"/>
      <c r="U316" s="32"/>
    </row>
    <row r="317">
      <c r="Q317" s="32"/>
      <c r="R317" s="32"/>
      <c r="S317" s="32"/>
      <c r="U317" s="32"/>
    </row>
    <row r="318">
      <c r="Q318" s="32"/>
      <c r="R318" s="32"/>
      <c r="S318" s="32"/>
      <c r="U318" s="32"/>
    </row>
    <row r="319">
      <c r="Q319" s="32"/>
      <c r="R319" s="32"/>
      <c r="S319" s="32"/>
      <c r="U319" s="32"/>
    </row>
    <row r="320">
      <c r="Q320" s="32"/>
      <c r="R320" s="32"/>
      <c r="S320" s="32"/>
      <c r="U320" s="32"/>
    </row>
    <row r="321">
      <c r="Q321" s="32"/>
      <c r="R321" s="32"/>
      <c r="S321" s="32"/>
      <c r="U321" s="32"/>
    </row>
    <row r="322">
      <c r="Q322" s="32"/>
      <c r="R322" s="32"/>
      <c r="S322" s="32"/>
      <c r="U322" s="32"/>
    </row>
    <row r="323">
      <c r="Q323" s="32"/>
      <c r="R323" s="32"/>
      <c r="S323" s="32"/>
      <c r="U323" s="32"/>
    </row>
    <row r="324">
      <c r="Q324" s="32"/>
      <c r="R324" s="32"/>
      <c r="S324" s="32"/>
      <c r="U324" s="32"/>
    </row>
    <row r="325">
      <c r="Q325" s="32"/>
      <c r="R325" s="32"/>
      <c r="S325" s="32"/>
      <c r="U325" s="32"/>
    </row>
    <row r="326">
      <c r="Q326" s="32"/>
      <c r="R326" s="32"/>
      <c r="S326" s="32"/>
      <c r="U326" s="32"/>
    </row>
    <row r="327">
      <c r="Q327" s="32"/>
      <c r="R327" s="32"/>
      <c r="S327" s="32"/>
      <c r="U327" s="32"/>
    </row>
    <row r="328">
      <c r="Q328" s="32"/>
      <c r="R328" s="32"/>
      <c r="S328" s="32"/>
      <c r="U328" s="32"/>
    </row>
    <row r="329">
      <c r="Q329" s="32"/>
      <c r="R329" s="32"/>
      <c r="S329" s="32"/>
      <c r="U329" s="32"/>
    </row>
    <row r="330">
      <c r="Q330" s="32"/>
      <c r="R330" s="32"/>
      <c r="S330" s="32"/>
      <c r="U330" s="32"/>
    </row>
    <row r="331">
      <c r="Q331" s="32"/>
      <c r="R331" s="32"/>
      <c r="S331" s="32"/>
      <c r="U331" s="32"/>
    </row>
    <row r="332">
      <c r="Q332" s="32"/>
      <c r="R332" s="32"/>
      <c r="S332" s="32"/>
      <c r="U332" s="32"/>
    </row>
    <row r="333">
      <c r="Q333" s="32"/>
      <c r="R333" s="32"/>
      <c r="S333" s="32"/>
      <c r="U333" s="32"/>
    </row>
    <row r="334">
      <c r="Q334" s="32"/>
      <c r="R334" s="32"/>
      <c r="S334" s="32"/>
      <c r="U334" s="32"/>
    </row>
    <row r="335">
      <c r="Q335" s="32"/>
      <c r="R335" s="32"/>
      <c r="S335" s="32"/>
      <c r="U335" s="32"/>
    </row>
    <row r="336">
      <c r="Q336" s="32"/>
      <c r="R336" s="32"/>
      <c r="S336" s="32"/>
      <c r="U336" s="32"/>
    </row>
    <row r="337">
      <c r="Q337" s="32"/>
      <c r="R337" s="32"/>
      <c r="S337" s="32"/>
      <c r="U337" s="32"/>
    </row>
    <row r="338">
      <c r="Q338" s="32"/>
      <c r="R338" s="32"/>
      <c r="S338" s="32"/>
      <c r="U338" s="32"/>
    </row>
    <row r="339">
      <c r="Q339" s="32"/>
      <c r="R339" s="32"/>
      <c r="S339" s="32"/>
      <c r="U339" s="32"/>
    </row>
    <row r="340">
      <c r="Q340" s="32"/>
      <c r="R340" s="32"/>
      <c r="S340" s="32"/>
      <c r="U340" s="32"/>
    </row>
    <row r="341">
      <c r="Q341" s="32"/>
      <c r="R341" s="32"/>
      <c r="S341" s="32"/>
      <c r="U341" s="32"/>
    </row>
    <row r="342">
      <c r="Q342" s="32"/>
      <c r="R342" s="32"/>
      <c r="S342" s="32"/>
      <c r="U342" s="32"/>
    </row>
    <row r="343">
      <c r="Q343" s="32"/>
      <c r="R343" s="32"/>
      <c r="S343" s="32"/>
      <c r="U343" s="32"/>
    </row>
    <row r="344">
      <c r="Q344" s="32"/>
      <c r="R344" s="32"/>
      <c r="S344" s="32"/>
      <c r="U344" s="32"/>
    </row>
    <row r="345">
      <c r="Q345" s="32"/>
      <c r="R345" s="32"/>
      <c r="S345" s="32"/>
      <c r="U345" s="32"/>
    </row>
    <row r="346">
      <c r="Q346" s="32"/>
      <c r="R346" s="32"/>
      <c r="S346" s="32"/>
      <c r="U346" s="32"/>
    </row>
    <row r="347">
      <c r="Q347" s="32"/>
      <c r="R347" s="32"/>
      <c r="S347" s="32"/>
      <c r="U347" s="32"/>
    </row>
    <row r="348">
      <c r="Q348" s="32"/>
      <c r="R348" s="32"/>
      <c r="S348" s="32"/>
      <c r="U348" s="32"/>
    </row>
    <row r="349">
      <c r="Q349" s="32"/>
      <c r="R349" s="32"/>
      <c r="S349" s="32"/>
      <c r="U349" s="32"/>
    </row>
    <row r="350">
      <c r="Q350" s="32"/>
      <c r="R350" s="32"/>
      <c r="S350" s="32"/>
      <c r="U350" s="32"/>
    </row>
    <row r="351">
      <c r="Q351" s="32"/>
      <c r="R351" s="32"/>
      <c r="S351" s="32"/>
      <c r="U351" s="32"/>
    </row>
    <row r="352">
      <c r="Q352" s="32"/>
      <c r="R352" s="32"/>
      <c r="S352" s="32"/>
      <c r="U352" s="32"/>
    </row>
    <row r="353">
      <c r="Q353" s="32"/>
      <c r="R353" s="32"/>
      <c r="S353" s="32"/>
      <c r="U353" s="32"/>
    </row>
    <row r="354">
      <c r="Q354" s="32"/>
      <c r="R354" s="32"/>
      <c r="S354" s="32"/>
      <c r="U354" s="32"/>
    </row>
    <row r="355">
      <c r="Q355" s="32"/>
      <c r="R355" s="32"/>
      <c r="S355" s="32"/>
      <c r="U355" s="32"/>
    </row>
    <row r="356">
      <c r="Q356" s="32"/>
      <c r="R356" s="32"/>
      <c r="S356" s="32"/>
      <c r="U356" s="32"/>
    </row>
    <row r="357">
      <c r="Q357" s="32"/>
      <c r="R357" s="32"/>
      <c r="S357" s="32"/>
      <c r="U357" s="32"/>
    </row>
    <row r="358">
      <c r="Q358" s="32"/>
      <c r="R358" s="32"/>
      <c r="S358" s="32"/>
      <c r="U358" s="32"/>
    </row>
    <row r="359">
      <c r="Q359" s="32"/>
      <c r="R359" s="32"/>
      <c r="S359" s="32"/>
      <c r="U359" s="32"/>
    </row>
    <row r="360">
      <c r="Q360" s="32"/>
      <c r="R360" s="32"/>
      <c r="S360" s="32"/>
      <c r="U360" s="32"/>
    </row>
    <row r="361">
      <c r="Q361" s="32"/>
      <c r="R361" s="32"/>
      <c r="S361" s="32"/>
      <c r="U361" s="32"/>
    </row>
    <row r="362">
      <c r="Q362" s="32"/>
      <c r="R362" s="32"/>
      <c r="S362" s="32"/>
      <c r="U362" s="32"/>
    </row>
    <row r="363">
      <c r="Q363" s="32"/>
      <c r="R363" s="32"/>
      <c r="S363" s="32"/>
      <c r="U363" s="32"/>
    </row>
    <row r="364">
      <c r="Q364" s="32"/>
      <c r="R364" s="32"/>
      <c r="S364" s="32"/>
      <c r="U364" s="32"/>
    </row>
    <row r="365">
      <c r="Q365" s="32"/>
      <c r="R365" s="32"/>
      <c r="S365" s="32"/>
      <c r="U365" s="32"/>
    </row>
    <row r="366">
      <c r="Q366" s="32"/>
      <c r="R366" s="32"/>
      <c r="S366" s="32"/>
      <c r="U366" s="32"/>
    </row>
    <row r="367">
      <c r="Q367" s="32"/>
      <c r="R367" s="32"/>
      <c r="S367" s="32"/>
      <c r="U367" s="32"/>
    </row>
    <row r="368">
      <c r="Q368" s="32"/>
      <c r="R368" s="32"/>
      <c r="S368" s="32"/>
      <c r="U368" s="32"/>
    </row>
    <row r="369">
      <c r="Q369" s="32"/>
      <c r="R369" s="32"/>
      <c r="S369" s="32"/>
      <c r="U369" s="32"/>
    </row>
    <row r="370">
      <c r="Q370" s="32"/>
      <c r="R370" s="32"/>
      <c r="S370" s="32"/>
      <c r="U370" s="32"/>
    </row>
    <row r="371">
      <c r="Q371" s="32"/>
      <c r="R371" s="32"/>
      <c r="S371" s="32"/>
      <c r="U371" s="32"/>
    </row>
    <row r="372">
      <c r="Q372" s="32"/>
      <c r="R372" s="32"/>
      <c r="S372" s="32"/>
      <c r="U372" s="32"/>
    </row>
    <row r="373">
      <c r="Q373" s="32"/>
      <c r="R373" s="32"/>
      <c r="S373" s="32"/>
      <c r="U373" s="32"/>
    </row>
    <row r="374">
      <c r="Q374" s="32"/>
      <c r="R374" s="32"/>
      <c r="S374" s="32"/>
      <c r="U374" s="32"/>
    </row>
    <row r="375">
      <c r="Q375" s="32"/>
      <c r="R375" s="32"/>
      <c r="S375" s="32"/>
      <c r="U375" s="32"/>
    </row>
    <row r="376">
      <c r="Q376" s="32"/>
      <c r="R376" s="32"/>
      <c r="S376" s="32"/>
      <c r="U376" s="32"/>
    </row>
    <row r="377">
      <c r="Q377" s="32"/>
      <c r="R377" s="32"/>
      <c r="S377" s="32"/>
      <c r="U377" s="32"/>
    </row>
    <row r="378">
      <c r="Q378" s="32"/>
      <c r="R378" s="32"/>
      <c r="S378" s="32"/>
      <c r="U378" s="32"/>
    </row>
    <row r="379">
      <c r="Q379" s="32"/>
      <c r="R379" s="32"/>
      <c r="S379" s="32"/>
      <c r="U379" s="32"/>
    </row>
    <row r="380">
      <c r="Q380" s="32"/>
      <c r="R380" s="32"/>
      <c r="S380" s="32"/>
      <c r="U380" s="32"/>
    </row>
    <row r="381">
      <c r="Q381" s="32"/>
      <c r="R381" s="32"/>
      <c r="S381" s="32"/>
      <c r="U381" s="32"/>
    </row>
    <row r="382">
      <c r="Q382" s="32"/>
      <c r="R382" s="32"/>
      <c r="S382" s="32"/>
      <c r="U382" s="32"/>
    </row>
    <row r="383">
      <c r="Q383" s="32"/>
      <c r="R383" s="32"/>
      <c r="S383" s="32"/>
      <c r="U383" s="32"/>
    </row>
    <row r="384">
      <c r="Q384" s="32"/>
      <c r="R384" s="32"/>
      <c r="S384" s="32"/>
      <c r="U384" s="32"/>
    </row>
    <row r="385">
      <c r="Q385" s="32"/>
      <c r="R385" s="32"/>
      <c r="S385" s="32"/>
      <c r="U385" s="32"/>
    </row>
    <row r="386">
      <c r="Q386" s="32"/>
      <c r="R386" s="32"/>
      <c r="S386" s="32"/>
      <c r="U386" s="32"/>
    </row>
    <row r="387">
      <c r="Q387" s="32"/>
      <c r="R387" s="32"/>
      <c r="S387" s="32"/>
      <c r="U387" s="32"/>
    </row>
    <row r="388">
      <c r="Q388" s="32"/>
      <c r="R388" s="32"/>
      <c r="S388" s="32"/>
      <c r="U388" s="32"/>
    </row>
    <row r="389">
      <c r="Q389" s="32"/>
      <c r="R389" s="32"/>
      <c r="S389" s="32"/>
      <c r="U389" s="32"/>
    </row>
    <row r="390">
      <c r="Q390" s="32"/>
      <c r="R390" s="32"/>
      <c r="S390" s="32"/>
      <c r="U390" s="32"/>
    </row>
    <row r="391">
      <c r="Q391" s="32"/>
      <c r="R391" s="32"/>
      <c r="S391" s="32"/>
      <c r="U391" s="32"/>
    </row>
    <row r="392">
      <c r="Q392" s="32"/>
      <c r="R392" s="32"/>
      <c r="S392" s="32"/>
      <c r="U392" s="32"/>
    </row>
    <row r="393">
      <c r="Q393" s="32"/>
      <c r="R393" s="32"/>
      <c r="S393" s="32"/>
      <c r="U393" s="32"/>
    </row>
    <row r="394">
      <c r="Q394" s="32"/>
      <c r="R394" s="32"/>
      <c r="S394" s="32"/>
      <c r="U394" s="32"/>
    </row>
    <row r="395">
      <c r="Q395" s="32"/>
      <c r="R395" s="32"/>
      <c r="S395" s="32"/>
      <c r="U395" s="32"/>
    </row>
    <row r="396">
      <c r="Q396" s="32"/>
      <c r="R396" s="32"/>
      <c r="S396" s="32"/>
      <c r="U396" s="32"/>
    </row>
    <row r="397">
      <c r="Q397" s="32"/>
      <c r="R397" s="32"/>
      <c r="S397" s="32"/>
      <c r="U397" s="32"/>
    </row>
    <row r="398">
      <c r="Q398" s="32"/>
      <c r="R398" s="32"/>
      <c r="S398" s="32"/>
      <c r="U398" s="32"/>
    </row>
    <row r="399">
      <c r="Q399" s="32"/>
      <c r="R399" s="32"/>
      <c r="S399" s="32"/>
      <c r="U399" s="32"/>
    </row>
    <row r="400">
      <c r="Q400" s="32"/>
      <c r="R400" s="32"/>
      <c r="S400" s="32"/>
      <c r="U400" s="32"/>
    </row>
    <row r="401">
      <c r="Q401" s="32"/>
      <c r="R401" s="32"/>
      <c r="S401" s="32"/>
      <c r="U401" s="32"/>
    </row>
    <row r="402">
      <c r="Q402" s="32"/>
      <c r="R402" s="32"/>
      <c r="S402" s="32"/>
      <c r="U402" s="32"/>
    </row>
    <row r="403">
      <c r="Q403" s="32"/>
      <c r="R403" s="32"/>
      <c r="S403" s="32"/>
      <c r="U403" s="32"/>
    </row>
    <row r="404">
      <c r="Q404" s="32"/>
      <c r="R404" s="32"/>
      <c r="S404" s="32"/>
      <c r="U404" s="32"/>
    </row>
    <row r="405">
      <c r="Q405" s="32"/>
      <c r="R405" s="32"/>
      <c r="S405" s="32"/>
      <c r="U405" s="32"/>
    </row>
    <row r="406">
      <c r="Q406" s="32"/>
      <c r="R406" s="32"/>
      <c r="S406" s="32"/>
      <c r="U406" s="32"/>
    </row>
    <row r="407">
      <c r="Q407" s="32"/>
      <c r="R407" s="32"/>
      <c r="S407" s="32"/>
      <c r="U407" s="32"/>
    </row>
    <row r="408">
      <c r="Q408" s="32"/>
      <c r="R408" s="32"/>
      <c r="S408" s="32"/>
      <c r="U408" s="32"/>
    </row>
    <row r="409">
      <c r="Q409" s="32"/>
      <c r="R409" s="32"/>
      <c r="S409" s="32"/>
      <c r="U409" s="32"/>
    </row>
    <row r="410">
      <c r="Q410" s="32"/>
      <c r="R410" s="32"/>
      <c r="S410" s="32"/>
      <c r="U410" s="32"/>
    </row>
    <row r="411">
      <c r="Q411" s="32"/>
      <c r="R411" s="32"/>
      <c r="S411" s="32"/>
      <c r="U411" s="32"/>
    </row>
    <row r="412">
      <c r="Q412" s="32"/>
      <c r="R412" s="32"/>
      <c r="S412" s="32"/>
      <c r="U412" s="32"/>
    </row>
    <row r="413">
      <c r="Q413" s="32"/>
      <c r="R413" s="32"/>
      <c r="S413" s="32"/>
      <c r="U413" s="32"/>
    </row>
    <row r="414">
      <c r="Q414" s="32"/>
      <c r="R414" s="32"/>
      <c r="S414" s="32"/>
      <c r="U414" s="32"/>
    </row>
    <row r="415">
      <c r="Q415" s="32"/>
      <c r="R415" s="32"/>
      <c r="S415" s="32"/>
      <c r="U415" s="32"/>
    </row>
    <row r="416">
      <c r="Q416" s="32"/>
      <c r="R416" s="32"/>
      <c r="S416" s="32"/>
      <c r="U416" s="32"/>
    </row>
    <row r="417">
      <c r="Q417" s="32"/>
      <c r="R417" s="32"/>
      <c r="S417" s="32"/>
      <c r="U417" s="32"/>
    </row>
    <row r="418">
      <c r="Q418" s="32"/>
      <c r="R418" s="32"/>
      <c r="S418" s="32"/>
      <c r="U418" s="32"/>
    </row>
    <row r="419">
      <c r="Q419" s="32"/>
      <c r="R419" s="32"/>
      <c r="S419" s="32"/>
      <c r="U419" s="32"/>
    </row>
    <row r="420">
      <c r="Q420" s="32"/>
      <c r="R420" s="32"/>
      <c r="S420" s="32"/>
      <c r="U420" s="32"/>
    </row>
    <row r="421">
      <c r="Q421" s="32"/>
      <c r="R421" s="32"/>
      <c r="S421" s="32"/>
      <c r="U421" s="32"/>
    </row>
    <row r="422">
      <c r="Q422" s="32"/>
      <c r="R422" s="32"/>
      <c r="S422" s="32"/>
      <c r="U422" s="32"/>
    </row>
    <row r="423">
      <c r="Q423" s="32"/>
      <c r="R423" s="32"/>
      <c r="S423" s="32"/>
      <c r="U423" s="32"/>
    </row>
    <row r="424">
      <c r="Q424" s="32"/>
      <c r="R424" s="32"/>
      <c r="S424" s="32"/>
      <c r="U424" s="32"/>
    </row>
    <row r="425">
      <c r="Q425" s="32"/>
      <c r="R425" s="32"/>
      <c r="S425" s="32"/>
      <c r="U425" s="32"/>
    </row>
    <row r="426">
      <c r="Q426" s="32"/>
      <c r="R426" s="32"/>
      <c r="S426" s="32"/>
      <c r="U426" s="32"/>
    </row>
    <row r="427">
      <c r="Q427" s="32"/>
      <c r="R427" s="32"/>
      <c r="S427" s="32"/>
      <c r="U427" s="32"/>
    </row>
    <row r="428">
      <c r="Q428" s="32"/>
      <c r="R428" s="32"/>
      <c r="S428" s="32"/>
      <c r="U428" s="32"/>
    </row>
    <row r="429">
      <c r="Q429" s="32"/>
      <c r="R429" s="32"/>
      <c r="S429" s="32"/>
      <c r="U429" s="32"/>
    </row>
    <row r="430">
      <c r="Q430" s="32"/>
      <c r="R430" s="32"/>
      <c r="S430" s="32"/>
      <c r="U430" s="32"/>
    </row>
    <row r="431">
      <c r="Q431" s="32"/>
      <c r="R431" s="32"/>
      <c r="S431" s="32"/>
      <c r="U431" s="32"/>
    </row>
    <row r="432">
      <c r="Q432" s="32"/>
      <c r="R432" s="32"/>
      <c r="S432" s="32"/>
      <c r="U432" s="32"/>
    </row>
    <row r="433">
      <c r="Q433" s="32"/>
      <c r="R433" s="32"/>
      <c r="S433" s="32"/>
      <c r="U433" s="32"/>
    </row>
    <row r="434">
      <c r="Q434" s="32"/>
      <c r="R434" s="32"/>
      <c r="S434" s="32"/>
      <c r="U434" s="32"/>
    </row>
    <row r="435">
      <c r="Q435" s="32"/>
      <c r="R435" s="32"/>
      <c r="S435" s="32"/>
      <c r="U435" s="32"/>
    </row>
    <row r="436">
      <c r="Q436" s="32"/>
      <c r="R436" s="32"/>
      <c r="S436" s="32"/>
      <c r="U436" s="32"/>
    </row>
    <row r="437">
      <c r="Q437" s="32"/>
      <c r="R437" s="32"/>
      <c r="S437" s="32"/>
      <c r="U437" s="32"/>
    </row>
    <row r="438">
      <c r="Q438" s="32"/>
      <c r="R438" s="32"/>
      <c r="S438" s="32"/>
      <c r="U438" s="32"/>
    </row>
    <row r="439">
      <c r="Q439" s="32"/>
      <c r="R439" s="32"/>
      <c r="S439" s="32"/>
      <c r="U439" s="32"/>
    </row>
    <row r="440">
      <c r="Q440" s="32"/>
      <c r="R440" s="32"/>
      <c r="S440" s="32"/>
      <c r="U440" s="32"/>
    </row>
    <row r="441">
      <c r="Q441" s="32"/>
      <c r="R441" s="32"/>
      <c r="S441" s="32"/>
      <c r="U441" s="32"/>
    </row>
    <row r="442">
      <c r="Q442" s="32"/>
      <c r="R442" s="32"/>
      <c r="S442" s="32"/>
      <c r="U442" s="32"/>
    </row>
    <row r="443">
      <c r="Q443" s="32"/>
      <c r="R443" s="32"/>
      <c r="S443" s="32"/>
      <c r="U443" s="32"/>
    </row>
    <row r="444">
      <c r="Q444" s="32"/>
      <c r="R444" s="32"/>
      <c r="S444" s="32"/>
      <c r="U444" s="32"/>
    </row>
    <row r="445">
      <c r="Q445" s="32"/>
      <c r="R445" s="32"/>
      <c r="S445" s="32"/>
      <c r="U445" s="32"/>
    </row>
    <row r="446">
      <c r="Q446" s="32"/>
      <c r="R446" s="32"/>
      <c r="S446" s="32"/>
      <c r="U446" s="32"/>
    </row>
    <row r="447">
      <c r="Q447" s="32"/>
      <c r="R447" s="32"/>
      <c r="S447" s="32"/>
      <c r="U447" s="32"/>
    </row>
    <row r="448">
      <c r="Q448" s="32"/>
      <c r="R448" s="32"/>
      <c r="S448" s="32"/>
      <c r="U448" s="32"/>
    </row>
    <row r="449">
      <c r="Q449" s="32"/>
      <c r="R449" s="32"/>
      <c r="S449" s="32"/>
      <c r="U449" s="32"/>
    </row>
    <row r="450">
      <c r="Q450" s="32"/>
      <c r="R450" s="32"/>
      <c r="S450" s="32"/>
      <c r="U450" s="32"/>
    </row>
    <row r="451">
      <c r="Q451" s="32"/>
      <c r="R451" s="32"/>
      <c r="S451" s="32"/>
      <c r="U451" s="32"/>
    </row>
    <row r="452">
      <c r="Q452" s="32"/>
      <c r="R452" s="32"/>
      <c r="S452" s="32"/>
      <c r="U452" s="32"/>
    </row>
    <row r="453">
      <c r="Q453" s="32"/>
      <c r="R453" s="32"/>
      <c r="S453" s="32"/>
      <c r="U453" s="32"/>
    </row>
    <row r="454">
      <c r="Q454" s="32"/>
      <c r="R454" s="32"/>
      <c r="S454" s="32"/>
      <c r="U454" s="32"/>
    </row>
    <row r="455">
      <c r="Q455" s="32"/>
      <c r="R455" s="32"/>
      <c r="S455" s="32"/>
      <c r="U455" s="32"/>
    </row>
    <row r="456">
      <c r="Q456" s="32"/>
      <c r="R456" s="32"/>
      <c r="S456" s="32"/>
      <c r="U456" s="32"/>
    </row>
    <row r="457">
      <c r="Q457" s="32"/>
      <c r="R457" s="32"/>
      <c r="S457" s="32"/>
      <c r="U457" s="32"/>
    </row>
    <row r="458">
      <c r="Q458" s="32"/>
      <c r="R458" s="32"/>
      <c r="S458" s="32"/>
      <c r="U458" s="32"/>
    </row>
    <row r="459">
      <c r="Q459" s="32"/>
      <c r="R459" s="32"/>
      <c r="S459" s="32"/>
      <c r="U459" s="32"/>
    </row>
    <row r="460">
      <c r="Q460" s="32"/>
      <c r="R460" s="32"/>
      <c r="S460" s="32"/>
      <c r="U460" s="32"/>
    </row>
    <row r="461">
      <c r="Q461" s="32"/>
      <c r="R461" s="32"/>
      <c r="S461" s="32"/>
      <c r="U461" s="32"/>
    </row>
    <row r="462">
      <c r="Q462" s="32"/>
      <c r="R462" s="32"/>
      <c r="S462" s="32"/>
      <c r="U462" s="32"/>
    </row>
    <row r="463">
      <c r="Q463" s="32"/>
      <c r="R463" s="32"/>
      <c r="S463" s="32"/>
      <c r="U463" s="32"/>
    </row>
    <row r="464">
      <c r="Q464" s="32"/>
      <c r="R464" s="32"/>
      <c r="S464" s="32"/>
      <c r="U464" s="32"/>
    </row>
    <row r="465">
      <c r="Q465" s="32"/>
      <c r="R465" s="32"/>
      <c r="S465" s="32"/>
      <c r="U465" s="32"/>
    </row>
    <row r="466">
      <c r="Q466" s="32"/>
      <c r="R466" s="32"/>
      <c r="S466" s="32"/>
      <c r="U466" s="32"/>
    </row>
    <row r="467">
      <c r="Q467" s="32"/>
      <c r="R467" s="32"/>
      <c r="S467" s="32"/>
      <c r="U467" s="32"/>
    </row>
    <row r="468">
      <c r="Q468" s="32"/>
      <c r="R468" s="32"/>
      <c r="S468" s="32"/>
      <c r="U468" s="32"/>
    </row>
    <row r="469">
      <c r="Q469" s="32"/>
      <c r="R469" s="32"/>
      <c r="S469" s="32"/>
      <c r="U469" s="32"/>
    </row>
    <row r="470">
      <c r="Q470" s="32"/>
      <c r="R470" s="32"/>
      <c r="S470" s="32"/>
      <c r="U470" s="32"/>
    </row>
    <row r="471">
      <c r="Q471" s="32"/>
      <c r="R471" s="32"/>
      <c r="S471" s="32"/>
      <c r="U471" s="32"/>
    </row>
    <row r="472">
      <c r="Q472" s="32"/>
      <c r="R472" s="32"/>
      <c r="S472" s="32"/>
      <c r="U472" s="32"/>
    </row>
    <row r="473">
      <c r="Q473" s="32"/>
      <c r="R473" s="32"/>
      <c r="S473" s="32"/>
      <c r="U473" s="32"/>
    </row>
    <row r="474">
      <c r="Q474" s="32"/>
      <c r="R474" s="32"/>
      <c r="S474" s="32"/>
      <c r="U474" s="32"/>
    </row>
    <row r="475">
      <c r="Q475" s="32"/>
      <c r="R475" s="32"/>
      <c r="S475" s="32"/>
      <c r="U475" s="32"/>
    </row>
    <row r="476">
      <c r="Q476" s="32"/>
      <c r="R476" s="32"/>
      <c r="S476" s="32"/>
      <c r="U476" s="32"/>
    </row>
    <row r="477">
      <c r="Q477" s="32"/>
      <c r="R477" s="32"/>
      <c r="S477" s="32"/>
      <c r="U477" s="32"/>
    </row>
    <row r="478">
      <c r="Q478" s="32"/>
      <c r="R478" s="32"/>
      <c r="S478" s="32"/>
      <c r="U478" s="32"/>
    </row>
    <row r="479">
      <c r="Q479" s="32"/>
      <c r="R479" s="32"/>
      <c r="S479" s="32"/>
      <c r="U479" s="32"/>
    </row>
    <row r="480">
      <c r="Q480" s="32"/>
      <c r="R480" s="32"/>
      <c r="S480" s="32"/>
      <c r="U480" s="32"/>
    </row>
    <row r="481">
      <c r="Q481" s="32"/>
      <c r="R481" s="32"/>
      <c r="S481" s="32"/>
      <c r="U481" s="32"/>
    </row>
    <row r="482">
      <c r="Q482" s="32"/>
      <c r="R482" s="32"/>
      <c r="S482" s="32"/>
      <c r="U482" s="32"/>
    </row>
    <row r="483">
      <c r="Q483" s="32"/>
      <c r="R483" s="32"/>
      <c r="S483" s="32"/>
      <c r="U483" s="32"/>
    </row>
    <row r="484">
      <c r="Q484" s="32"/>
      <c r="R484" s="32"/>
      <c r="S484" s="32"/>
      <c r="U484" s="32"/>
    </row>
    <row r="485">
      <c r="Q485" s="32"/>
      <c r="R485" s="32"/>
      <c r="S485" s="32"/>
      <c r="U485" s="32"/>
    </row>
    <row r="486">
      <c r="Q486" s="32"/>
      <c r="R486" s="32"/>
      <c r="S486" s="32"/>
      <c r="U486" s="32"/>
    </row>
    <row r="487">
      <c r="Q487" s="32"/>
      <c r="R487" s="32"/>
      <c r="S487" s="32"/>
      <c r="U487" s="32"/>
    </row>
    <row r="488">
      <c r="Q488" s="32"/>
      <c r="R488" s="32"/>
      <c r="S488" s="32"/>
      <c r="U488" s="32"/>
    </row>
    <row r="489">
      <c r="Q489" s="32"/>
      <c r="R489" s="32"/>
      <c r="S489" s="32"/>
      <c r="U489" s="32"/>
    </row>
    <row r="490">
      <c r="Q490" s="32"/>
      <c r="R490" s="32"/>
      <c r="S490" s="32"/>
      <c r="U490" s="32"/>
    </row>
    <row r="491">
      <c r="Q491" s="32"/>
      <c r="R491" s="32"/>
      <c r="S491" s="32"/>
      <c r="U491" s="32"/>
    </row>
    <row r="492">
      <c r="Q492" s="32"/>
      <c r="R492" s="32"/>
      <c r="S492" s="32"/>
      <c r="U492" s="32"/>
    </row>
    <row r="493">
      <c r="Q493" s="32"/>
      <c r="R493" s="32"/>
      <c r="S493" s="32"/>
      <c r="U493" s="32"/>
    </row>
    <row r="494">
      <c r="Q494" s="32"/>
      <c r="R494" s="32"/>
      <c r="S494" s="32"/>
      <c r="U494" s="32"/>
    </row>
    <row r="495">
      <c r="Q495" s="32"/>
      <c r="R495" s="32"/>
      <c r="S495" s="32"/>
      <c r="U495" s="32"/>
    </row>
    <row r="496">
      <c r="Q496" s="32"/>
      <c r="R496" s="32"/>
      <c r="S496" s="32"/>
      <c r="U496" s="32"/>
    </row>
    <row r="497">
      <c r="Q497" s="32"/>
      <c r="R497" s="32"/>
      <c r="S497" s="32"/>
      <c r="U497" s="32"/>
    </row>
    <row r="498">
      <c r="Q498" s="32"/>
      <c r="R498" s="32"/>
      <c r="S498" s="32"/>
      <c r="U498" s="32"/>
    </row>
    <row r="499">
      <c r="Q499" s="32"/>
      <c r="R499" s="32"/>
      <c r="S499" s="32"/>
      <c r="U499" s="32"/>
    </row>
    <row r="500">
      <c r="Q500" s="32"/>
      <c r="R500" s="32"/>
      <c r="S500" s="32"/>
      <c r="U500" s="32"/>
    </row>
    <row r="501">
      <c r="Q501" s="32"/>
      <c r="R501" s="32"/>
      <c r="S501" s="32"/>
      <c r="U501" s="32"/>
    </row>
    <row r="502">
      <c r="Q502" s="32"/>
      <c r="R502" s="32"/>
      <c r="S502" s="32"/>
      <c r="U502" s="32"/>
    </row>
    <row r="503">
      <c r="Q503" s="32"/>
      <c r="R503" s="32"/>
      <c r="S503" s="32"/>
      <c r="U503" s="32"/>
    </row>
    <row r="504">
      <c r="Q504" s="32"/>
      <c r="R504" s="32"/>
      <c r="S504" s="32"/>
      <c r="U504" s="32"/>
    </row>
    <row r="505">
      <c r="Q505" s="32"/>
      <c r="R505" s="32"/>
      <c r="S505" s="32"/>
      <c r="U505" s="32"/>
    </row>
    <row r="506">
      <c r="Q506" s="32"/>
      <c r="R506" s="32"/>
      <c r="S506" s="32"/>
      <c r="U506" s="32"/>
    </row>
    <row r="507">
      <c r="Q507" s="32"/>
      <c r="R507" s="32"/>
      <c r="S507" s="32"/>
      <c r="U507" s="32"/>
    </row>
    <row r="508">
      <c r="Q508" s="32"/>
      <c r="R508" s="32"/>
      <c r="S508" s="32"/>
      <c r="U508" s="32"/>
    </row>
    <row r="509">
      <c r="Q509" s="32"/>
      <c r="R509" s="32"/>
      <c r="S509" s="32"/>
      <c r="U509" s="32"/>
    </row>
    <row r="510">
      <c r="Q510" s="32"/>
      <c r="R510" s="32"/>
      <c r="S510" s="32"/>
      <c r="U510" s="32"/>
    </row>
    <row r="511">
      <c r="Q511" s="32"/>
      <c r="R511" s="32"/>
      <c r="S511" s="32"/>
      <c r="U511" s="32"/>
    </row>
    <row r="512">
      <c r="Q512" s="32"/>
      <c r="R512" s="32"/>
      <c r="S512" s="32"/>
      <c r="U512" s="32"/>
    </row>
    <row r="513">
      <c r="Q513" s="32"/>
      <c r="R513" s="32"/>
      <c r="S513" s="32"/>
      <c r="U513" s="32"/>
    </row>
    <row r="514">
      <c r="Q514" s="32"/>
      <c r="R514" s="32"/>
      <c r="S514" s="32"/>
      <c r="U514" s="32"/>
    </row>
    <row r="515">
      <c r="Q515" s="32"/>
      <c r="R515" s="32"/>
      <c r="S515" s="32"/>
      <c r="U515" s="32"/>
    </row>
    <row r="516">
      <c r="Q516" s="32"/>
      <c r="R516" s="32"/>
      <c r="S516" s="32"/>
      <c r="U516" s="32"/>
    </row>
    <row r="517">
      <c r="Q517" s="32"/>
      <c r="R517" s="32"/>
      <c r="S517" s="32"/>
      <c r="U517" s="32"/>
    </row>
    <row r="518">
      <c r="Q518" s="32"/>
      <c r="R518" s="32"/>
      <c r="S518" s="32"/>
      <c r="U518" s="32"/>
    </row>
    <row r="519">
      <c r="Q519" s="32"/>
      <c r="R519" s="32"/>
      <c r="S519" s="32"/>
      <c r="U519" s="32"/>
    </row>
    <row r="520">
      <c r="Q520" s="32"/>
      <c r="R520" s="32"/>
      <c r="S520" s="32"/>
      <c r="U520" s="32"/>
    </row>
    <row r="521">
      <c r="Q521" s="32"/>
      <c r="R521" s="32"/>
      <c r="S521" s="32"/>
      <c r="U521" s="32"/>
    </row>
    <row r="522">
      <c r="Q522" s="32"/>
      <c r="R522" s="32"/>
      <c r="S522" s="32"/>
      <c r="U522" s="32"/>
    </row>
    <row r="523">
      <c r="Q523" s="32"/>
      <c r="R523" s="32"/>
      <c r="S523" s="32"/>
      <c r="U523" s="32"/>
    </row>
    <row r="524">
      <c r="Q524" s="32"/>
      <c r="R524" s="32"/>
      <c r="S524" s="32"/>
      <c r="U524" s="32"/>
    </row>
    <row r="525">
      <c r="Q525" s="32"/>
      <c r="R525" s="32"/>
      <c r="S525" s="32"/>
      <c r="U525" s="32"/>
    </row>
    <row r="526">
      <c r="Q526" s="32"/>
      <c r="R526" s="32"/>
      <c r="S526" s="32"/>
      <c r="U526" s="32"/>
    </row>
    <row r="527">
      <c r="Q527" s="32"/>
      <c r="R527" s="32"/>
      <c r="S527" s="32"/>
      <c r="U527" s="32"/>
    </row>
    <row r="528">
      <c r="Q528" s="32"/>
      <c r="R528" s="32"/>
      <c r="S528" s="32"/>
      <c r="U528" s="32"/>
    </row>
    <row r="529">
      <c r="Q529" s="32"/>
      <c r="R529" s="32"/>
      <c r="S529" s="32"/>
      <c r="U529" s="32"/>
    </row>
    <row r="530">
      <c r="Q530" s="32"/>
      <c r="R530" s="32"/>
      <c r="S530" s="32"/>
      <c r="U530" s="32"/>
    </row>
    <row r="531">
      <c r="Q531" s="32"/>
      <c r="R531" s="32"/>
      <c r="S531" s="32"/>
      <c r="U531" s="32"/>
    </row>
    <row r="532">
      <c r="Q532" s="32"/>
      <c r="R532" s="32"/>
      <c r="S532" s="32"/>
      <c r="U532" s="32"/>
    </row>
    <row r="533">
      <c r="Q533" s="32"/>
      <c r="R533" s="32"/>
      <c r="S533" s="32"/>
      <c r="U533" s="32"/>
    </row>
    <row r="534">
      <c r="Q534" s="32"/>
      <c r="R534" s="32"/>
      <c r="S534" s="32"/>
      <c r="U534" s="32"/>
    </row>
    <row r="535">
      <c r="Q535" s="32"/>
      <c r="R535" s="32"/>
      <c r="S535" s="32"/>
      <c r="U535" s="32"/>
    </row>
    <row r="536">
      <c r="Q536" s="32"/>
      <c r="R536" s="32"/>
      <c r="S536" s="32"/>
      <c r="U536" s="32"/>
    </row>
    <row r="537">
      <c r="Q537" s="32"/>
      <c r="R537" s="32"/>
      <c r="S537" s="32"/>
      <c r="U537" s="32"/>
    </row>
    <row r="538">
      <c r="Q538" s="32"/>
      <c r="R538" s="32"/>
      <c r="S538" s="32"/>
      <c r="U538" s="32"/>
    </row>
    <row r="539">
      <c r="Q539" s="32"/>
      <c r="R539" s="32"/>
      <c r="S539" s="32"/>
      <c r="U539" s="32"/>
    </row>
    <row r="540">
      <c r="Q540" s="32"/>
      <c r="R540" s="32"/>
      <c r="S540" s="32"/>
      <c r="U540" s="32"/>
    </row>
    <row r="541">
      <c r="Q541" s="32"/>
      <c r="R541" s="32"/>
      <c r="S541" s="32"/>
      <c r="U541" s="32"/>
    </row>
    <row r="542">
      <c r="Q542" s="32"/>
      <c r="R542" s="32"/>
      <c r="S542" s="32"/>
      <c r="U542" s="32"/>
    </row>
    <row r="543">
      <c r="Q543" s="32"/>
      <c r="R543" s="32"/>
      <c r="S543" s="32"/>
      <c r="U543" s="32"/>
    </row>
    <row r="544">
      <c r="Q544" s="32"/>
      <c r="R544" s="32"/>
      <c r="S544" s="32"/>
      <c r="U544" s="32"/>
    </row>
    <row r="545">
      <c r="Q545" s="32"/>
      <c r="R545" s="32"/>
      <c r="S545" s="32"/>
      <c r="U545" s="32"/>
    </row>
    <row r="546">
      <c r="Q546" s="32"/>
      <c r="R546" s="32"/>
      <c r="S546" s="32"/>
      <c r="U546" s="32"/>
    </row>
    <row r="547">
      <c r="Q547" s="32"/>
      <c r="R547" s="32"/>
      <c r="S547" s="32"/>
      <c r="U547" s="32"/>
    </row>
    <row r="548">
      <c r="Q548" s="32"/>
      <c r="R548" s="32"/>
      <c r="S548" s="32"/>
      <c r="U548" s="32"/>
    </row>
    <row r="549">
      <c r="Q549" s="32"/>
      <c r="R549" s="32"/>
      <c r="S549" s="32"/>
      <c r="U549" s="32"/>
    </row>
    <row r="550">
      <c r="Q550" s="32"/>
      <c r="R550" s="32"/>
      <c r="S550" s="32"/>
      <c r="U550" s="32"/>
    </row>
    <row r="551">
      <c r="Q551" s="32"/>
      <c r="R551" s="32"/>
      <c r="S551" s="32"/>
      <c r="U551" s="32"/>
    </row>
    <row r="552">
      <c r="Q552" s="32"/>
      <c r="R552" s="32"/>
      <c r="S552" s="32"/>
      <c r="U552" s="32"/>
    </row>
    <row r="553">
      <c r="Q553" s="32"/>
      <c r="R553" s="32"/>
      <c r="S553" s="32"/>
      <c r="U553" s="32"/>
    </row>
    <row r="554">
      <c r="Q554" s="32"/>
      <c r="R554" s="32"/>
      <c r="S554" s="32"/>
      <c r="U554" s="32"/>
    </row>
    <row r="555">
      <c r="Q555" s="32"/>
      <c r="R555" s="32"/>
      <c r="S555" s="32"/>
      <c r="U555" s="32"/>
    </row>
    <row r="556">
      <c r="Q556" s="32"/>
      <c r="R556" s="32"/>
      <c r="S556" s="32"/>
      <c r="U556" s="32"/>
    </row>
    <row r="557">
      <c r="Q557" s="32"/>
      <c r="R557" s="32"/>
      <c r="S557" s="32"/>
      <c r="U557" s="32"/>
    </row>
    <row r="558">
      <c r="Q558" s="32"/>
      <c r="R558" s="32"/>
      <c r="S558" s="32"/>
      <c r="U558" s="32"/>
    </row>
    <row r="559">
      <c r="Q559" s="32"/>
      <c r="R559" s="32"/>
      <c r="S559" s="32"/>
      <c r="U559" s="32"/>
    </row>
    <row r="560">
      <c r="Q560" s="32"/>
      <c r="R560" s="32"/>
      <c r="S560" s="32"/>
      <c r="U560" s="32"/>
    </row>
    <row r="561">
      <c r="Q561" s="32"/>
      <c r="R561" s="32"/>
      <c r="S561" s="32"/>
      <c r="U561" s="32"/>
    </row>
    <row r="562">
      <c r="Q562" s="32"/>
      <c r="R562" s="32"/>
      <c r="S562" s="32"/>
      <c r="U562" s="32"/>
    </row>
    <row r="563">
      <c r="Q563" s="32"/>
      <c r="R563" s="32"/>
      <c r="S563" s="32"/>
      <c r="U563" s="32"/>
    </row>
    <row r="564">
      <c r="Q564" s="32"/>
      <c r="R564" s="32"/>
      <c r="S564" s="32"/>
      <c r="U564" s="32"/>
    </row>
    <row r="565">
      <c r="Q565" s="32"/>
      <c r="R565" s="32"/>
      <c r="S565" s="32"/>
      <c r="U565" s="32"/>
    </row>
    <row r="566">
      <c r="Q566" s="32"/>
      <c r="R566" s="32"/>
      <c r="S566" s="32"/>
      <c r="U566" s="32"/>
    </row>
    <row r="567">
      <c r="Q567" s="32"/>
      <c r="R567" s="32"/>
      <c r="S567" s="32"/>
      <c r="U567" s="32"/>
    </row>
    <row r="568">
      <c r="Q568" s="32"/>
      <c r="R568" s="32"/>
      <c r="S568" s="32"/>
      <c r="U568" s="32"/>
    </row>
    <row r="569">
      <c r="Q569" s="32"/>
      <c r="R569" s="32"/>
      <c r="S569" s="32"/>
      <c r="U569" s="32"/>
    </row>
    <row r="570">
      <c r="Q570" s="32"/>
      <c r="R570" s="32"/>
      <c r="S570" s="32"/>
      <c r="U570" s="32"/>
    </row>
    <row r="571">
      <c r="Q571" s="32"/>
      <c r="R571" s="32"/>
      <c r="S571" s="32"/>
      <c r="U571" s="32"/>
    </row>
    <row r="572">
      <c r="Q572" s="32"/>
      <c r="R572" s="32"/>
      <c r="S572" s="32"/>
      <c r="U572" s="32"/>
    </row>
    <row r="573">
      <c r="Q573" s="32"/>
      <c r="R573" s="32"/>
      <c r="S573" s="32"/>
      <c r="U573" s="32"/>
    </row>
    <row r="574">
      <c r="Q574" s="32"/>
      <c r="R574" s="32"/>
      <c r="S574" s="32"/>
      <c r="U574" s="32"/>
    </row>
    <row r="575">
      <c r="Q575" s="32"/>
      <c r="R575" s="32"/>
      <c r="S575" s="32"/>
      <c r="U575" s="32"/>
    </row>
    <row r="576">
      <c r="Q576" s="32"/>
      <c r="R576" s="32"/>
      <c r="S576" s="32"/>
      <c r="U576" s="32"/>
    </row>
    <row r="577">
      <c r="Q577" s="32"/>
      <c r="R577" s="32"/>
      <c r="S577" s="32"/>
      <c r="U577" s="32"/>
    </row>
    <row r="578">
      <c r="Q578" s="32"/>
      <c r="R578" s="32"/>
      <c r="S578" s="32"/>
      <c r="U578" s="32"/>
    </row>
    <row r="579">
      <c r="Q579" s="32"/>
      <c r="R579" s="32"/>
      <c r="S579" s="32"/>
      <c r="U579" s="32"/>
    </row>
    <row r="580">
      <c r="Q580" s="32"/>
      <c r="R580" s="32"/>
      <c r="S580" s="32"/>
      <c r="U580" s="32"/>
    </row>
    <row r="581">
      <c r="Q581" s="32"/>
      <c r="R581" s="32"/>
      <c r="S581" s="32"/>
      <c r="U581" s="32"/>
    </row>
    <row r="582">
      <c r="Q582" s="32"/>
      <c r="R582" s="32"/>
      <c r="S582" s="32"/>
      <c r="U582" s="32"/>
    </row>
    <row r="583">
      <c r="Q583" s="32"/>
      <c r="R583" s="32"/>
      <c r="S583" s="32"/>
      <c r="U583" s="32"/>
    </row>
    <row r="584">
      <c r="Q584" s="32"/>
      <c r="R584" s="32"/>
      <c r="S584" s="32"/>
      <c r="U584" s="32"/>
    </row>
    <row r="585">
      <c r="Q585" s="32"/>
      <c r="R585" s="32"/>
      <c r="S585" s="32"/>
      <c r="U585" s="32"/>
    </row>
    <row r="586">
      <c r="Q586" s="32"/>
      <c r="R586" s="32"/>
      <c r="S586" s="32"/>
      <c r="U586" s="32"/>
    </row>
    <row r="587">
      <c r="Q587" s="32"/>
      <c r="R587" s="32"/>
      <c r="S587" s="32"/>
      <c r="U587" s="32"/>
    </row>
    <row r="588">
      <c r="Q588" s="32"/>
      <c r="R588" s="32"/>
      <c r="S588" s="32"/>
      <c r="U588" s="32"/>
    </row>
    <row r="589">
      <c r="Q589" s="32"/>
      <c r="R589" s="32"/>
      <c r="S589" s="32"/>
      <c r="U589" s="32"/>
    </row>
    <row r="590">
      <c r="Q590" s="32"/>
      <c r="R590" s="32"/>
      <c r="S590" s="32"/>
      <c r="U590" s="32"/>
    </row>
    <row r="591">
      <c r="Q591" s="32"/>
      <c r="R591" s="32"/>
      <c r="S591" s="32"/>
      <c r="U591" s="32"/>
    </row>
    <row r="592">
      <c r="Q592" s="32"/>
      <c r="R592" s="32"/>
      <c r="S592" s="32"/>
      <c r="U592" s="32"/>
    </row>
    <row r="593">
      <c r="Q593" s="32"/>
      <c r="R593" s="32"/>
      <c r="S593" s="32"/>
      <c r="U593" s="32"/>
    </row>
    <row r="594">
      <c r="Q594" s="32"/>
      <c r="R594" s="32"/>
      <c r="S594" s="32"/>
      <c r="U594" s="32"/>
    </row>
    <row r="595">
      <c r="Q595" s="32"/>
      <c r="R595" s="32"/>
      <c r="S595" s="32"/>
      <c r="U595" s="32"/>
    </row>
    <row r="596">
      <c r="Q596" s="32"/>
      <c r="R596" s="32"/>
      <c r="S596" s="32"/>
      <c r="U596" s="32"/>
    </row>
    <row r="597">
      <c r="Q597" s="32"/>
      <c r="R597" s="32"/>
      <c r="S597" s="32"/>
      <c r="U597" s="32"/>
    </row>
    <row r="598">
      <c r="Q598" s="32"/>
      <c r="R598" s="32"/>
      <c r="S598" s="32"/>
      <c r="U598" s="32"/>
    </row>
    <row r="599">
      <c r="Q599" s="32"/>
      <c r="R599" s="32"/>
      <c r="S599" s="32"/>
      <c r="U599" s="32"/>
    </row>
    <row r="600">
      <c r="Q600" s="32"/>
      <c r="R600" s="32"/>
      <c r="S600" s="32"/>
      <c r="U600" s="32"/>
    </row>
    <row r="601">
      <c r="Q601" s="32"/>
      <c r="R601" s="32"/>
      <c r="S601" s="32"/>
      <c r="U601" s="32"/>
    </row>
    <row r="602">
      <c r="Q602" s="32"/>
      <c r="R602" s="32"/>
      <c r="S602" s="32"/>
      <c r="U602" s="32"/>
    </row>
    <row r="603">
      <c r="Q603" s="32"/>
      <c r="R603" s="32"/>
      <c r="S603" s="32"/>
      <c r="U603" s="32"/>
    </row>
    <row r="604">
      <c r="Q604" s="32"/>
      <c r="R604" s="32"/>
      <c r="S604" s="32"/>
      <c r="U604" s="32"/>
    </row>
    <row r="605">
      <c r="Q605" s="32"/>
      <c r="R605" s="32"/>
      <c r="S605" s="32"/>
      <c r="U605" s="32"/>
    </row>
    <row r="606">
      <c r="Q606" s="32"/>
      <c r="R606" s="32"/>
      <c r="S606" s="32"/>
      <c r="U606" s="32"/>
    </row>
    <row r="607">
      <c r="Q607" s="32"/>
      <c r="R607" s="32"/>
      <c r="S607" s="32"/>
      <c r="U607" s="32"/>
    </row>
    <row r="608">
      <c r="Q608" s="32"/>
      <c r="R608" s="32"/>
      <c r="S608" s="32"/>
      <c r="U608" s="32"/>
    </row>
    <row r="609">
      <c r="Q609" s="32"/>
      <c r="R609" s="32"/>
      <c r="S609" s="32"/>
      <c r="U609" s="32"/>
    </row>
    <row r="610">
      <c r="Q610" s="32"/>
      <c r="R610" s="32"/>
      <c r="S610" s="32"/>
      <c r="U610" s="32"/>
    </row>
    <row r="611">
      <c r="Q611" s="32"/>
      <c r="R611" s="32"/>
      <c r="S611" s="32"/>
      <c r="U611" s="32"/>
    </row>
    <row r="612">
      <c r="Q612" s="32"/>
      <c r="R612" s="32"/>
      <c r="S612" s="32"/>
      <c r="U612" s="32"/>
    </row>
    <row r="613">
      <c r="Q613" s="32"/>
      <c r="R613" s="32"/>
      <c r="S613" s="32"/>
      <c r="U613" s="32"/>
    </row>
    <row r="614">
      <c r="Q614" s="32"/>
      <c r="R614" s="32"/>
      <c r="S614" s="32"/>
      <c r="U614" s="32"/>
    </row>
    <row r="615">
      <c r="Q615" s="32"/>
      <c r="R615" s="32"/>
      <c r="S615" s="32"/>
      <c r="U615" s="32"/>
    </row>
    <row r="616">
      <c r="Q616" s="32"/>
      <c r="R616" s="32"/>
      <c r="S616" s="32"/>
      <c r="U616" s="32"/>
    </row>
    <row r="617">
      <c r="Q617" s="32"/>
      <c r="R617" s="32"/>
      <c r="S617" s="32"/>
      <c r="U617" s="32"/>
    </row>
    <row r="618">
      <c r="Q618" s="32"/>
      <c r="R618" s="32"/>
      <c r="S618" s="32"/>
      <c r="U618" s="32"/>
    </row>
    <row r="619">
      <c r="Q619" s="32"/>
      <c r="R619" s="32"/>
      <c r="S619" s="32"/>
      <c r="U619" s="32"/>
    </row>
    <row r="620">
      <c r="Q620" s="32"/>
      <c r="R620" s="32"/>
      <c r="S620" s="32"/>
      <c r="U620" s="32"/>
    </row>
    <row r="621">
      <c r="Q621" s="32"/>
      <c r="R621" s="32"/>
      <c r="S621" s="32"/>
      <c r="U621" s="32"/>
    </row>
    <row r="622">
      <c r="Q622" s="32"/>
      <c r="R622" s="32"/>
      <c r="S622" s="32"/>
      <c r="U622" s="32"/>
    </row>
    <row r="623">
      <c r="Q623" s="32"/>
      <c r="R623" s="32"/>
      <c r="S623" s="32"/>
      <c r="U623" s="32"/>
    </row>
    <row r="624">
      <c r="Q624" s="32"/>
      <c r="R624" s="32"/>
      <c r="S624" s="32"/>
      <c r="U624" s="32"/>
    </row>
    <row r="625">
      <c r="Q625" s="32"/>
      <c r="R625" s="32"/>
      <c r="S625" s="32"/>
      <c r="U625" s="32"/>
    </row>
    <row r="626">
      <c r="Q626" s="32"/>
      <c r="R626" s="32"/>
      <c r="S626" s="32"/>
      <c r="U626" s="32"/>
    </row>
    <row r="627">
      <c r="Q627" s="32"/>
      <c r="R627" s="32"/>
      <c r="S627" s="32"/>
      <c r="U627" s="32"/>
    </row>
    <row r="628">
      <c r="Q628" s="32"/>
      <c r="R628" s="32"/>
      <c r="S628" s="32"/>
      <c r="U628" s="32"/>
    </row>
    <row r="629">
      <c r="Q629" s="32"/>
      <c r="R629" s="32"/>
      <c r="S629" s="32"/>
      <c r="U629" s="32"/>
    </row>
    <row r="630">
      <c r="Q630" s="32"/>
      <c r="R630" s="32"/>
      <c r="S630" s="32"/>
      <c r="U630" s="32"/>
    </row>
    <row r="631">
      <c r="Q631" s="32"/>
      <c r="R631" s="32"/>
      <c r="S631" s="32"/>
      <c r="U631" s="32"/>
    </row>
    <row r="632">
      <c r="Q632" s="32"/>
      <c r="R632" s="32"/>
      <c r="S632" s="32"/>
      <c r="U632" s="32"/>
    </row>
    <row r="633">
      <c r="Q633" s="32"/>
      <c r="R633" s="32"/>
      <c r="S633" s="32"/>
      <c r="U633" s="32"/>
    </row>
    <row r="634">
      <c r="Q634" s="32"/>
      <c r="R634" s="32"/>
      <c r="S634" s="32"/>
      <c r="U634" s="32"/>
    </row>
    <row r="635">
      <c r="Q635" s="32"/>
      <c r="R635" s="32"/>
      <c r="S635" s="32"/>
      <c r="U635" s="32"/>
    </row>
    <row r="636">
      <c r="Q636" s="32"/>
      <c r="R636" s="32"/>
      <c r="S636" s="32"/>
      <c r="U636" s="32"/>
    </row>
    <row r="637">
      <c r="Q637" s="32"/>
      <c r="R637" s="32"/>
      <c r="S637" s="32"/>
      <c r="U637" s="32"/>
    </row>
    <row r="638">
      <c r="Q638" s="32"/>
      <c r="R638" s="32"/>
      <c r="S638" s="32"/>
      <c r="U638" s="32"/>
    </row>
    <row r="639">
      <c r="Q639" s="32"/>
      <c r="R639" s="32"/>
      <c r="S639" s="32"/>
      <c r="U639" s="32"/>
    </row>
    <row r="640">
      <c r="Q640" s="32"/>
      <c r="R640" s="32"/>
      <c r="S640" s="32"/>
      <c r="U640" s="32"/>
    </row>
    <row r="641">
      <c r="Q641" s="32"/>
      <c r="R641" s="32"/>
      <c r="S641" s="32"/>
      <c r="U641" s="32"/>
    </row>
    <row r="642">
      <c r="Q642" s="32"/>
      <c r="R642" s="32"/>
      <c r="S642" s="32"/>
      <c r="U642" s="32"/>
    </row>
    <row r="643">
      <c r="Q643" s="32"/>
      <c r="R643" s="32"/>
      <c r="S643" s="32"/>
      <c r="U643" s="32"/>
    </row>
    <row r="644">
      <c r="Q644" s="32"/>
      <c r="R644" s="32"/>
      <c r="S644" s="32"/>
      <c r="U644" s="32"/>
    </row>
    <row r="645">
      <c r="Q645" s="32"/>
      <c r="R645" s="32"/>
      <c r="S645" s="32"/>
      <c r="U645" s="32"/>
    </row>
    <row r="646">
      <c r="Q646" s="32"/>
      <c r="R646" s="32"/>
      <c r="S646" s="32"/>
      <c r="U646" s="32"/>
    </row>
    <row r="647">
      <c r="Q647" s="32"/>
      <c r="R647" s="32"/>
      <c r="S647" s="32"/>
      <c r="U647" s="32"/>
    </row>
    <row r="648">
      <c r="Q648" s="32"/>
      <c r="R648" s="32"/>
      <c r="S648" s="32"/>
      <c r="U648" s="32"/>
    </row>
    <row r="649">
      <c r="Q649" s="32"/>
      <c r="R649" s="32"/>
      <c r="S649" s="32"/>
      <c r="U649" s="32"/>
    </row>
    <row r="650">
      <c r="Q650" s="32"/>
      <c r="R650" s="32"/>
      <c r="S650" s="32"/>
      <c r="U650" s="32"/>
    </row>
    <row r="651">
      <c r="Q651" s="32"/>
      <c r="R651" s="32"/>
      <c r="S651" s="32"/>
      <c r="U651" s="32"/>
    </row>
    <row r="652">
      <c r="Q652" s="32"/>
      <c r="R652" s="32"/>
      <c r="S652" s="32"/>
      <c r="U652" s="32"/>
    </row>
    <row r="653">
      <c r="Q653" s="32"/>
      <c r="R653" s="32"/>
      <c r="S653" s="32"/>
      <c r="U653" s="32"/>
    </row>
    <row r="654">
      <c r="Q654" s="32"/>
      <c r="R654" s="32"/>
      <c r="S654" s="32"/>
      <c r="U654" s="32"/>
    </row>
    <row r="655">
      <c r="Q655" s="32"/>
      <c r="R655" s="32"/>
      <c r="S655" s="32"/>
      <c r="U655" s="32"/>
    </row>
    <row r="656">
      <c r="Q656" s="32"/>
      <c r="R656" s="32"/>
      <c r="S656" s="32"/>
      <c r="U656" s="32"/>
    </row>
    <row r="657">
      <c r="Q657" s="32"/>
      <c r="R657" s="32"/>
      <c r="S657" s="32"/>
      <c r="U657" s="32"/>
    </row>
    <row r="658">
      <c r="Q658" s="32"/>
      <c r="R658" s="32"/>
      <c r="S658" s="32"/>
      <c r="U658" s="32"/>
    </row>
    <row r="659">
      <c r="Q659" s="32"/>
      <c r="R659" s="32"/>
      <c r="S659" s="32"/>
      <c r="U659" s="32"/>
    </row>
    <row r="660">
      <c r="Q660" s="32"/>
      <c r="R660" s="32"/>
      <c r="S660" s="32"/>
      <c r="U660" s="32"/>
    </row>
    <row r="661">
      <c r="Q661" s="32"/>
      <c r="R661" s="32"/>
      <c r="S661" s="32"/>
      <c r="U661" s="32"/>
    </row>
    <row r="662">
      <c r="Q662" s="32"/>
      <c r="R662" s="32"/>
      <c r="S662" s="32"/>
      <c r="U662" s="32"/>
    </row>
    <row r="663">
      <c r="Q663" s="32"/>
      <c r="R663" s="32"/>
      <c r="S663" s="32"/>
      <c r="U663" s="32"/>
    </row>
    <row r="664">
      <c r="Q664" s="32"/>
      <c r="R664" s="32"/>
      <c r="S664" s="32"/>
      <c r="U664" s="32"/>
    </row>
    <row r="665">
      <c r="Q665" s="32"/>
      <c r="R665" s="32"/>
      <c r="S665" s="32"/>
      <c r="U665" s="32"/>
    </row>
    <row r="666">
      <c r="Q666" s="32"/>
      <c r="R666" s="32"/>
      <c r="S666" s="32"/>
      <c r="U666" s="32"/>
    </row>
    <row r="667">
      <c r="Q667" s="32"/>
      <c r="R667" s="32"/>
      <c r="S667" s="32"/>
      <c r="U667" s="32"/>
    </row>
    <row r="668">
      <c r="Q668" s="32"/>
      <c r="R668" s="32"/>
      <c r="S668" s="32"/>
      <c r="U668" s="32"/>
    </row>
    <row r="669">
      <c r="Q669" s="32"/>
      <c r="R669" s="32"/>
      <c r="S669" s="32"/>
      <c r="U669" s="32"/>
    </row>
    <row r="670">
      <c r="Q670" s="32"/>
      <c r="R670" s="32"/>
      <c r="S670" s="32"/>
      <c r="U670" s="32"/>
    </row>
    <row r="671">
      <c r="Q671" s="32"/>
      <c r="R671" s="32"/>
      <c r="S671" s="32"/>
      <c r="U671" s="32"/>
    </row>
    <row r="672">
      <c r="Q672" s="32"/>
      <c r="R672" s="32"/>
      <c r="S672" s="32"/>
      <c r="U672" s="32"/>
    </row>
    <row r="673">
      <c r="Q673" s="32"/>
      <c r="R673" s="32"/>
      <c r="S673" s="32"/>
      <c r="U673" s="32"/>
    </row>
    <row r="674">
      <c r="Q674" s="32"/>
      <c r="R674" s="32"/>
      <c r="S674" s="32"/>
      <c r="U674" s="32"/>
    </row>
    <row r="675">
      <c r="Q675" s="32"/>
      <c r="R675" s="32"/>
      <c r="S675" s="32"/>
      <c r="U675" s="32"/>
    </row>
    <row r="676">
      <c r="Q676" s="32"/>
      <c r="R676" s="32"/>
      <c r="S676" s="32"/>
      <c r="U676" s="32"/>
    </row>
    <row r="677">
      <c r="Q677" s="32"/>
      <c r="R677" s="32"/>
      <c r="S677" s="32"/>
      <c r="U677" s="32"/>
    </row>
    <row r="678">
      <c r="Q678" s="32"/>
      <c r="R678" s="32"/>
      <c r="S678" s="32"/>
      <c r="U678" s="32"/>
    </row>
    <row r="679">
      <c r="Q679" s="32"/>
      <c r="R679" s="32"/>
      <c r="S679" s="32"/>
      <c r="U679" s="32"/>
    </row>
    <row r="680">
      <c r="Q680" s="32"/>
      <c r="R680" s="32"/>
      <c r="S680" s="32"/>
      <c r="U680" s="32"/>
    </row>
    <row r="681">
      <c r="Q681" s="32"/>
      <c r="R681" s="32"/>
      <c r="S681" s="32"/>
      <c r="U681" s="32"/>
    </row>
    <row r="682">
      <c r="Q682" s="32"/>
      <c r="R682" s="32"/>
      <c r="S682" s="32"/>
      <c r="U682" s="32"/>
    </row>
    <row r="683">
      <c r="Q683" s="32"/>
      <c r="R683" s="32"/>
      <c r="S683" s="32"/>
      <c r="U683" s="32"/>
    </row>
    <row r="684">
      <c r="Q684" s="32"/>
      <c r="R684" s="32"/>
      <c r="S684" s="32"/>
      <c r="U684" s="32"/>
    </row>
    <row r="685">
      <c r="Q685" s="32"/>
      <c r="R685" s="32"/>
      <c r="S685" s="32"/>
      <c r="U685" s="32"/>
    </row>
    <row r="686">
      <c r="Q686" s="32"/>
      <c r="R686" s="32"/>
      <c r="S686" s="32"/>
      <c r="U686" s="32"/>
    </row>
    <row r="687">
      <c r="Q687" s="32"/>
      <c r="R687" s="32"/>
      <c r="S687" s="32"/>
      <c r="U687" s="32"/>
    </row>
    <row r="688">
      <c r="Q688" s="32"/>
      <c r="R688" s="32"/>
      <c r="S688" s="32"/>
      <c r="U688" s="32"/>
    </row>
    <row r="689">
      <c r="Q689" s="32"/>
      <c r="R689" s="32"/>
      <c r="S689" s="32"/>
      <c r="U689" s="32"/>
    </row>
    <row r="690">
      <c r="Q690" s="32"/>
      <c r="R690" s="32"/>
      <c r="S690" s="32"/>
      <c r="U690" s="32"/>
    </row>
    <row r="691">
      <c r="Q691" s="32"/>
      <c r="R691" s="32"/>
      <c r="S691" s="32"/>
      <c r="U691" s="32"/>
    </row>
    <row r="692">
      <c r="Q692" s="32"/>
      <c r="R692" s="32"/>
      <c r="S692" s="32"/>
      <c r="U692" s="32"/>
    </row>
    <row r="693">
      <c r="Q693" s="32"/>
      <c r="R693" s="32"/>
      <c r="S693" s="32"/>
      <c r="U693" s="32"/>
    </row>
    <row r="694">
      <c r="Q694" s="32"/>
      <c r="R694" s="32"/>
      <c r="S694" s="32"/>
      <c r="U694" s="32"/>
    </row>
    <row r="695">
      <c r="Q695" s="32"/>
      <c r="R695" s="32"/>
      <c r="S695" s="32"/>
      <c r="U695" s="32"/>
    </row>
    <row r="696">
      <c r="Q696" s="32"/>
      <c r="R696" s="32"/>
      <c r="S696" s="32"/>
      <c r="U696" s="32"/>
    </row>
    <row r="697">
      <c r="Q697" s="32"/>
      <c r="R697" s="32"/>
      <c r="S697" s="32"/>
      <c r="U697" s="32"/>
    </row>
    <row r="698">
      <c r="Q698" s="32"/>
      <c r="R698" s="32"/>
      <c r="S698" s="32"/>
      <c r="U698" s="32"/>
    </row>
    <row r="699">
      <c r="Q699" s="32"/>
      <c r="R699" s="32"/>
      <c r="S699" s="32"/>
      <c r="U699" s="32"/>
    </row>
    <row r="700">
      <c r="Q700" s="32"/>
      <c r="R700" s="32"/>
      <c r="S700" s="32"/>
      <c r="U700" s="32"/>
    </row>
    <row r="701">
      <c r="Q701" s="32"/>
      <c r="R701" s="32"/>
      <c r="S701" s="32"/>
      <c r="U701" s="32"/>
    </row>
    <row r="702">
      <c r="Q702" s="32"/>
      <c r="R702" s="32"/>
      <c r="S702" s="32"/>
      <c r="U702" s="32"/>
    </row>
    <row r="703">
      <c r="Q703" s="32"/>
      <c r="R703" s="32"/>
      <c r="S703" s="32"/>
      <c r="U703" s="32"/>
    </row>
    <row r="704">
      <c r="Q704" s="32"/>
      <c r="R704" s="32"/>
      <c r="S704" s="32"/>
      <c r="U704" s="32"/>
    </row>
    <row r="705">
      <c r="Q705" s="32"/>
      <c r="R705" s="32"/>
      <c r="S705" s="32"/>
      <c r="U705" s="32"/>
    </row>
    <row r="706">
      <c r="Q706" s="32"/>
      <c r="R706" s="32"/>
      <c r="S706" s="32"/>
      <c r="U706" s="32"/>
    </row>
    <row r="707">
      <c r="Q707" s="32"/>
      <c r="R707" s="32"/>
      <c r="S707" s="32"/>
      <c r="U707" s="32"/>
    </row>
    <row r="708">
      <c r="Q708" s="32"/>
      <c r="R708" s="32"/>
      <c r="S708" s="32"/>
      <c r="U708" s="32"/>
    </row>
    <row r="709">
      <c r="Q709" s="32"/>
      <c r="R709" s="32"/>
      <c r="S709" s="32"/>
      <c r="U709" s="32"/>
    </row>
    <row r="710">
      <c r="Q710" s="32"/>
      <c r="R710" s="32"/>
      <c r="S710" s="32"/>
      <c r="U710" s="32"/>
    </row>
    <row r="711">
      <c r="Q711" s="32"/>
      <c r="R711" s="32"/>
      <c r="S711" s="32"/>
      <c r="U711" s="32"/>
    </row>
    <row r="712">
      <c r="Q712" s="32"/>
      <c r="R712" s="32"/>
      <c r="S712" s="32"/>
      <c r="U712" s="32"/>
    </row>
    <row r="713">
      <c r="Q713" s="32"/>
      <c r="R713" s="32"/>
      <c r="S713" s="32"/>
      <c r="U713" s="32"/>
    </row>
    <row r="714">
      <c r="Q714" s="32"/>
      <c r="R714" s="32"/>
      <c r="S714" s="32"/>
      <c r="U714" s="32"/>
    </row>
    <row r="715">
      <c r="Q715" s="32"/>
      <c r="R715" s="32"/>
      <c r="S715" s="32"/>
      <c r="U715" s="32"/>
    </row>
    <row r="716">
      <c r="Q716" s="32"/>
      <c r="R716" s="32"/>
      <c r="S716" s="32"/>
      <c r="U716" s="32"/>
    </row>
    <row r="717">
      <c r="Q717" s="32"/>
      <c r="R717" s="32"/>
      <c r="S717" s="32"/>
      <c r="U717" s="32"/>
    </row>
    <row r="718">
      <c r="Q718" s="32"/>
      <c r="R718" s="32"/>
      <c r="S718" s="32"/>
      <c r="U718" s="32"/>
    </row>
    <row r="719">
      <c r="Q719" s="32"/>
      <c r="R719" s="32"/>
      <c r="S719" s="32"/>
      <c r="U719" s="32"/>
    </row>
    <row r="720">
      <c r="Q720" s="32"/>
      <c r="R720" s="32"/>
      <c r="S720" s="32"/>
      <c r="U720" s="32"/>
    </row>
    <row r="721">
      <c r="Q721" s="32"/>
      <c r="R721" s="32"/>
      <c r="S721" s="32"/>
      <c r="U721" s="32"/>
    </row>
    <row r="722">
      <c r="Q722" s="32"/>
      <c r="R722" s="32"/>
      <c r="S722" s="32"/>
      <c r="U722" s="32"/>
    </row>
    <row r="723">
      <c r="Q723" s="32"/>
      <c r="R723" s="32"/>
      <c r="S723" s="32"/>
      <c r="U723" s="32"/>
    </row>
    <row r="724">
      <c r="Q724" s="32"/>
      <c r="R724" s="32"/>
      <c r="S724" s="32"/>
      <c r="U724" s="32"/>
    </row>
    <row r="725">
      <c r="Q725" s="32"/>
      <c r="R725" s="32"/>
      <c r="S725" s="32"/>
      <c r="U725" s="32"/>
    </row>
    <row r="726">
      <c r="Q726" s="32"/>
      <c r="R726" s="32"/>
      <c r="S726" s="32"/>
      <c r="U726" s="32"/>
    </row>
    <row r="727">
      <c r="Q727" s="32"/>
      <c r="R727" s="32"/>
      <c r="S727" s="32"/>
      <c r="U727" s="32"/>
    </row>
    <row r="728">
      <c r="Q728" s="32"/>
      <c r="R728" s="32"/>
      <c r="S728" s="32"/>
      <c r="U728" s="32"/>
    </row>
    <row r="729">
      <c r="Q729" s="32"/>
      <c r="R729" s="32"/>
      <c r="S729" s="32"/>
      <c r="U729" s="32"/>
    </row>
    <row r="730">
      <c r="Q730" s="32"/>
      <c r="R730" s="32"/>
      <c r="S730" s="32"/>
      <c r="U730" s="32"/>
    </row>
    <row r="731">
      <c r="Q731" s="32"/>
      <c r="R731" s="32"/>
      <c r="S731" s="32"/>
      <c r="U731" s="32"/>
    </row>
    <row r="732">
      <c r="Q732" s="32"/>
      <c r="R732" s="32"/>
      <c r="S732" s="32"/>
      <c r="U732" s="32"/>
    </row>
    <row r="733">
      <c r="Q733" s="32"/>
      <c r="R733" s="32"/>
      <c r="S733" s="32"/>
      <c r="U733" s="32"/>
    </row>
    <row r="734">
      <c r="Q734" s="32"/>
      <c r="R734" s="32"/>
      <c r="S734" s="32"/>
      <c r="U734" s="32"/>
    </row>
    <row r="735">
      <c r="Q735" s="32"/>
      <c r="R735" s="32"/>
      <c r="S735" s="32"/>
      <c r="U735" s="32"/>
    </row>
    <row r="736">
      <c r="Q736" s="32"/>
      <c r="R736" s="32"/>
      <c r="S736" s="32"/>
      <c r="U736" s="32"/>
    </row>
    <row r="737">
      <c r="Q737" s="32"/>
      <c r="R737" s="32"/>
      <c r="S737" s="32"/>
      <c r="U737" s="32"/>
    </row>
    <row r="738">
      <c r="Q738" s="32"/>
      <c r="R738" s="32"/>
      <c r="S738" s="32"/>
      <c r="U738" s="32"/>
    </row>
    <row r="739">
      <c r="Q739" s="32"/>
      <c r="R739" s="32"/>
      <c r="S739" s="32"/>
      <c r="U739" s="32"/>
    </row>
    <row r="740">
      <c r="Q740" s="32"/>
      <c r="R740" s="32"/>
      <c r="S740" s="32"/>
      <c r="U740" s="32"/>
    </row>
    <row r="741">
      <c r="Q741" s="32"/>
      <c r="R741" s="32"/>
      <c r="S741" s="32"/>
      <c r="U741" s="32"/>
    </row>
    <row r="742">
      <c r="Q742" s="32"/>
      <c r="R742" s="32"/>
      <c r="S742" s="32"/>
      <c r="U742" s="32"/>
    </row>
    <row r="743">
      <c r="Q743" s="32"/>
      <c r="R743" s="32"/>
      <c r="S743" s="32"/>
      <c r="U743" s="32"/>
    </row>
    <row r="744">
      <c r="Q744" s="32"/>
      <c r="R744" s="32"/>
      <c r="S744" s="32"/>
      <c r="U744" s="32"/>
    </row>
    <row r="745">
      <c r="Q745" s="32"/>
      <c r="R745" s="32"/>
      <c r="S745" s="32"/>
      <c r="U745" s="32"/>
    </row>
    <row r="746">
      <c r="Q746" s="32"/>
      <c r="R746" s="32"/>
      <c r="S746" s="32"/>
      <c r="U746" s="32"/>
    </row>
    <row r="747">
      <c r="Q747" s="32"/>
      <c r="R747" s="32"/>
      <c r="S747" s="32"/>
      <c r="U747" s="32"/>
    </row>
    <row r="748">
      <c r="Q748" s="32"/>
      <c r="R748" s="32"/>
      <c r="S748" s="32"/>
      <c r="U748" s="32"/>
    </row>
    <row r="749">
      <c r="Q749" s="32"/>
      <c r="R749" s="32"/>
      <c r="S749" s="32"/>
      <c r="U749" s="32"/>
    </row>
    <row r="750">
      <c r="Q750" s="32"/>
      <c r="R750" s="32"/>
      <c r="S750" s="32"/>
      <c r="U750" s="32"/>
    </row>
    <row r="751">
      <c r="Q751" s="32"/>
      <c r="R751" s="32"/>
      <c r="S751" s="32"/>
      <c r="U751" s="32"/>
    </row>
    <row r="752">
      <c r="Q752" s="32"/>
      <c r="R752" s="32"/>
      <c r="S752" s="32"/>
      <c r="U752" s="32"/>
    </row>
    <row r="753">
      <c r="Q753" s="32"/>
      <c r="R753" s="32"/>
      <c r="S753" s="32"/>
      <c r="U753" s="32"/>
    </row>
    <row r="754">
      <c r="Q754" s="32"/>
      <c r="R754" s="32"/>
      <c r="S754" s="32"/>
      <c r="U754" s="32"/>
    </row>
    <row r="755">
      <c r="Q755" s="32"/>
      <c r="R755" s="32"/>
      <c r="S755" s="32"/>
      <c r="U755" s="32"/>
    </row>
    <row r="756">
      <c r="Q756" s="32"/>
      <c r="R756" s="32"/>
      <c r="S756" s="32"/>
      <c r="U756" s="32"/>
    </row>
    <row r="757">
      <c r="Q757" s="32"/>
      <c r="R757" s="32"/>
      <c r="S757" s="32"/>
      <c r="U757" s="32"/>
    </row>
    <row r="758">
      <c r="Q758" s="32"/>
      <c r="R758" s="32"/>
      <c r="S758" s="32"/>
      <c r="U758" s="32"/>
    </row>
    <row r="759">
      <c r="Q759" s="32"/>
      <c r="R759" s="32"/>
      <c r="S759" s="32"/>
      <c r="U759" s="32"/>
    </row>
    <row r="760">
      <c r="Q760" s="32"/>
      <c r="R760" s="32"/>
      <c r="S760" s="32"/>
      <c r="U760" s="32"/>
    </row>
    <row r="761">
      <c r="Q761" s="32"/>
      <c r="R761" s="32"/>
      <c r="S761" s="32"/>
      <c r="U761" s="32"/>
    </row>
    <row r="762">
      <c r="Q762" s="32"/>
      <c r="R762" s="32"/>
      <c r="S762" s="32"/>
      <c r="U762" s="32"/>
    </row>
    <row r="763">
      <c r="Q763" s="32"/>
      <c r="R763" s="32"/>
      <c r="S763" s="32"/>
      <c r="U763" s="32"/>
    </row>
    <row r="764">
      <c r="Q764" s="32"/>
      <c r="R764" s="32"/>
      <c r="S764" s="32"/>
      <c r="U764" s="32"/>
    </row>
    <row r="765">
      <c r="Q765" s="32"/>
      <c r="R765" s="32"/>
      <c r="S765" s="32"/>
      <c r="U765" s="32"/>
    </row>
    <row r="766">
      <c r="Q766" s="32"/>
      <c r="R766" s="32"/>
      <c r="S766" s="32"/>
      <c r="U766" s="32"/>
    </row>
    <row r="767">
      <c r="Q767" s="32"/>
      <c r="R767" s="32"/>
      <c r="S767" s="32"/>
      <c r="U767" s="32"/>
    </row>
    <row r="768">
      <c r="Q768" s="32"/>
      <c r="R768" s="32"/>
      <c r="S768" s="32"/>
      <c r="U768" s="32"/>
    </row>
    <row r="769">
      <c r="Q769" s="32"/>
      <c r="R769" s="32"/>
      <c r="S769" s="32"/>
      <c r="U769" s="32"/>
    </row>
    <row r="770">
      <c r="Q770" s="32"/>
      <c r="R770" s="32"/>
      <c r="S770" s="32"/>
      <c r="U770" s="32"/>
    </row>
    <row r="771">
      <c r="Q771" s="32"/>
      <c r="R771" s="32"/>
      <c r="S771" s="32"/>
      <c r="U771" s="32"/>
    </row>
    <row r="772">
      <c r="Q772" s="32"/>
      <c r="R772" s="32"/>
      <c r="S772" s="32"/>
      <c r="U772" s="32"/>
    </row>
    <row r="773">
      <c r="Q773" s="32"/>
      <c r="R773" s="32"/>
      <c r="S773" s="32"/>
      <c r="U773" s="32"/>
    </row>
    <row r="774">
      <c r="Q774" s="32"/>
      <c r="R774" s="32"/>
      <c r="S774" s="32"/>
      <c r="U774" s="32"/>
    </row>
    <row r="775">
      <c r="Q775" s="32"/>
      <c r="R775" s="32"/>
      <c r="S775" s="32"/>
      <c r="U775" s="32"/>
    </row>
    <row r="776">
      <c r="Q776" s="32"/>
      <c r="R776" s="32"/>
      <c r="S776" s="32"/>
      <c r="U776" s="32"/>
    </row>
    <row r="777">
      <c r="Q777" s="32"/>
      <c r="R777" s="32"/>
      <c r="S777" s="32"/>
      <c r="U777" s="32"/>
    </row>
    <row r="778">
      <c r="Q778" s="32"/>
      <c r="R778" s="32"/>
      <c r="S778" s="32"/>
      <c r="U778" s="32"/>
    </row>
    <row r="779">
      <c r="Q779" s="32"/>
      <c r="R779" s="32"/>
      <c r="S779" s="32"/>
      <c r="U779" s="32"/>
    </row>
    <row r="780">
      <c r="Q780" s="32"/>
      <c r="R780" s="32"/>
      <c r="S780" s="32"/>
      <c r="U780" s="32"/>
    </row>
    <row r="781">
      <c r="Q781" s="32"/>
      <c r="R781" s="32"/>
      <c r="S781" s="32"/>
      <c r="U781" s="32"/>
    </row>
    <row r="782">
      <c r="Q782" s="32"/>
      <c r="R782" s="32"/>
      <c r="S782" s="32"/>
      <c r="U782" s="32"/>
    </row>
    <row r="783">
      <c r="Q783" s="32"/>
      <c r="R783" s="32"/>
      <c r="S783" s="32"/>
      <c r="U783" s="32"/>
    </row>
    <row r="784">
      <c r="Q784" s="32"/>
      <c r="R784" s="32"/>
      <c r="S784" s="32"/>
      <c r="U784" s="32"/>
    </row>
    <row r="785">
      <c r="Q785" s="32"/>
      <c r="R785" s="32"/>
      <c r="S785" s="32"/>
      <c r="U785" s="32"/>
    </row>
    <row r="786">
      <c r="Q786" s="32"/>
      <c r="R786" s="32"/>
      <c r="S786" s="32"/>
      <c r="U786" s="32"/>
    </row>
    <row r="787">
      <c r="Q787" s="32"/>
      <c r="R787" s="32"/>
      <c r="S787" s="32"/>
      <c r="U787" s="32"/>
    </row>
    <row r="788">
      <c r="Q788" s="32"/>
      <c r="R788" s="32"/>
      <c r="S788" s="32"/>
      <c r="U788" s="32"/>
    </row>
    <row r="789">
      <c r="Q789" s="32"/>
      <c r="R789" s="32"/>
      <c r="S789" s="32"/>
      <c r="U789" s="32"/>
    </row>
    <row r="790">
      <c r="Q790" s="32"/>
      <c r="R790" s="32"/>
      <c r="S790" s="32"/>
      <c r="U790" s="32"/>
    </row>
    <row r="791">
      <c r="Q791" s="32"/>
      <c r="R791" s="32"/>
      <c r="S791" s="32"/>
      <c r="U791" s="32"/>
    </row>
    <row r="792">
      <c r="Q792" s="32"/>
      <c r="R792" s="32"/>
      <c r="S792" s="32"/>
      <c r="U792" s="32"/>
    </row>
    <row r="793">
      <c r="Q793" s="32"/>
      <c r="R793" s="32"/>
      <c r="S793" s="32"/>
      <c r="U793" s="32"/>
    </row>
    <row r="794">
      <c r="Q794" s="32"/>
      <c r="R794" s="32"/>
      <c r="S794" s="32"/>
      <c r="U794" s="32"/>
    </row>
    <row r="795">
      <c r="Q795" s="32"/>
      <c r="R795" s="32"/>
      <c r="S795" s="32"/>
      <c r="U795" s="32"/>
    </row>
    <row r="796">
      <c r="Q796" s="32"/>
      <c r="R796" s="32"/>
      <c r="S796" s="32"/>
      <c r="U796" s="32"/>
    </row>
    <row r="797">
      <c r="Q797" s="32"/>
      <c r="R797" s="32"/>
      <c r="S797" s="32"/>
      <c r="U797" s="32"/>
    </row>
    <row r="798">
      <c r="Q798" s="32"/>
      <c r="R798" s="32"/>
      <c r="S798" s="32"/>
      <c r="U798" s="32"/>
    </row>
    <row r="799">
      <c r="Q799" s="32"/>
      <c r="R799" s="32"/>
      <c r="S799" s="32"/>
      <c r="U799" s="32"/>
    </row>
    <row r="800">
      <c r="Q800" s="32"/>
      <c r="R800" s="32"/>
      <c r="S800" s="32"/>
      <c r="U800" s="32"/>
    </row>
    <row r="801">
      <c r="Q801" s="32"/>
      <c r="R801" s="32"/>
      <c r="S801" s="32"/>
      <c r="U801" s="32"/>
    </row>
    <row r="802">
      <c r="Q802" s="32"/>
      <c r="R802" s="32"/>
      <c r="S802" s="32"/>
      <c r="U802" s="32"/>
    </row>
    <row r="803">
      <c r="Q803" s="32"/>
      <c r="R803" s="32"/>
      <c r="S803" s="32"/>
      <c r="U803" s="32"/>
    </row>
    <row r="804">
      <c r="Q804" s="32"/>
      <c r="R804" s="32"/>
      <c r="S804" s="32"/>
      <c r="U804" s="32"/>
    </row>
    <row r="805">
      <c r="Q805" s="32"/>
      <c r="R805" s="32"/>
      <c r="S805" s="32"/>
      <c r="U805" s="32"/>
    </row>
    <row r="806">
      <c r="Q806" s="32"/>
      <c r="R806" s="32"/>
      <c r="S806" s="32"/>
      <c r="U806" s="32"/>
    </row>
    <row r="807">
      <c r="Q807" s="32"/>
      <c r="R807" s="32"/>
      <c r="S807" s="32"/>
      <c r="U807" s="32"/>
    </row>
    <row r="808">
      <c r="Q808" s="32"/>
      <c r="R808" s="32"/>
      <c r="S808" s="32"/>
      <c r="U808" s="32"/>
    </row>
    <row r="809">
      <c r="Q809" s="32"/>
      <c r="R809" s="32"/>
      <c r="S809" s="32"/>
      <c r="U809" s="32"/>
    </row>
    <row r="810">
      <c r="Q810" s="32"/>
      <c r="R810" s="32"/>
      <c r="S810" s="32"/>
      <c r="U810" s="32"/>
    </row>
    <row r="811">
      <c r="Q811" s="32"/>
      <c r="R811" s="32"/>
      <c r="S811" s="32"/>
      <c r="U811" s="32"/>
    </row>
    <row r="812">
      <c r="Q812" s="32"/>
      <c r="R812" s="32"/>
      <c r="S812" s="32"/>
      <c r="U812" s="32"/>
    </row>
    <row r="813">
      <c r="Q813" s="32"/>
      <c r="R813" s="32"/>
      <c r="S813" s="32"/>
      <c r="U813" s="32"/>
    </row>
    <row r="814">
      <c r="Q814" s="32"/>
      <c r="R814" s="32"/>
      <c r="S814" s="32"/>
      <c r="U814" s="32"/>
    </row>
    <row r="815">
      <c r="Q815" s="32"/>
      <c r="R815" s="32"/>
      <c r="S815" s="32"/>
      <c r="U815" s="32"/>
    </row>
    <row r="816">
      <c r="Q816" s="32"/>
      <c r="R816" s="32"/>
      <c r="S816" s="32"/>
      <c r="U816" s="32"/>
    </row>
    <row r="817">
      <c r="Q817" s="32"/>
      <c r="R817" s="32"/>
      <c r="S817" s="32"/>
      <c r="U817" s="32"/>
    </row>
    <row r="818">
      <c r="Q818" s="32"/>
      <c r="R818" s="32"/>
      <c r="S818" s="32"/>
      <c r="U818" s="32"/>
    </row>
    <row r="819">
      <c r="Q819" s="32"/>
      <c r="R819" s="32"/>
      <c r="S819" s="32"/>
      <c r="U819" s="32"/>
    </row>
    <row r="820">
      <c r="Q820" s="32"/>
      <c r="R820" s="32"/>
      <c r="S820" s="32"/>
      <c r="U820" s="32"/>
    </row>
    <row r="821">
      <c r="Q821" s="32"/>
      <c r="R821" s="32"/>
      <c r="S821" s="32"/>
      <c r="U821" s="32"/>
    </row>
    <row r="822">
      <c r="Q822" s="32"/>
      <c r="R822" s="32"/>
      <c r="S822" s="32"/>
      <c r="U822" s="32"/>
    </row>
    <row r="823">
      <c r="Q823" s="32"/>
      <c r="R823" s="32"/>
      <c r="S823" s="32"/>
      <c r="U823" s="32"/>
    </row>
    <row r="824">
      <c r="Q824" s="32"/>
      <c r="R824" s="32"/>
      <c r="S824" s="32"/>
      <c r="U824" s="32"/>
    </row>
    <row r="825">
      <c r="Q825" s="32"/>
      <c r="R825" s="32"/>
      <c r="S825" s="32"/>
      <c r="U825" s="32"/>
    </row>
    <row r="826">
      <c r="Q826" s="32"/>
      <c r="R826" s="32"/>
      <c r="S826" s="32"/>
      <c r="U826" s="32"/>
    </row>
    <row r="827">
      <c r="Q827" s="32"/>
      <c r="R827" s="32"/>
      <c r="S827" s="32"/>
      <c r="U827" s="32"/>
    </row>
    <row r="828">
      <c r="Q828" s="32"/>
      <c r="R828" s="32"/>
      <c r="S828" s="32"/>
      <c r="U828" s="32"/>
    </row>
    <row r="829">
      <c r="Q829" s="32"/>
      <c r="R829" s="32"/>
      <c r="S829" s="32"/>
      <c r="U829" s="32"/>
    </row>
    <row r="830">
      <c r="Q830" s="32"/>
      <c r="R830" s="32"/>
      <c r="S830" s="32"/>
      <c r="U830" s="32"/>
    </row>
    <row r="831">
      <c r="Q831" s="32"/>
      <c r="R831" s="32"/>
      <c r="S831" s="32"/>
      <c r="U831" s="32"/>
    </row>
    <row r="832">
      <c r="Q832" s="32"/>
      <c r="R832" s="32"/>
      <c r="S832" s="32"/>
      <c r="U832" s="32"/>
    </row>
    <row r="833">
      <c r="Q833" s="32"/>
      <c r="R833" s="32"/>
      <c r="S833" s="32"/>
      <c r="U833" s="32"/>
    </row>
    <row r="834">
      <c r="Q834" s="32"/>
      <c r="R834" s="32"/>
      <c r="S834" s="32"/>
      <c r="U834" s="32"/>
    </row>
    <row r="835">
      <c r="Q835" s="32"/>
      <c r="R835" s="32"/>
      <c r="S835" s="32"/>
      <c r="U835" s="32"/>
    </row>
    <row r="836">
      <c r="Q836" s="32"/>
      <c r="R836" s="32"/>
      <c r="S836" s="32"/>
      <c r="U836" s="32"/>
    </row>
    <row r="837">
      <c r="Q837" s="32"/>
      <c r="R837" s="32"/>
      <c r="S837" s="32"/>
      <c r="U837" s="32"/>
    </row>
    <row r="838">
      <c r="Q838" s="32"/>
      <c r="R838" s="32"/>
      <c r="S838" s="32"/>
      <c r="U838" s="32"/>
    </row>
    <row r="839">
      <c r="Q839" s="32"/>
      <c r="R839" s="32"/>
      <c r="S839" s="32"/>
      <c r="U839" s="32"/>
    </row>
    <row r="840">
      <c r="Q840" s="32"/>
      <c r="R840" s="32"/>
      <c r="S840" s="32"/>
      <c r="U840" s="32"/>
    </row>
    <row r="841">
      <c r="Q841" s="32"/>
      <c r="R841" s="32"/>
      <c r="S841" s="32"/>
      <c r="U841" s="32"/>
    </row>
    <row r="842">
      <c r="Q842" s="32"/>
      <c r="R842" s="32"/>
      <c r="S842" s="32"/>
      <c r="U842" s="32"/>
    </row>
    <row r="843">
      <c r="Q843" s="32"/>
      <c r="R843" s="32"/>
      <c r="S843" s="32"/>
      <c r="U843" s="32"/>
    </row>
    <row r="844">
      <c r="Q844" s="32"/>
      <c r="R844" s="32"/>
      <c r="S844" s="32"/>
      <c r="U844" s="32"/>
    </row>
    <row r="845">
      <c r="Q845" s="32"/>
      <c r="R845" s="32"/>
      <c r="S845" s="32"/>
      <c r="U845" s="32"/>
    </row>
    <row r="846">
      <c r="Q846" s="32"/>
      <c r="R846" s="32"/>
      <c r="S846" s="32"/>
      <c r="U846" s="32"/>
    </row>
    <row r="847">
      <c r="Q847" s="32"/>
      <c r="R847" s="32"/>
      <c r="S847" s="32"/>
      <c r="U847" s="32"/>
    </row>
    <row r="848">
      <c r="Q848" s="32"/>
      <c r="R848" s="32"/>
      <c r="S848" s="32"/>
      <c r="U848" s="32"/>
    </row>
    <row r="849">
      <c r="Q849" s="32"/>
      <c r="R849" s="32"/>
      <c r="S849" s="32"/>
      <c r="U849" s="32"/>
    </row>
    <row r="850">
      <c r="Q850" s="32"/>
      <c r="R850" s="32"/>
      <c r="S850" s="32"/>
      <c r="U850" s="32"/>
    </row>
    <row r="851">
      <c r="Q851" s="32"/>
      <c r="R851" s="32"/>
      <c r="S851" s="32"/>
      <c r="U851" s="32"/>
    </row>
    <row r="852">
      <c r="Q852" s="32"/>
      <c r="R852" s="32"/>
      <c r="S852" s="32"/>
      <c r="U852" s="32"/>
    </row>
    <row r="853">
      <c r="Q853" s="32"/>
      <c r="R853" s="32"/>
      <c r="S853" s="32"/>
      <c r="U853" s="32"/>
    </row>
    <row r="854">
      <c r="Q854" s="32"/>
      <c r="R854" s="32"/>
      <c r="S854" s="32"/>
      <c r="U854" s="32"/>
    </row>
    <row r="855">
      <c r="Q855" s="32"/>
      <c r="R855" s="32"/>
      <c r="S855" s="32"/>
      <c r="U855" s="32"/>
    </row>
    <row r="856">
      <c r="Q856" s="32"/>
      <c r="R856" s="32"/>
      <c r="S856" s="32"/>
      <c r="U856" s="32"/>
    </row>
    <row r="857">
      <c r="Q857" s="32"/>
      <c r="R857" s="32"/>
      <c r="S857" s="32"/>
      <c r="U857" s="32"/>
    </row>
    <row r="858">
      <c r="Q858" s="32"/>
      <c r="R858" s="32"/>
      <c r="S858" s="32"/>
      <c r="U858" s="32"/>
    </row>
    <row r="859">
      <c r="Q859" s="32"/>
      <c r="R859" s="32"/>
      <c r="S859" s="32"/>
      <c r="U859" s="32"/>
    </row>
    <row r="860">
      <c r="Q860" s="32"/>
      <c r="R860" s="32"/>
      <c r="S860" s="32"/>
      <c r="U860" s="32"/>
    </row>
    <row r="861">
      <c r="Q861" s="32"/>
      <c r="R861" s="32"/>
      <c r="S861" s="32"/>
      <c r="U861" s="32"/>
    </row>
    <row r="862">
      <c r="Q862" s="32"/>
      <c r="R862" s="32"/>
      <c r="S862" s="32"/>
      <c r="U862" s="32"/>
    </row>
    <row r="863">
      <c r="Q863" s="32"/>
      <c r="R863" s="32"/>
      <c r="S863" s="32"/>
      <c r="U863" s="32"/>
    </row>
    <row r="864">
      <c r="Q864" s="32"/>
      <c r="R864" s="32"/>
      <c r="S864" s="32"/>
      <c r="U864" s="32"/>
    </row>
    <row r="865">
      <c r="Q865" s="32"/>
      <c r="R865" s="32"/>
      <c r="S865" s="32"/>
      <c r="U865" s="32"/>
    </row>
    <row r="866">
      <c r="Q866" s="32"/>
      <c r="R866" s="32"/>
      <c r="S866" s="32"/>
      <c r="U866" s="32"/>
    </row>
    <row r="867">
      <c r="Q867" s="32"/>
      <c r="R867" s="32"/>
      <c r="S867" s="32"/>
      <c r="U867" s="32"/>
    </row>
    <row r="868">
      <c r="Q868" s="32"/>
      <c r="R868" s="32"/>
      <c r="S868" s="32"/>
      <c r="U868" s="32"/>
    </row>
    <row r="869">
      <c r="Q869" s="32"/>
      <c r="R869" s="32"/>
      <c r="S869" s="32"/>
      <c r="U869" s="32"/>
    </row>
    <row r="870">
      <c r="Q870" s="32"/>
      <c r="R870" s="32"/>
      <c r="S870" s="32"/>
      <c r="U870" s="32"/>
    </row>
    <row r="871">
      <c r="Q871" s="32"/>
      <c r="R871" s="32"/>
      <c r="S871" s="32"/>
      <c r="U871" s="32"/>
    </row>
    <row r="872">
      <c r="Q872" s="32"/>
      <c r="R872" s="32"/>
      <c r="S872" s="32"/>
      <c r="U872" s="32"/>
    </row>
    <row r="873">
      <c r="Q873" s="32"/>
      <c r="R873" s="32"/>
      <c r="S873" s="32"/>
      <c r="U873" s="32"/>
    </row>
    <row r="874">
      <c r="Q874" s="32"/>
      <c r="R874" s="32"/>
      <c r="S874" s="32"/>
      <c r="U874" s="32"/>
    </row>
    <row r="875">
      <c r="Q875" s="32"/>
      <c r="R875" s="32"/>
      <c r="S875" s="32"/>
      <c r="U875" s="32"/>
    </row>
    <row r="876">
      <c r="Q876" s="32"/>
      <c r="R876" s="32"/>
      <c r="S876" s="32"/>
      <c r="U876" s="32"/>
    </row>
    <row r="877">
      <c r="Q877" s="32"/>
      <c r="R877" s="32"/>
      <c r="S877" s="32"/>
      <c r="U877" s="32"/>
    </row>
    <row r="878">
      <c r="Q878" s="32"/>
      <c r="R878" s="32"/>
      <c r="S878" s="32"/>
      <c r="U878" s="32"/>
    </row>
    <row r="879">
      <c r="Q879" s="32"/>
      <c r="R879" s="32"/>
      <c r="S879" s="32"/>
      <c r="U879" s="32"/>
    </row>
    <row r="880">
      <c r="Q880" s="32"/>
      <c r="R880" s="32"/>
      <c r="S880" s="32"/>
      <c r="U880" s="32"/>
    </row>
    <row r="881">
      <c r="Q881" s="32"/>
      <c r="R881" s="32"/>
      <c r="S881" s="32"/>
      <c r="U881" s="32"/>
    </row>
    <row r="882">
      <c r="Q882" s="32"/>
      <c r="R882" s="32"/>
      <c r="S882" s="32"/>
      <c r="U882" s="32"/>
    </row>
    <row r="883">
      <c r="Q883" s="32"/>
      <c r="R883" s="32"/>
      <c r="S883" s="32"/>
      <c r="U883" s="32"/>
    </row>
    <row r="884">
      <c r="Q884" s="32"/>
      <c r="R884" s="32"/>
      <c r="S884" s="32"/>
      <c r="U884" s="32"/>
    </row>
    <row r="885">
      <c r="Q885" s="32"/>
      <c r="R885" s="32"/>
      <c r="S885" s="32"/>
      <c r="U885" s="32"/>
    </row>
    <row r="886">
      <c r="Q886" s="32"/>
      <c r="R886" s="32"/>
      <c r="S886" s="32"/>
      <c r="U886" s="32"/>
    </row>
    <row r="887">
      <c r="Q887" s="32"/>
      <c r="R887" s="32"/>
      <c r="S887" s="32"/>
      <c r="U887" s="32"/>
    </row>
    <row r="888">
      <c r="Q888" s="32"/>
      <c r="R888" s="32"/>
      <c r="S888" s="32"/>
      <c r="U888" s="32"/>
    </row>
    <row r="889">
      <c r="Q889" s="32"/>
      <c r="R889" s="32"/>
      <c r="S889" s="32"/>
      <c r="U889" s="32"/>
    </row>
    <row r="890">
      <c r="Q890" s="32"/>
      <c r="R890" s="32"/>
      <c r="S890" s="32"/>
      <c r="U890" s="32"/>
    </row>
    <row r="891">
      <c r="Q891" s="32"/>
      <c r="R891" s="32"/>
      <c r="S891" s="32"/>
      <c r="U891" s="32"/>
    </row>
    <row r="892">
      <c r="Q892" s="32"/>
      <c r="R892" s="32"/>
      <c r="S892" s="32"/>
      <c r="U892" s="32"/>
    </row>
    <row r="893">
      <c r="Q893" s="32"/>
      <c r="R893" s="32"/>
      <c r="S893" s="32"/>
      <c r="U893" s="32"/>
    </row>
    <row r="894">
      <c r="Q894" s="32"/>
      <c r="R894" s="32"/>
      <c r="S894" s="32"/>
      <c r="U894" s="32"/>
    </row>
    <row r="895">
      <c r="Q895" s="32"/>
      <c r="R895" s="32"/>
      <c r="S895" s="32"/>
      <c r="U895" s="32"/>
    </row>
    <row r="896">
      <c r="Q896" s="32"/>
      <c r="R896" s="32"/>
      <c r="S896" s="32"/>
      <c r="U896" s="32"/>
    </row>
    <row r="897">
      <c r="Q897" s="32"/>
      <c r="R897" s="32"/>
      <c r="S897" s="32"/>
      <c r="U897" s="32"/>
    </row>
    <row r="898">
      <c r="Q898" s="32"/>
      <c r="R898" s="32"/>
      <c r="S898" s="32"/>
      <c r="U898" s="32"/>
    </row>
    <row r="899">
      <c r="Q899" s="32"/>
      <c r="R899" s="32"/>
      <c r="S899" s="32"/>
      <c r="U899" s="32"/>
    </row>
    <row r="900">
      <c r="Q900" s="32"/>
      <c r="R900" s="32"/>
      <c r="S900" s="32"/>
      <c r="U900" s="32"/>
    </row>
    <row r="901">
      <c r="Q901" s="32"/>
      <c r="R901" s="32"/>
      <c r="S901" s="32"/>
      <c r="U901" s="32"/>
    </row>
    <row r="902">
      <c r="Q902" s="32"/>
      <c r="R902" s="32"/>
      <c r="S902" s="32"/>
      <c r="U902" s="32"/>
    </row>
    <row r="903">
      <c r="Q903" s="32"/>
      <c r="R903" s="32"/>
      <c r="S903" s="32"/>
      <c r="U903" s="32"/>
    </row>
    <row r="904">
      <c r="Q904" s="32"/>
      <c r="R904" s="32"/>
      <c r="S904" s="32"/>
      <c r="U904" s="32"/>
    </row>
    <row r="905">
      <c r="Q905" s="32"/>
      <c r="R905" s="32"/>
      <c r="S905" s="32"/>
      <c r="U905" s="32"/>
    </row>
    <row r="906">
      <c r="Q906" s="32"/>
      <c r="R906" s="32"/>
      <c r="S906" s="32"/>
      <c r="U906" s="32"/>
    </row>
    <row r="907">
      <c r="Q907" s="32"/>
      <c r="R907" s="32"/>
      <c r="S907" s="32"/>
      <c r="U907" s="32"/>
    </row>
    <row r="908">
      <c r="Q908" s="32"/>
      <c r="R908" s="32"/>
      <c r="S908" s="32"/>
      <c r="U908" s="32"/>
    </row>
    <row r="909">
      <c r="Q909" s="32"/>
      <c r="R909" s="32"/>
      <c r="S909" s="32"/>
      <c r="U909" s="32"/>
    </row>
    <row r="910">
      <c r="Q910" s="32"/>
      <c r="R910" s="32"/>
      <c r="S910" s="32"/>
      <c r="U910" s="32"/>
    </row>
    <row r="911">
      <c r="Q911" s="32"/>
      <c r="R911" s="32"/>
      <c r="S911" s="32"/>
      <c r="U911" s="32"/>
    </row>
    <row r="912">
      <c r="Q912" s="32"/>
      <c r="R912" s="32"/>
      <c r="S912" s="32"/>
      <c r="U912" s="32"/>
    </row>
    <row r="913">
      <c r="Q913" s="32"/>
      <c r="R913" s="32"/>
      <c r="S913" s="32"/>
      <c r="U913" s="32"/>
    </row>
    <row r="914">
      <c r="Q914" s="32"/>
      <c r="R914" s="32"/>
      <c r="S914" s="32"/>
      <c r="U914" s="32"/>
    </row>
    <row r="915">
      <c r="Q915" s="32"/>
      <c r="R915" s="32"/>
      <c r="S915" s="32"/>
      <c r="U915" s="32"/>
    </row>
    <row r="916">
      <c r="Q916" s="32"/>
      <c r="R916" s="32"/>
      <c r="S916" s="32"/>
      <c r="U916" s="32"/>
    </row>
    <row r="917">
      <c r="Q917" s="32"/>
      <c r="R917" s="32"/>
      <c r="S917" s="32"/>
      <c r="U917" s="32"/>
    </row>
    <row r="918">
      <c r="Q918" s="32"/>
      <c r="R918" s="32"/>
      <c r="S918" s="32"/>
      <c r="U918" s="32"/>
    </row>
    <row r="919">
      <c r="Q919" s="32"/>
      <c r="R919" s="32"/>
      <c r="S919" s="32"/>
      <c r="U919" s="32"/>
    </row>
    <row r="920">
      <c r="Q920" s="32"/>
      <c r="R920" s="32"/>
      <c r="S920" s="32"/>
      <c r="U920" s="32"/>
    </row>
    <row r="921">
      <c r="Q921" s="32"/>
      <c r="R921" s="32"/>
      <c r="S921" s="32"/>
      <c r="U921" s="32"/>
    </row>
    <row r="922">
      <c r="Q922" s="32"/>
      <c r="R922" s="32"/>
      <c r="S922" s="32"/>
      <c r="U922" s="32"/>
    </row>
    <row r="923">
      <c r="Q923" s="32"/>
      <c r="R923" s="32"/>
      <c r="S923" s="32"/>
      <c r="U923" s="32"/>
    </row>
    <row r="924">
      <c r="Q924" s="32"/>
      <c r="R924" s="32"/>
      <c r="S924" s="32"/>
      <c r="U924" s="32"/>
    </row>
    <row r="925">
      <c r="Q925" s="32"/>
      <c r="R925" s="32"/>
      <c r="S925" s="32"/>
      <c r="U925" s="32"/>
    </row>
    <row r="926">
      <c r="Q926" s="32"/>
      <c r="R926" s="32"/>
      <c r="S926" s="32"/>
      <c r="U926" s="32"/>
    </row>
    <row r="927">
      <c r="Q927" s="32"/>
      <c r="R927" s="32"/>
      <c r="S927" s="32"/>
      <c r="U927" s="32"/>
    </row>
    <row r="928">
      <c r="Q928" s="32"/>
      <c r="R928" s="32"/>
      <c r="S928" s="32"/>
      <c r="U928" s="32"/>
    </row>
    <row r="929">
      <c r="Q929" s="32"/>
      <c r="R929" s="32"/>
      <c r="S929" s="32"/>
      <c r="U929" s="32"/>
    </row>
    <row r="930">
      <c r="Q930" s="32"/>
      <c r="R930" s="32"/>
      <c r="S930" s="32"/>
      <c r="U930" s="32"/>
    </row>
    <row r="931">
      <c r="Q931" s="32"/>
      <c r="R931" s="32"/>
      <c r="S931" s="32"/>
      <c r="U931" s="32"/>
    </row>
    <row r="932">
      <c r="Q932" s="32"/>
      <c r="R932" s="32"/>
      <c r="S932" s="32"/>
      <c r="U932" s="32"/>
    </row>
    <row r="933">
      <c r="Q933" s="32"/>
      <c r="R933" s="32"/>
      <c r="S933" s="32"/>
      <c r="U933" s="32"/>
    </row>
    <row r="934">
      <c r="Q934" s="32"/>
      <c r="R934" s="32"/>
      <c r="S934" s="32"/>
      <c r="U934" s="32"/>
    </row>
    <row r="935">
      <c r="Q935" s="32"/>
      <c r="R935" s="32"/>
      <c r="S935" s="32"/>
      <c r="U935" s="32"/>
    </row>
    <row r="936">
      <c r="Q936" s="32"/>
      <c r="R936" s="32"/>
      <c r="S936" s="32"/>
      <c r="U936" s="32"/>
    </row>
    <row r="937">
      <c r="Q937" s="32"/>
      <c r="R937" s="32"/>
      <c r="S937" s="32"/>
      <c r="U937" s="32"/>
    </row>
    <row r="938">
      <c r="Q938" s="32"/>
      <c r="R938" s="32"/>
      <c r="S938" s="32"/>
      <c r="U938" s="32"/>
    </row>
    <row r="939">
      <c r="Q939" s="32"/>
      <c r="R939" s="32"/>
      <c r="S939" s="32"/>
      <c r="U939" s="32"/>
    </row>
    <row r="940">
      <c r="Q940" s="32"/>
      <c r="R940" s="32"/>
      <c r="S940" s="32"/>
      <c r="U940" s="32"/>
    </row>
    <row r="941">
      <c r="Q941" s="32"/>
      <c r="R941" s="32"/>
      <c r="S941" s="32"/>
      <c r="U941" s="32"/>
    </row>
    <row r="942">
      <c r="Q942" s="32"/>
      <c r="R942" s="32"/>
      <c r="S942" s="32"/>
      <c r="U942" s="32"/>
    </row>
    <row r="943">
      <c r="Q943" s="32"/>
      <c r="R943" s="32"/>
      <c r="S943" s="32"/>
      <c r="U943" s="32"/>
    </row>
    <row r="944">
      <c r="Q944" s="32"/>
      <c r="R944" s="32"/>
      <c r="S944" s="32"/>
      <c r="U944" s="32"/>
    </row>
    <row r="945">
      <c r="Q945" s="32"/>
      <c r="R945" s="32"/>
      <c r="S945" s="32"/>
      <c r="U945" s="32"/>
    </row>
    <row r="946">
      <c r="Q946" s="32"/>
      <c r="R946" s="32"/>
      <c r="S946" s="32"/>
      <c r="U946" s="32"/>
    </row>
    <row r="947">
      <c r="Q947" s="32"/>
      <c r="R947" s="32"/>
      <c r="S947" s="32"/>
      <c r="U947" s="32"/>
    </row>
    <row r="948">
      <c r="Q948" s="32"/>
      <c r="R948" s="32"/>
      <c r="S948" s="32"/>
      <c r="U948" s="32"/>
    </row>
    <row r="949">
      <c r="Q949" s="32"/>
      <c r="R949" s="32"/>
      <c r="S949" s="32"/>
      <c r="U949" s="32"/>
    </row>
    <row r="950">
      <c r="Q950" s="32"/>
      <c r="R950" s="32"/>
      <c r="S950" s="32"/>
      <c r="U950" s="32"/>
    </row>
    <row r="951">
      <c r="Q951" s="32"/>
      <c r="R951" s="32"/>
      <c r="S951" s="32"/>
      <c r="U951" s="32"/>
    </row>
    <row r="952">
      <c r="Q952" s="32"/>
      <c r="R952" s="32"/>
      <c r="S952" s="32"/>
      <c r="U952" s="32"/>
    </row>
    <row r="953">
      <c r="Q953" s="32"/>
      <c r="R953" s="32"/>
      <c r="S953" s="32"/>
      <c r="U953" s="32"/>
    </row>
    <row r="954">
      <c r="Q954" s="32"/>
      <c r="R954" s="32"/>
      <c r="S954" s="32"/>
      <c r="U954" s="32"/>
    </row>
    <row r="955">
      <c r="Q955" s="32"/>
      <c r="R955" s="32"/>
      <c r="S955" s="32"/>
      <c r="U955" s="32"/>
    </row>
    <row r="956">
      <c r="Q956" s="32"/>
      <c r="R956" s="32"/>
      <c r="S956" s="32"/>
      <c r="U956" s="32"/>
    </row>
    <row r="957">
      <c r="Q957" s="32"/>
      <c r="R957" s="32"/>
      <c r="S957" s="32"/>
      <c r="U957" s="32"/>
    </row>
    <row r="958">
      <c r="Q958" s="32"/>
      <c r="R958" s="32"/>
      <c r="S958" s="32"/>
      <c r="U958" s="32"/>
    </row>
    <row r="959">
      <c r="Q959" s="32"/>
      <c r="R959" s="32"/>
      <c r="S959" s="32"/>
      <c r="U959" s="32"/>
    </row>
    <row r="960">
      <c r="Q960" s="32"/>
      <c r="R960" s="32"/>
      <c r="S960" s="32"/>
      <c r="U960" s="32"/>
    </row>
    <row r="961">
      <c r="Q961" s="32"/>
      <c r="R961" s="32"/>
      <c r="S961" s="32"/>
      <c r="U961" s="32"/>
    </row>
    <row r="962">
      <c r="Q962" s="32"/>
      <c r="R962" s="32"/>
      <c r="S962" s="32"/>
      <c r="U962" s="32"/>
    </row>
    <row r="963">
      <c r="Q963" s="32"/>
      <c r="R963" s="32"/>
      <c r="S963" s="32"/>
      <c r="U963" s="32"/>
    </row>
    <row r="964">
      <c r="Q964" s="32"/>
      <c r="R964" s="32"/>
      <c r="S964" s="32"/>
      <c r="U964" s="32"/>
    </row>
    <row r="965">
      <c r="Q965" s="32"/>
      <c r="R965" s="32"/>
      <c r="S965" s="32"/>
      <c r="U965" s="32"/>
    </row>
    <row r="966">
      <c r="Q966" s="32"/>
      <c r="R966" s="32"/>
      <c r="S966" s="32"/>
      <c r="U966" s="32"/>
    </row>
    <row r="967">
      <c r="Q967" s="32"/>
      <c r="R967" s="32"/>
      <c r="S967" s="32"/>
      <c r="U967" s="32"/>
    </row>
    <row r="968">
      <c r="Q968" s="32"/>
      <c r="R968" s="32"/>
      <c r="S968" s="32"/>
      <c r="U968" s="32"/>
    </row>
    <row r="969">
      <c r="Q969" s="32"/>
      <c r="R969" s="32"/>
      <c r="S969" s="32"/>
      <c r="U969" s="32"/>
    </row>
    <row r="970">
      <c r="Q970" s="32"/>
      <c r="R970" s="32"/>
      <c r="S970" s="32"/>
      <c r="U970" s="32"/>
    </row>
    <row r="971">
      <c r="Q971" s="32"/>
      <c r="R971" s="32"/>
      <c r="S971" s="32"/>
      <c r="U971" s="32"/>
    </row>
    <row r="972">
      <c r="Q972" s="32"/>
      <c r="R972" s="32"/>
      <c r="S972" s="32"/>
      <c r="U972" s="32"/>
    </row>
    <row r="973">
      <c r="Q973" s="32"/>
      <c r="R973" s="32"/>
      <c r="S973" s="32"/>
      <c r="U973" s="32"/>
    </row>
    <row r="974">
      <c r="Q974" s="32"/>
      <c r="R974" s="32"/>
      <c r="S974" s="32"/>
      <c r="U974" s="32"/>
    </row>
    <row r="975">
      <c r="Q975" s="32"/>
      <c r="R975" s="32"/>
      <c r="S975" s="32"/>
      <c r="U975" s="32"/>
    </row>
    <row r="976">
      <c r="Q976" s="32"/>
      <c r="R976" s="32"/>
      <c r="S976" s="32"/>
      <c r="U976" s="32"/>
    </row>
    <row r="977">
      <c r="Q977" s="32"/>
      <c r="R977" s="32"/>
      <c r="S977" s="32"/>
      <c r="U977" s="32"/>
    </row>
    <row r="978">
      <c r="Q978" s="32"/>
      <c r="R978" s="32"/>
      <c r="S978" s="32"/>
      <c r="U978" s="32"/>
    </row>
    <row r="979">
      <c r="Q979" s="32"/>
      <c r="R979" s="32"/>
      <c r="S979" s="32"/>
      <c r="U979" s="32"/>
    </row>
    <row r="980">
      <c r="Q980" s="32"/>
      <c r="R980" s="32"/>
      <c r="S980" s="32"/>
      <c r="U980" s="32"/>
    </row>
    <row r="981">
      <c r="Q981" s="32"/>
      <c r="R981" s="32"/>
      <c r="S981" s="32"/>
      <c r="U981" s="32"/>
    </row>
    <row r="982">
      <c r="Q982" s="32"/>
      <c r="R982" s="32"/>
      <c r="S982" s="32"/>
      <c r="U982" s="32"/>
    </row>
    <row r="983">
      <c r="Q983" s="32"/>
      <c r="R983" s="32"/>
      <c r="S983" s="32"/>
      <c r="U983" s="32"/>
    </row>
    <row r="984">
      <c r="Q984" s="32"/>
      <c r="R984" s="32"/>
      <c r="S984" s="32"/>
      <c r="U984" s="32"/>
    </row>
    <row r="985">
      <c r="Q985" s="32"/>
      <c r="R985" s="32"/>
      <c r="S985" s="32"/>
      <c r="U985" s="32"/>
    </row>
    <row r="986">
      <c r="Q986" s="32"/>
      <c r="R986" s="32"/>
      <c r="S986" s="32"/>
      <c r="U986" s="32"/>
    </row>
    <row r="987">
      <c r="Q987" s="32"/>
      <c r="R987" s="32"/>
      <c r="S987" s="32"/>
      <c r="U987" s="32"/>
    </row>
    <row r="988">
      <c r="Q988" s="32"/>
      <c r="R988" s="32"/>
      <c r="S988" s="32"/>
      <c r="U988" s="32"/>
    </row>
  </sheetData>
  <mergeCells count="2">
    <mergeCell ref="C1:R1"/>
    <mergeCell ref="V1:AK1"/>
  </mergeCells>
  <conditionalFormatting sqref="T3:T71">
    <cfRule type="cellIs" dxfId="0" priority="1" operator="equal">
      <formula>"TRUE"</formula>
    </cfRule>
  </conditionalFormatting>
  <conditionalFormatting sqref="AM3:AM71 AP3:AP71">
    <cfRule type="cellIs" dxfId="0" priority="2" operator="equal">
      <formula>"TRUE"</formula>
    </cfRule>
  </conditionalFormatting>
  <drawing r:id="rId1"/>
</worksheet>
</file>