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man/Downloads/DARSI/data/"/>
    </mc:Choice>
  </mc:AlternateContent>
  <xr:revisionPtr revIDLastSave="0" documentId="13_ncr:1_{3AB9B3EA-6AD4-4849-9EA2-85A6249E7258}" xr6:coauthVersionLast="47" xr6:coauthVersionMax="47" xr10:uidLastSave="{00000000-0000-0000-0000-000000000000}"/>
  <bookViews>
    <workbookView xWindow="-38400" yWindow="-12860" windowWidth="38400" windowHeight="21600" activeTab="1" xr2:uid="{D9878A7C-2BFC-3E47-9519-57C6B8272899}"/>
  </bookViews>
  <sheets>
    <sheet name="Sheet1" sheetId="1" r:id="rId1"/>
    <sheet name="Binding_sites_identified" sheetId="2" r:id="rId2"/>
    <sheet name="Notes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2" l="1"/>
  <c r="T14" i="2"/>
  <c r="D14" i="2"/>
  <c r="F14" i="2" s="1"/>
  <c r="T13" i="2"/>
  <c r="S13" i="2"/>
  <c r="U13" i="2" s="1"/>
  <c r="O13" i="2"/>
  <c r="D13" i="2"/>
  <c r="F13" i="2" s="1"/>
  <c r="O12" i="2"/>
  <c r="D12" i="2"/>
  <c r="F12" i="2" s="1"/>
  <c r="R11" i="2"/>
  <c r="O11" i="2"/>
  <c r="S10" i="2"/>
  <c r="U10" i="2" s="1"/>
  <c r="U8" i="2"/>
  <c r="U9" i="2"/>
  <c r="T8" i="2"/>
  <c r="T9" i="2"/>
  <c r="T10" i="2"/>
  <c r="D10" i="2"/>
  <c r="F10" i="2" s="1"/>
  <c r="D9" i="2"/>
  <c r="F9" i="2" s="1"/>
  <c r="S7" i="2"/>
  <c r="U7" i="2" s="1"/>
  <c r="T7" i="2"/>
  <c r="D7" i="2"/>
  <c r="F7" i="2" s="1"/>
  <c r="N6" i="2"/>
  <c r="S5" i="2"/>
  <c r="U3" i="2"/>
  <c r="T3" i="2"/>
  <c r="D3" i="2"/>
  <c r="F3" i="2" s="1"/>
  <c r="U2" i="2"/>
  <c r="T2" i="2"/>
  <c r="T4" i="2"/>
  <c r="D2" i="2"/>
  <c r="F2" i="2" s="1"/>
  <c r="U4" i="2"/>
  <c r="S75" i="2"/>
  <c r="U75" i="2" s="1"/>
  <c r="T75" i="2"/>
  <c r="H75" i="2"/>
  <c r="D75" i="2"/>
  <c r="F75" i="2" s="1"/>
  <c r="T76" i="2"/>
  <c r="S76" i="2"/>
  <c r="U76" i="2" s="1"/>
  <c r="H76" i="2"/>
  <c r="N76" i="2"/>
  <c r="R95" i="2"/>
  <c r="S95" i="2" s="1"/>
  <c r="R94" i="2"/>
  <c r="S94" i="2" s="1"/>
  <c r="D94" i="2"/>
  <c r="H94" i="2" s="1"/>
  <c r="U16" i="2"/>
  <c r="U17" i="2"/>
  <c r="T16" i="2"/>
  <c r="T17" i="2"/>
  <c r="T18" i="2"/>
  <c r="H17" i="2"/>
  <c r="H18" i="2"/>
  <c r="H16" i="2"/>
  <c r="D16" i="2"/>
  <c r="F16" i="2" s="1"/>
  <c r="D17" i="2"/>
  <c r="F17" i="2" s="1"/>
  <c r="U18" i="2"/>
  <c r="D5" i="2"/>
  <c r="F5" i="2" s="1"/>
  <c r="D6" i="2"/>
  <c r="F6" i="2" s="1"/>
  <c r="D8" i="2"/>
  <c r="F8" i="2" s="1"/>
  <c r="D11" i="2"/>
  <c r="F11" i="2" s="1"/>
  <c r="D15" i="2"/>
  <c r="F15" i="2" s="1"/>
  <c r="D18" i="2"/>
  <c r="F18" i="2" s="1"/>
  <c r="D19" i="2"/>
  <c r="F19" i="2" s="1"/>
  <c r="G19" i="2" s="1"/>
  <c r="H19" i="2" s="1"/>
  <c r="D20" i="2"/>
  <c r="F20" i="2" s="1"/>
  <c r="G20" i="2" s="1"/>
  <c r="H20" i="2" s="1"/>
  <c r="D21" i="2"/>
  <c r="F21" i="2" s="1"/>
  <c r="G21" i="2" s="1"/>
  <c r="H21" i="2" s="1"/>
  <c r="D22" i="2"/>
  <c r="F22" i="2" s="1"/>
  <c r="G22" i="2" s="1"/>
  <c r="H22" i="2" s="1"/>
  <c r="D23" i="2"/>
  <c r="F23" i="2" s="1"/>
  <c r="G23" i="2" s="1"/>
  <c r="H23" i="2" s="1"/>
  <c r="D24" i="2"/>
  <c r="F24" i="2" s="1"/>
  <c r="G24" i="2" s="1"/>
  <c r="H24" i="2" s="1"/>
  <c r="D25" i="2"/>
  <c r="F25" i="2" s="1"/>
  <c r="G25" i="2" s="1"/>
  <c r="H25" i="2" s="1"/>
  <c r="D26" i="2"/>
  <c r="F26" i="2" s="1"/>
  <c r="G26" i="2" s="1"/>
  <c r="H26" i="2" s="1"/>
  <c r="D27" i="2"/>
  <c r="F27" i="2" s="1"/>
  <c r="G27" i="2" s="1"/>
  <c r="H27" i="2" s="1"/>
  <c r="D28" i="2"/>
  <c r="F28" i="2" s="1"/>
  <c r="G28" i="2" s="1"/>
  <c r="H28" i="2" s="1"/>
  <c r="D29" i="2"/>
  <c r="F29" i="2" s="1"/>
  <c r="G29" i="2" s="1"/>
  <c r="H29" i="2" s="1"/>
  <c r="D30" i="2"/>
  <c r="F30" i="2" s="1"/>
  <c r="G30" i="2" s="1"/>
  <c r="H30" i="2" s="1"/>
  <c r="D31" i="2"/>
  <c r="F31" i="2" s="1"/>
  <c r="G31" i="2" s="1"/>
  <c r="H31" i="2" s="1"/>
  <c r="D32" i="2"/>
  <c r="F32" i="2" s="1"/>
  <c r="G32" i="2" s="1"/>
  <c r="H32" i="2" s="1"/>
  <c r="D33" i="2"/>
  <c r="F33" i="2" s="1"/>
  <c r="G33" i="2" s="1"/>
  <c r="H33" i="2" s="1"/>
  <c r="D34" i="2"/>
  <c r="F34" i="2" s="1"/>
  <c r="G34" i="2" s="1"/>
  <c r="H34" i="2" s="1"/>
  <c r="D35" i="2"/>
  <c r="F35" i="2" s="1"/>
  <c r="G35" i="2" s="1"/>
  <c r="H35" i="2" s="1"/>
  <c r="D36" i="2"/>
  <c r="F36" i="2" s="1"/>
  <c r="G36" i="2" s="1"/>
  <c r="H36" i="2" s="1"/>
  <c r="D37" i="2"/>
  <c r="F37" i="2" s="1"/>
  <c r="G37" i="2" s="1"/>
  <c r="H37" i="2" s="1"/>
  <c r="D38" i="2"/>
  <c r="F38" i="2" s="1"/>
  <c r="G38" i="2" s="1"/>
  <c r="H38" i="2" s="1"/>
  <c r="D39" i="2"/>
  <c r="F39" i="2" s="1"/>
  <c r="G39" i="2" s="1"/>
  <c r="H39" i="2" s="1"/>
  <c r="D40" i="2"/>
  <c r="F40" i="2" s="1"/>
  <c r="G40" i="2" s="1"/>
  <c r="H40" i="2" s="1"/>
  <c r="D41" i="2"/>
  <c r="F41" i="2" s="1"/>
  <c r="G41" i="2" s="1"/>
  <c r="H41" i="2" s="1"/>
  <c r="D42" i="2"/>
  <c r="F42" i="2" s="1"/>
  <c r="G42" i="2" s="1"/>
  <c r="H42" i="2" s="1"/>
  <c r="D43" i="2"/>
  <c r="F43" i="2" s="1"/>
  <c r="G43" i="2" s="1"/>
  <c r="H43" i="2" s="1"/>
  <c r="D44" i="2"/>
  <c r="F44" i="2" s="1"/>
  <c r="G44" i="2" s="1"/>
  <c r="H44" i="2" s="1"/>
  <c r="D45" i="2"/>
  <c r="F45" i="2" s="1"/>
  <c r="G45" i="2" s="1"/>
  <c r="H45" i="2" s="1"/>
  <c r="D46" i="2"/>
  <c r="F46" i="2" s="1"/>
  <c r="G46" i="2" s="1"/>
  <c r="H46" i="2" s="1"/>
  <c r="D47" i="2"/>
  <c r="F47" i="2" s="1"/>
  <c r="G47" i="2" s="1"/>
  <c r="H47" i="2" s="1"/>
  <c r="D48" i="2"/>
  <c r="F48" i="2" s="1"/>
  <c r="G48" i="2" s="1"/>
  <c r="H48" i="2" s="1"/>
  <c r="D49" i="2"/>
  <c r="F49" i="2" s="1"/>
  <c r="G49" i="2" s="1"/>
  <c r="H49" i="2" s="1"/>
  <c r="D50" i="2"/>
  <c r="F50" i="2" s="1"/>
  <c r="G50" i="2" s="1"/>
  <c r="H50" i="2" s="1"/>
  <c r="D51" i="2"/>
  <c r="F51" i="2" s="1"/>
  <c r="G51" i="2" s="1"/>
  <c r="H51" i="2" s="1"/>
  <c r="D52" i="2"/>
  <c r="F52" i="2" s="1"/>
  <c r="G52" i="2" s="1"/>
  <c r="H52" i="2" s="1"/>
  <c r="D53" i="2"/>
  <c r="F53" i="2" s="1"/>
  <c r="G53" i="2" s="1"/>
  <c r="H53" i="2" s="1"/>
  <c r="D54" i="2"/>
  <c r="F54" i="2" s="1"/>
  <c r="G54" i="2" s="1"/>
  <c r="H54" i="2" s="1"/>
  <c r="D55" i="2"/>
  <c r="F55" i="2" s="1"/>
  <c r="G55" i="2" s="1"/>
  <c r="H55" i="2" s="1"/>
  <c r="D56" i="2"/>
  <c r="F56" i="2" s="1"/>
  <c r="G56" i="2" s="1"/>
  <c r="H56" i="2" s="1"/>
  <c r="D57" i="2"/>
  <c r="F57" i="2" s="1"/>
  <c r="G57" i="2" s="1"/>
  <c r="H57" i="2" s="1"/>
  <c r="D58" i="2"/>
  <c r="F58" i="2" s="1"/>
  <c r="G58" i="2" s="1"/>
  <c r="H58" i="2" s="1"/>
  <c r="D59" i="2"/>
  <c r="F59" i="2" s="1"/>
  <c r="G59" i="2" s="1"/>
  <c r="H59" i="2" s="1"/>
  <c r="D60" i="2"/>
  <c r="F60" i="2" s="1"/>
  <c r="G60" i="2" s="1"/>
  <c r="H60" i="2" s="1"/>
  <c r="D61" i="2"/>
  <c r="F61" i="2" s="1"/>
  <c r="G61" i="2" s="1"/>
  <c r="H61" i="2" s="1"/>
  <c r="D62" i="2"/>
  <c r="F62" i="2" s="1"/>
  <c r="G62" i="2" s="1"/>
  <c r="H62" i="2" s="1"/>
  <c r="D63" i="2"/>
  <c r="F63" i="2" s="1"/>
  <c r="G63" i="2" s="1"/>
  <c r="H63" i="2" s="1"/>
  <c r="D64" i="2"/>
  <c r="F64" i="2" s="1"/>
  <c r="G64" i="2" s="1"/>
  <c r="H64" i="2" s="1"/>
  <c r="D65" i="2"/>
  <c r="F65" i="2" s="1"/>
  <c r="G65" i="2" s="1"/>
  <c r="H65" i="2" s="1"/>
  <c r="D66" i="2"/>
  <c r="F66" i="2" s="1"/>
  <c r="G66" i="2" s="1"/>
  <c r="H66" i="2" s="1"/>
  <c r="D67" i="2"/>
  <c r="F67" i="2" s="1"/>
  <c r="G67" i="2" s="1"/>
  <c r="H67" i="2" s="1"/>
  <c r="D68" i="2"/>
  <c r="F68" i="2" s="1"/>
  <c r="G68" i="2" s="1"/>
  <c r="H68" i="2" s="1"/>
  <c r="D69" i="2"/>
  <c r="F69" i="2" s="1"/>
  <c r="G69" i="2" s="1"/>
  <c r="H69" i="2" s="1"/>
  <c r="D70" i="2"/>
  <c r="F70" i="2" s="1"/>
  <c r="G70" i="2" s="1"/>
  <c r="H70" i="2" s="1"/>
  <c r="D71" i="2"/>
  <c r="F71" i="2" s="1"/>
  <c r="G71" i="2" s="1"/>
  <c r="H71" i="2" s="1"/>
  <c r="D72" i="2"/>
  <c r="F72" i="2" s="1"/>
  <c r="G72" i="2" s="1"/>
  <c r="H72" i="2" s="1"/>
  <c r="D73" i="2"/>
  <c r="F73" i="2" s="1"/>
  <c r="G73" i="2" s="1"/>
  <c r="H73" i="2" s="1"/>
  <c r="D74" i="2"/>
  <c r="F74" i="2" s="1"/>
  <c r="G74" i="2" s="1"/>
  <c r="H74" i="2" s="1"/>
  <c r="D76" i="2"/>
  <c r="F76" i="2" s="1"/>
  <c r="D77" i="2"/>
  <c r="F77" i="2" s="1"/>
  <c r="G77" i="2" s="1"/>
  <c r="H77" i="2" s="1"/>
  <c r="D78" i="2"/>
  <c r="F78" i="2" s="1"/>
  <c r="G78" i="2" s="1"/>
  <c r="H78" i="2" s="1"/>
  <c r="D79" i="2"/>
  <c r="F79" i="2" s="1"/>
  <c r="G79" i="2" s="1"/>
  <c r="H79" i="2" s="1"/>
  <c r="D80" i="2"/>
  <c r="F80" i="2" s="1"/>
  <c r="G80" i="2" s="1"/>
  <c r="H80" i="2" s="1"/>
  <c r="D81" i="2"/>
  <c r="F81" i="2" s="1"/>
  <c r="G81" i="2" s="1"/>
  <c r="H81" i="2" s="1"/>
  <c r="D82" i="2"/>
  <c r="F82" i="2" s="1"/>
  <c r="G82" i="2" s="1"/>
  <c r="H82" i="2" s="1"/>
  <c r="D83" i="2"/>
  <c r="F83" i="2" s="1"/>
  <c r="G83" i="2" s="1"/>
  <c r="H83" i="2" s="1"/>
  <c r="D84" i="2"/>
  <c r="F84" i="2" s="1"/>
  <c r="G84" i="2" s="1"/>
  <c r="H84" i="2" s="1"/>
  <c r="D85" i="2"/>
  <c r="F85" i="2" s="1"/>
  <c r="G85" i="2" s="1"/>
  <c r="H85" i="2" s="1"/>
  <c r="D86" i="2"/>
  <c r="F86" i="2" s="1"/>
  <c r="G86" i="2" s="1"/>
  <c r="H86" i="2" s="1"/>
  <c r="D87" i="2"/>
  <c r="F87" i="2" s="1"/>
  <c r="G87" i="2" s="1"/>
  <c r="H87" i="2" s="1"/>
  <c r="D88" i="2"/>
  <c r="F88" i="2" s="1"/>
  <c r="G88" i="2" s="1"/>
  <c r="H88" i="2" s="1"/>
  <c r="D89" i="2"/>
  <c r="F89" i="2" s="1"/>
  <c r="G89" i="2" s="1"/>
  <c r="H89" i="2" s="1"/>
  <c r="D90" i="2"/>
  <c r="F90" i="2" s="1"/>
  <c r="G90" i="2" s="1"/>
  <c r="H90" i="2" s="1"/>
  <c r="D91" i="2"/>
  <c r="F91" i="2" s="1"/>
  <c r="G91" i="2" s="1"/>
  <c r="H91" i="2" s="1"/>
  <c r="D92" i="2"/>
  <c r="F92" i="2" s="1"/>
  <c r="G92" i="2" s="1"/>
  <c r="H92" i="2" s="1"/>
  <c r="D93" i="2"/>
  <c r="F93" i="2" s="1"/>
  <c r="G93" i="2" s="1"/>
  <c r="H93" i="2" s="1"/>
  <c r="D95" i="2"/>
  <c r="F95" i="2" s="1"/>
  <c r="D96" i="2"/>
  <c r="F96" i="2" s="1"/>
  <c r="G96" i="2" s="1"/>
  <c r="H96" i="2" s="1"/>
  <c r="D97" i="2"/>
  <c r="F97" i="2" s="1"/>
  <c r="G97" i="2" s="1"/>
  <c r="H97" i="2" s="1"/>
  <c r="D98" i="2"/>
  <c r="F98" i="2" s="1"/>
  <c r="G98" i="2" s="1"/>
  <c r="H98" i="2" s="1"/>
  <c r="D99" i="2"/>
  <c r="F99" i="2" s="1"/>
  <c r="G99" i="2" s="1"/>
  <c r="H99" i="2" s="1"/>
  <c r="D100" i="2"/>
  <c r="F100" i="2" s="1"/>
  <c r="G100" i="2" s="1"/>
  <c r="H100" i="2" s="1"/>
  <c r="D101" i="2"/>
  <c r="F101" i="2" s="1"/>
  <c r="G101" i="2" s="1"/>
  <c r="H101" i="2" s="1"/>
  <c r="D102" i="2"/>
  <c r="F102" i="2" s="1"/>
  <c r="G102" i="2" s="1"/>
  <c r="H102" i="2" s="1"/>
  <c r="D103" i="2"/>
  <c r="F103" i="2" s="1"/>
  <c r="G103" i="2" s="1"/>
  <c r="H103" i="2" s="1"/>
  <c r="D104" i="2"/>
  <c r="F104" i="2" s="1"/>
  <c r="G104" i="2" s="1"/>
  <c r="H104" i="2" s="1"/>
  <c r="D105" i="2"/>
  <c r="F105" i="2" s="1"/>
  <c r="G105" i="2" s="1"/>
  <c r="H105" i="2" s="1"/>
  <c r="D106" i="2"/>
  <c r="F106" i="2" s="1"/>
  <c r="G106" i="2" s="1"/>
  <c r="H106" i="2" s="1"/>
  <c r="D107" i="2"/>
  <c r="F107" i="2" s="1"/>
  <c r="G107" i="2" s="1"/>
  <c r="H107" i="2" s="1"/>
  <c r="D108" i="2"/>
  <c r="F108" i="2" s="1"/>
  <c r="G108" i="2" s="1"/>
  <c r="H108" i="2" s="1"/>
  <c r="D109" i="2"/>
  <c r="F109" i="2" s="1"/>
  <c r="G109" i="2" s="1"/>
  <c r="H109" i="2" s="1"/>
  <c r="D110" i="2"/>
  <c r="F110" i="2" s="1"/>
  <c r="G110" i="2" s="1"/>
  <c r="H110" i="2" s="1"/>
  <c r="D111" i="2"/>
  <c r="F111" i="2" s="1"/>
  <c r="G111" i="2" s="1"/>
  <c r="H111" i="2" s="1"/>
  <c r="D112" i="2"/>
  <c r="F112" i="2" s="1"/>
  <c r="G112" i="2" s="1"/>
  <c r="H112" i="2" s="1"/>
  <c r="D113" i="2"/>
  <c r="F113" i="2" s="1"/>
  <c r="G113" i="2" s="1"/>
  <c r="H113" i="2" s="1"/>
  <c r="D114" i="2"/>
  <c r="F114" i="2" s="1"/>
  <c r="G114" i="2" s="1"/>
  <c r="H114" i="2" s="1"/>
  <c r="D115" i="2"/>
  <c r="F115" i="2" s="1"/>
  <c r="G115" i="2" s="1"/>
  <c r="H115" i="2" s="1"/>
  <c r="D116" i="2"/>
  <c r="F116" i="2" s="1"/>
  <c r="G116" i="2" s="1"/>
  <c r="H116" i="2" s="1"/>
  <c r="D117" i="2"/>
  <c r="F117" i="2" s="1"/>
  <c r="G117" i="2" s="1"/>
  <c r="H117" i="2" s="1"/>
  <c r="D118" i="2"/>
  <c r="F118" i="2" s="1"/>
  <c r="G118" i="2" s="1"/>
  <c r="H118" i="2" s="1"/>
  <c r="D119" i="2"/>
  <c r="F119" i="2" s="1"/>
  <c r="G119" i="2" s="1"/>
  <c r="H119" i="2" s="1"/>
  <c r="D120" i="2"/>
  <c r="F120" i="2" s="1"/>
  <c r="G120" i="2" s="1"/>
  <c r="H120" i="2" s="1"/>
  <c r="D121" i="2"/>
  <c r="F121" i="2" s="1"/>
  <c r="G121" i="2" s="1"/>
  <c r="H121" i="2" s="1"/>
  <c r="D122" i="2"/>
  <c r="F122" i="2" s="1"/>
  <c r="G122" i="2" s="1"/>
  <c r="H122" i="2" s="1"/>
  <c r="D123" i="2"/>
  <c r="F123" i="2" s="1"/>
  <c r="G123" i="2" s="1"/>
  <c r="H123" i="2" s="1"/>
  <c r="D124" i="2"/>
  <c r="F124" i="2" s="1"/>
  <c r="G124" i="2" s="1"/>
  <c r="H124" i="2" s="1"/>
  <c r="D125" i="2"/>
  <c r="F125" i="2" s="1"/>
  <c r="G125" i="2" s="1"/>
  <c r="H125" i="2" s="1"/>
  <c r="D126" i="2"/>
  <c r="F126" i="2" s="1"/>
  <c r="G126" i="2" s="1"/>
  <c r="H126" i="2" s="1"/>
  <c r="D127" i="2"/>
  <c r="F127" i="2" s="1"/>
  <c r="G127" i="2" s="1"/>
  <c r="H127" i="2" s="1"/>
  <c r="D128" i="2"/>
  <c r="F128" i="2" s="1"/>
  <c r="G128" i="2" s="1"/>
  <c r="H128" i="2" s="1"/>
  <c r="D129" i="2"/>
  <c r="F129" i="2" s="1"/>
  <c r="G129" i="2" s="1"/>
  <c r="H129" i="2" s="1"/>
  <c r="D4" i="2"/>
  <c r="F4" i="2" s="1"/>
  <c r="C101" i="1"/>
  <c r="B101" i="1"/>
  <c r="E100" i="1"/>
  <c r="E101" i="1" s="1"/>
  <c r="C100" i="1"/>
  <c r="B100" i="1"/>
  <c r="D101" i="1"/>
  <c r="U32" i="2" l="1"/>
  <c r="U47" i="2"/>
  <c r="U46" i="2"/>
  <c r="U39" i="2"/>
  <c r="T87" i="2"/>
  <c r="T60" i="2"/>
  <c r="T58" i="2"/>
  <c r="T46" i="2"/>
  <c r="T44" i="2"/>
  <c r="U79" i="2"/>
  <c r="T15" i="2"/>
  <c r="T11" i="2"/>
  <c r="T6" i="2"/>
  <c r="T32" i="2"/>
  <c r="T30" i="2"/>
  <c r="U74" i="2"/>
  <c r="U66" i="2"/>
  <c r="T49" i="2"/>
  <c r="U78" i="2"/>
  <c r="U38" i="2"/>
  <c r="T35" i="2"/>
  <c r="U67" i="2"/>
  <c r="U36" i="2"/>
  <c r="U35" i="2"/>
  <c r="T89" i="2"/>
  <c r="U64" i="2"/>
  <c r="U33" i="2"/>
  <c r="T5" i="2"/>
  <c r="T21" i="2"/>
  <c r="T78" i="2"/>
  <c r="U93" i="2"/>
  <c r="U61" i="2"/>
  <c r="U25" i="2"/>
  <c r="U15" i="2"/>
  <c r="T92" i="2"/>
  <c r="U63" i="2"/>
  <c r="U11" i="2"/>
  <c r="U92" i="2"/>
  <c r="U90" i="2"/>
  <c r="U22" i="2"/>
  <c r="U53" i="2"/>
  <c r="H95" i="2"/>
  <c r="T72" i="2"/>
  <c r="U89" i="2"/>
  <c r="U52" i="2"/>
  <c r="U6" i="2"/>
  <c r="U60" i="2"/>
  <c r="T74" i="2"/>
  <c r="U21" i="2"/>
  <c r="T63" i="2"/>
  <c r="U82" i="2"/>
  <c r="U50" i="2"/>
  <c r="U5" i="2"/>
  <c r="U81" i="2"/>
  <c r="U49" i="2"/>
  <c r="T91" i="2"/>
  <c r="T77" i="2"/>
  <c r="T62" i="2"/>
  <c r="T48" i="2"/>
  <c r="T34" i="2"/>
  <c r="T20" i="2"/>
  <c r="U24" i="2"/>
  <c r="T90" i="2"/>
  <c r="T61" i="2"/>
  <c r="T47" i="2"/>
  <c r="T33" i="2"/>
  <c r="T19" i="2"/>
  <c r="U80" i="2"/>
  <c r="U65" i="2"/>
  <c r="U51" i="2"/>
  <c r="U37" i="2"/>
  <c r="U23" i="2"/>
  <c r="T88" i="2"/>
  <c r="T73" i="2"/>
  <c r="T59" i="2"/>
  <c r="T45" i="2"/>
  <c r="T31" i="2"/>
  <c r="U91" i="2"/>
  <c r="U77" i="2"/>
  <c r="U62" i="2"/>
  <c r="U48" i="2"/>
  <c r="U34" i="2"/>
  <c r="U20" i="2"/>
  <c r="T86" i="2"/>
  <c r="T71" i="2"/>
  <c r="T57" i="2"/>
  <c r="T43" i="2"/>
  <c r="T29" i="2"/>
  <c r="U19" i="2"/>
  <c r="T85" i="2"/>
  <c r="T56" i="2"/>
  <c r="T42" i="2"/>
  <c r="T84" i="2"/>
  <c r="T69" i="2"/>
  <c r="T55" i="2"/>
  <c r="T41" i="2"/>
  <c r="T27" i="2"/>
  <c r="U88" i="2"/>
  <c r="U73" i="2"/>
  <c r="U59" i="2"/>
  <c r="U45" i="2"/>
  <c r="U31" i="2"/>
  <c r="U42" i="2"/>
  <c r="T83" i="2"/>
  <c r="T68" i="2"/>
  <c r="T54" i="2"/>
  <c r="T40" i="2"/>
  <c r="T26" i="2"/>
  <c r="U87" i="2"/>
  <c r="U72" i="2"/>
  <c r="U58" i="2"/>
  <c r="U44" i="2"/>
  <c r="U30" i="2"/>
  <c r="T82" i="2"/>
  <c r="T67" i="2"/>
  <c r="T53" i="2"/>
  <c r="T39" i="2"/>
  <c r="T25" i="2"/>
  <c r="U86" i="2"/>
  <c r="U71" i="2"/>
  <c r="U57" i="2"/>
  <c r="U43" i="2"/>
  <c r="U29" i="2"/>
  <c r="T81" i="2"/>
  <c r="T66" i="2"/>
  <c r="T52" i="2"/>
  <c r="T38" i="2"/>
  <c r="T24" i="2"/>
  <c r="U85" i="2"/>
  <c r="U70" i="2"/>
  <c r="U56" i="2"/>
  <c r="U28" i="2"/>
  <c r="T80" i="2"/>
  <c r="T65" i="2"/>
  <c r="T51" i="2"/>
  <c r="T37" i="2"/>
  <c r="T23" i="2"/>
  <c r="U84" i="2"/>
  <c r="U69" i="2"/>
  <c r="U55" i="2"/>
  <c r="U41" i="2"/>
  <c r="U27" i="2"/>
  <c r="T70" i="2"/>
  <c r="T28" i="2"/>
  <c r="T93" i="2"/>
  <c r="T79" i="2"/>
  <c r="T64" i="2"/>
  <c r="T50" i="2"/>
  <c r="T36" i="2"/>
  <c r="T22" i="2"/>
  <c r="U83" i="2"/>
  <c r="U68" i="2"/>
  <c r="U54" i="2"/>
  <c r="U40" i="2"/>
  <c r="U26" i="2"/>
  <c r="F94" i="2"/>
</calcChain>
</file>

<file path=xl/sharedStrings.xml><?xml version="1.0" encoding="utf-8"?>
<sst xmlns="http://schemas.openxmlformats.org/spreadsheetml/2006/main" count="587" uniqueCount="234">
  <si>
    <t>Operon</t>
  </si>
  <si>
    <t>binding sites by DARSI</t>
  </si>
  <si>
    <t>binding sites by mutual information</t>
  </si>
  <si>
    <t>binding sites by literature</t>
  </si>
  <si>
    <t>newly binding sites by DARSI</t>
  </si>
  <si>
    <t>acuI</t>
  </si>
  <si>
    <t>aegA</t>
  </si>
  <si>
    <t>arcB</t>
  </si>
  <si>
    <t>cra</t>
  </si>
  <si>
    <t>dnaE</t>
  </si>
  <si>
    <t>ecnB</t>
  </si>
  <si>
    <t>fdoH</t>
  </si>
  <si>
    <t>holC</t>
  </si>
  <si>
    <t>hslU</t>
  </si>
  <si>
    <t>htrB</t>
  </si>
  <si>
    <t>minC</t>
  </si>
  <si>
    <t>modE</t>
  </si>
  <si>
    <t>ycgB</t>
  </si>
  <si>
    <t>mscL</t>
  </si>
  <si>
    <t>pitA</t>
  </si>
  <si>
    <t>poxB</t>
  </si>
  <si>
    <t>rlmA</t>
  </si>
  <si>
    <t>rumB</t>
  </si>
  <si>
    <t>sbcB</t>
  </si>
  <si>
    <t>sdaB</t>
  </si>
  <si>
    <t>tar</t>
  </si>
  <si>
    <t>ybdG</t>
  </si>
  <si>
    <t>ybiP</t>
  </si>
  <si>
    <t>ybjT</t>
  </si>
  <si>
    <t>yehT</t>
  </si>
  <si>
    <t>yfhG</t>
  </si>
  <si>
    <t>ygdH</t>
  </si>
  <si>
    <t>ygeR</t>
  </si>
  <si>
    <t>yggW</t>
  </si>
  <si>
    <t>ynaI</t>
  </si>
  <si>
    <t>yqhC</t>
  </si>
  <si>
    <t>zapB</t>
  </si>
  <si>
    <t>zupT</t>
  </si>
  <si>
    <t>araC</t>
  </si>
  <si>
    <t>bdcR</t>
  </si>
  <si>
    <t>coaA</t>
  </si>
  <si>
    <t>dicC</t>
  </si>
  <si>
    <t>dinJ</t>
  </si>
  <si>
    <t>ybeZ</t>
  </si>
  <si>
    <t>idnK</t>
  </si>
  <si>
    <t>IeuABCD</t>
  </si>
  <si>
    <t>mscM</t>
  </si>
  <si>
    <t>yedK</t>
  </si>
  <si>
    <t>rapA</t>
  </si>
  <si>
    <t>sdiA</t>
  </si>
  <si>
    <t>tff-rspB-tsf</t>
  </si>
  <si>
    <t>thiM</t>
  </si>
  <si>
    <t>tig</t>
  </si>
  <si>
    <t>ybiO</t>
  </si>
  <si>
    <t>ydjA</t>
  </si>
  <si>
    <t>yedJ</t>
  </si>
  <si>
    <t>uvrD</t>
  </si>
  <si>
    <t>dusC</t>
  </si>
  <si>
    <t>ftsK</t>
  </si>
  <si>
    <t>znuA</t>
  </si>
  <si>
    <t>znuCB</t>
  </si>
  <si>
    <t>waaA-coaD</t>
  </si>
  <si>
    <t>groSL</t>
  </si>
  <si>
    <t>mscS</t>
  </si>
  <si>
    <t>thrLABC</t>
  </si>
  <si>
    <t>yeiQ</t>
  </si>
  <si>
    <t>ycbZ</t>
  </si>
  <si>
    <t>ygjP</t>
  </si>
  <si>
    <t>yehS</t>
  </si>
  <si>
    <t>yehU</t>
  </si>
  <si>
    <t>pcm</t>
  </si>
  <si>
    <t>yecE</t>
  </si>
  <si>
    <t>yjjJ</t>
  </si>
  <si>
    <t>arcA</t>
  </si>
  <si>
    <t>ykgE</t>
  </si>
  <si>
    <t>asnA</t>
  </si>
  <si>
    <t>fdhE</t>
  </si>
  <si>
    <t>xylF</t>
  </si>
  <si>
    <t>aphA</t>
  </si>
  <si>
    <t>iap</t>
  </si>
  <si>
    <t>ilvC</t>
  </si>
  <si>
    <t>maoP</t>
  </si>
  <si>
    <t>rspA</t>
  </si>
  <si>
    <t>araAB</t>
  </si>
  <si>
    <t>xylA</t>
  </si>
  <si>
    <t>yicI</t>
  </si>
  <si>
    <t>ompR</t>
  </si>
  <si>
    <t>ybjL</t>
  </si>
  <si>
    <t>rcsF</t>
  </si>
  <si>
    <t>dnaE_v1</t>
  </si>
  <si>
    <t>dnaE_v2</t>
  </si>
  <si>
    <t>dpiBA</t>
  </si>
  <si>
    <t>hicB</t>
  </si>
  <si>
    <t>Sum</t>
  </si>
  <si>
    <t>indK</t>
  </si>
  <si>
    <t>leuABCD</t>
  </si>
  <si>
    <t>motAB-cheAW</t>
  </si>
  <si>
    <t>mscK</t>
  </si>
  <si>
    <t>mtgA</t>
  </si>
  <si>
    <t>xapAB</t>
  </si>
  <si>
    <t>yajL</t>
  </si>
  <si>
    <t>yjiY</t>
  </si>
  <si>
    <t>yncD</t>
  </si>
  <si>
    <t>adiY</t>
  </si>
  <si>
    <t>Operon name</t>
  </si>
  <si>
    <t>Strand</t>
  </si>
  <si>
    <t>TSS (RegulonDB)</t>
  </si>
  <si>
    <t>TSS (Req-seq)</t>
  </si>
  <si>
    <t>fwd</t>
  </si>
  <si>
    <t>Unknown</t>
  </si>
  <si>
    <t>DARSI site left</t>
  </si>
  <si>
    <t>RegulonDB site right</t>
  </si>
  <si>
    <t>RegulonDB site left</t>
  </si>
  <si>
    <t>RegulonDB site identity</t>
  </si>
  <si>
    <t>DARSI site right</t>
  </si>
  <si>
    <t>DARSI site sequence</t>
  </si>
  <si>
    <t>DARSI site identity</t>
  </si>
  <si>
    <t>Genome coordinate of the gene</t>
  </si>
  <si>
    <t>rev</t>
  </si>
  <si>
    <t>yagH</t>
  </si>
  <si>
    <t>eco</t>
  </si>
  <si>
    <t>dnaE_start1</t>
  </si>
  <si>
    <t>dnaE_start2</t>
  </si>
  <si>
    <t>ydhO</t>
  </si>
  <si>
    <t>ymgG</t>
  </si>
  <si>
    <t>WaaA-coaD</t>
  </si>
  <si>
    <t>pyrLBI</t>
  </si>
  <si>
    <t>rplKAJL-rpoBC</t>
  </si>
  <si>
    <t>yodB</t>
  </si>
  <si>
    <t>atpIBEFHAGDC</t>
  </si>
  <si>
    <t>msyB</t>
  </si>
  <si>
    <t>ndk</t>
  </si>
  <si>
    <t>tff-rpsB-tsf</t>
  </si>
  <si>
    <t>dicA</t>
  </si>
  <si>
    <t>dicB</t>
  </si>
  <si>
    <t>rel</t>
  </si>
  <si>
    <t>marR</t>
  </si>
  <si>
    <t>phnA</t>
  </si>
  <si>
    <t>dcm</t>
  </si>
  <si>
    <t>amiC</t>
  </si>
  <si>
    <t>mutM</t>
  </si>
  <si>
    <t>ybjX</t>
  </si>
  <si>
    <t>rhle</t>
  </si>
  <si>
    <t>TSS coordinate</t>
  </si>
  <si>
    <t>Strand condition</t>
  </si>
  <si>
    <t>Coordinate offset</t>
  </si>
  <si>
    <t>Reg-seq left coordinate</t>
  </si>
  <si>
    <t>Reg-seq right coordinate</t>
  </si>
  <si>
    <t>GTGTGCAGATTAAAGTTGTTCATTACTTGCTCCCTTTGCTGGGCCAATATGAGGGCAGAGAACGATCTGCCTGATGTTTTTCATTGTGATCGCCAGCGCCCTGGCTCTCAATGCTCATTTCTGCCAATGTCTTGCCTATTTCTCCAGAGTGCTGGAGAAA</t>
  </si>
  <si>
    <t>3,154,262 &lt;- 3,155,218</t>
  </si>
  <si>
    <t>Sigma Factor (RegulonDB)</t>
  </si>
  <si>
    <t>Promotor Seq (RegulonDB)</t>
  </si>
  <si>
    <t>sigma24</t>
  </si>
  <si>
    <t>agcatcgtgaggaatttgttcgcgtaaaccagcgattgcgcctttaccaaacagaatgcgGgttggggtgtgcagattaaa</t>
  </si>
  <si>
    <t>ATTTCTCCAGCACTCTGGAGAAAT</t>
  </si>
  <si>
    <t>activator</t>
  </si>
  <si>
    <t>Promoter</t>
  </si>
  <si>
    <t>Notes</t>
  </si>
  <si>
    <t>yqhc</t>
  </si>
  <si>
    <t>DARSI site right (relative)</t>
  </si>
  <si>
    <t>DARSI site left (relative)</t>
  </si>
  <si>
    <t>% overlap</t>
  </si>
  <si>
    <t>New site?</t>
  </si>
  <si>
    <t>AATAGGCAAGACATTGGCAGAAAT</t>
  </si>
  <si>
    <t>NA</t>
  </si>
  <si>
    <t>promoter</t>
  </si>
  <si>
    <t>TGTCTTGCCTATTTCTCCAGAGTGCTGGAGA</t>
  </si>
  <si>
    <t>GGTTGGGGTGTGCAGATTAAAGTTGTTCAT</t>
  </si>
  <si>
    <t>AAGTTGTTCATTACTTGCTCCCTTTGCTGG</t>
  </si>
  <si>
    <t>RegulonDB site sequence (reported 5'-&gt;3')</t>
  </si>
  <si>
    <t>Req-seq sequence (reported 5'-&gt;3')</t>
  </si>
  <si>
    <t>ttaagtgatttaattgatttaatgaataaaatttgccacgatcataattaatatctatgtAttttgattcaacattttaat</t>
  </si>
  <si>
    <t>652,235 -&gt; 653,893</t>
  </si>
  <si>
    <t>repressor</t>
  </si>
  <si>
    <t>TATTTAATGATTTTAAGTTTTTTAATTAATGTAATTACGAAATGACTCGCAGGTTTAAGTGATTTAATTGATTTAATGAATAAAATTTGCCACGATCATAATTAATATCTATGTATTTTGATTCAACATTTTAATTACATCCGTCAAAGAGGCTCGGGAC</t>
  </si>
  <si>
    <t>TAATTACATCCGTCAAAGAGGCTCGGGAC</t>
  </si>
  <si>
    <t>TACATCC</t>
  </si>
  <si>
    <t>GATTTAATTGATTTAATGAATAA</t>
  </si>
  <si>
    <t>GATTTAATTGATTTAATGAATAAAAT</t>
  </si>
  <si>
    <t>TAAACCATAATTCTTTTTATCAGATGGAATATCTGTCACATTGCTTTTCAACGATAGCTTCCTGGCAGAGATTTTTTCTTATTATTCCTCCCCATCTGGTGTTACCCTCCTGCCCATTAACCCATTCAACAGAACTGTGACGCGCCATGGCAAATATCGC</t>
  </si>
  <si>
    <t xml:space="preserve">1) TSS reported by req-seq is not correct and does not align with the sequence in their data 2) we identify one promoter and two activator binding sites </t>
  </si>
  <si>
    <t>1) This is called dpiB-2 in RegulonDB meta data 2) we identify an activator site and a repressor site 3) for exact coordinate of reg-seq construct refer to the table</t>
  </si>
  <si>
    <t>1)</t>
  </si>
  <si>
    <t>4,174,076 &lt;- 4,175,026</t>
  </si>
  <si>
    <t>agcttcctggcagagattttttcttattattcctccccatctggtgttaccctcctgcccAttaacccattcaacagaact</t>
  </si>
  <si>
    <t>ATTAACCCATTCAACAGAACT</t>
  </si>
  <si>
    <t>promoter (experimental)</t>
  </si>
  <si>
    <t>TGTCACATTGCTTTTCAACGATAGCTTCCTGGCAGAGATTTTTTCTTATTATTCCTCCCCATCTGGTGTTACCCTCCTGCCCATT</t>
  </si>
  <si>
    <t>TCAACGATAGCTTCCTGGCAGAGATTTTTTCTT</t>
  </si>
  <si>
    <t>CATTATGGTATTCTGTTACAAACCCTTCCTGGATGGAGGGAAATTGAGCCAATTCTGGACCTTTGCGGCCCCTTCCGCAAAGAAAAATAACTCCCACTCCCTGCACACGCAGCAAGCGAATGTAAATGGGACGTGACAATGTCGAAACAAGGAGCAATCC</t>
  </si>
  <si>
    <t>4,081,225 &lt;- 4,081,860</t>
  </si>
  <si>
    <t>GACAATGTCGAAAC</t>
  </si>
  <si>
    <t>Not fully characterized</t>
  </si>
  <si>
    <t>TGTAAATGGGACGTGACAATGTCGAAACAAGGAGCAAA</t>
  </si>
  <si>
    <t>AAATTGAGCCAATTCTGGACCTTTGCGGCCCCTTCCGCAAAGAAAAATAACTCCCACTCC</t>
  </si>
  <si>
    <t>CCCTTCCTGGATGGAGGG</t>
  </si>
  <si>
    <t>sigma70</t>
  </si>
  <si>
    <t>TACATATATTGCGCGCCCCGGAAGAAGTCAGATGTCGTTTAATGGGCAAATATTGCCCTTAAATTCTCTTTTACTTTTGATTTACAGAGTAAAGCGTTGGGATAATCTATCTTCCAAGTAGATTATTGTATTTGAGATCAAGATCACTGATAGATACATA</t>
  </si>
  <si>
    <t>2,928,229 -&gt; 2,929,518</t>
  </si>
  <si>
    <t>gcccttaaattctcttttacttttgatttacagagtaaagcgttgggataatctatcttcCaagtagattattgtatttga</t>
  </si>
  <si>
    <t>ACAGAGTAAAGCGTT</t>
  </si>
  <si>
    <t>ACAGAGTAAAGCGTTGGGATAATCTAT</t>
  </si>
  <si>
    <t>attgtaaaactgccgtttttcctcgtttacaacgcgtgcgctggacattaccatcctcctCtgcgatttatcatcgcaacc</t>
  </si>
  <si>
    <t>TCTGGATGTCGTTCTGAAGGTGCTGGATTCATATATCAAATAATTTATTAACGCGATTGTAAAACTGCCGTTTTTCCTCGTTTACAACGCGTGCGCTGGACATTACCATCCTCCTCTGCGATTTATCATCGCAACCAAACGACTCGGGGTGCCCTTCTGC</t>
  </si>
  <si>
    <t>2,184,513 &lt;- 2,185,301</t>
  </si>
  <si>
    <t>CTGCGATTTATCATCGCAACCAAACGACTCGGGGTGCCCTTCTGCG</t>
  </si>
  <si>
    <t>GTTTACAACGCGTGCGCTGGACATTACCATCCTCCTCTGCGATTTATCATCGCAACCA</t>
  </si>
  <si>
    <t>AACTGCCGTTTTTCCTCG</t>
  </si>
  <si>
    <t>2033203 / 2033223</t>
  </si>
  <si>
    <t>sigma24 / sigma70</t>
  </si>
  <si>
    <t xml:space="preserve">atttgaaagcgatttaggctctaccgcgggaaagtggttaggggcactggtcggatttttAtttatggctctggtcggggc / cccgatgcccccgtgtcgggatttgaaagcgatttaggctctaccgcgggaaagtggttaGgggcactggtcggattttta </t>
  </si>
  <si>
    <t>TTTTTCCTGTATTCACTGCCGTTGCGCAAAATTTATCTATTTGTTCAAAAAATGATTGAGTCTTGACTGGCTCATCCAATGTGGAAAAATGTGACTTTTATCACATAATAGTACTAAGTCTGAATTTTCCGGGTTATCTCAAAATGGAATACGGTTCGAC</t>
  </si>
  <si>
    <t>2,032,384 &lt;- 2,033,079</t>
  </si>
  <si>
    <t>TAAGTCTGAATTTTCCGGGTT</t>
  </si>
  <si>
    <t>CTCATCCAATGTGGAAAAA</t>
  </si>
  <si>
    <t>AGTCTTGACTGGC</t>
  </si>
  <si>
    <t>TCGATTTCCCCATAAAATGTGAGCGATGCCGAAAGAAATAAAATTAGTTATTGCATTTGACGTTTGGATGAAAGATTATCATTTGTCATACAAATGAGGGGTGGTATGTTGCTAGCCAATTAAAAAAGAACGCCATATTTATTGATGATTGATCCCCCGG</t>
  </si>
  <si>
    <t>321,608 -&gt; 322,327</t>
  </si>
  <si>
    <t>atttgacgtttggatgaaagattatcatttgtcatacaaatgaggggtggtatgttgctaGccaattaaaaaagaacgcca</t>
  </si>
  <si>
    <t>ATTGATGATTGATCCCCCGGT</t>
  </si>
  <si>
    <t>CATATTTATTGATGATTGATCCCCC</t>
  </si>
  <si>
    <t>GCCAATTAAAAAAGAACGCCA</t>
  </si>
  <si>
    <t>TACAAATGAGGGGTGGTAT</t>
  </si>
  <si>
    <t>ATACAAATGAGGGGTGGTAT</t>
  </si>
  <si>
    <t xml:space="preserve">1) There are 4 different TSS on RegulonDB 2) We use the one with TSS 321511 3)we identify 2 promoter region and miss one </t>
  </si>
  <si>
    <t>aatgcgatggcttgcaaaagtaattcattgcctgaataatataaattatatataaatcttAtttatgtgatagtttgaatt</t>
  </si>
  <si>
    <t>GCATAACTCATTAATAACATAAGAGAATGCGATGGCTTGCAAAAGTAATTCATTGCCTGAATAATATAAATTATATATAAATCTTATTTATGTGATAGTTTGAATTATCATTATAAATGATACTCACTCTCAGGGGCGTTGCGGTTTACTATGCAGGATA</t>
  </si>
  <si>
    <t>1,996,110 &lt;- 1,996,832</t>
  </si>
  <si>
    <t>1) There are 3 TSS on RegulonDB 2) We use the one with TSS 1996897 3) There are many experimentally-validated promoter in a cluster</t>
  </si>
  <si>
    <t>AAATGATACTCACTCTCAGGGGCGTTGCGGTTTACTA</t>
  </si>
  <si>
    <t>3 promoters</t>
  </si>
  <si>
    <t>CTCACTCTCAGGGGCGTTGCGGTTTACTATG</t>
  </si>
  <si>
    <t>TATATATAAATCTTATT</t>
  </si>
  <si>
    <t>TGAATAATATAAATTATATATAA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</si>
</sst>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3"/>
      <color rgb="FF0F0F0F"/>
      <name val="Arial"/>
      <family val="2"/>
    </font>
    <font>
      <sz val="14"/>
      <color rgb="FF000000"/>
      <name val="-webkit-standar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3" fontId="0" fillId="2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07F-D449-F64D-B609-C46CE22F50A2}">
  <dimension ref="A1:E101"/>
  <sheetViews>
    <sheetView workbookViewId="0">
      <selection activeCell="F31" sqref="F31"/>
    </sheetView>
  </sheetViews>
  <sheetFormatPr baseColWidth="10" defaultRowHeight="16"/>
  <cols>
    <col min="1" max="1" width="12.83203125" bestFit="1" customWidth="1"/>
    <col min="2" max="2" width="18.83203125" bestFit="1" customWidth="1"/>
    <col min="3" max="3" width="29.5" bestFit="1" customWidth="1"/>
    <col min="4" max="4" width="21.6640625" bestFit="1" customWidth="1"/>
    <col min="5" max="5" width="24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100</v>
      </c>
      <c r="B2">
        <v>0</v>
      </c>
      <c r="C2">
        <v>0</v>
      </c>
      <c r="D2">
        <v>0</v>
      </c>
      <c r="E2">
        <v>0</v>
      </c>
    </row>
    <row r="3" spans="1:5">
      <c r="A3" t="s">
        <v>7</v>
      </c>
      <c r="B3">
        <v>1</v>
      </c>
      <c r="C3">
        <v>1</v>
      </c>
      <c r="D3">
        <v>1</v>
      </c>
      <c r="E3">
        <v>0</v>
      </c>
    </row>
    <row r="4" spans="1:5">
      <c r="A4" t="s">
        <v>8</v>
      </c>
      <c r="B4">
        <v>1</v>
      </c>
      <c r="C4">
        <v>1</v>
      </c>
      <c r="D4">
        <v>1</v>
      </c>
      <c r="E4">
        <v>0</v>
      </c>
    </row>
    <row r="5" spans="1:5">
      <c r="A5" t="s">
        <v>16</v>
      </c>
      <c r="B5">
        <v>1</v>
      </c>
      <c r="C5">
        <v>1</v>
      </c>
      <c r="D5">
        <v>1</v>
      </c>
      <c r="E5">
        <v>0</v>
      </c>
    </row>
    <row r="6" spans="1:5">
      <c r="A6" t="s">
        <v>17</v>
      </c>
      <c r="B6">
        <v>1</v>
      </c>
      <c r="C6">
        <v>1</v>
      </c>
      <c r="D6">
        <v>1</v>
      </c>
      <c r="E6">
        <v>0</v>
      </c>
    </row>
    <row r="7" spans="1:5">
      <c r="A7" t="s">
        <v>24</v>
      </c>
      <c r="B7">
        <v>1</v>
      </c>
      <c r="C7">
        <v>1</v>
      </c>
      <c r="D7">
        <v>1</v>
      </c>
      <c r="E7">
        <v>0</v>
      </c>
    </row>
    <row r="8" spans="1:5">
      <c r="A8" t="s">
        <v>26</v>
      </c>
      <c r="B8">
        <v>1</v>
      </c>
      <c r="C8">
        <v>1</v>
      </c>
      <c r="D8">
        <v>1</v>
      </c>
      <c r="E8">
        <v>0</v>
      </c>
    </row>
    <row r="9" spans="1:5">
      <c r="A9" t="s">
        <v>27</v>
      </c>
      <c r="B9">
        <v>1</v>
      </c>
      <c r="C9">
        <v>1</v>
      </c>
      <c r="D9">
        <v>1</v>
      </c>
      <c r="E9">
        <v>0</v>
      </c>
    </row>
    <row r="10" spans="1:5">
      <c r="A10" t="s">
        <v>29</v>
      </c>
      <c r="B10">
        <v>1</v>
      </c>
      <c r="C10">
        <v>1</v>
      </c>
      <c r="D10">
        <v>1</v>
      </c>
      <c r="E10">
        <v>0</v>
      </c>
    </row>
    <row r="11" spans="1:5">
      <c r="A11" t="s">
        <v>34</v>
      </c>
      <c r="B11">
        <v>1</v>
      </c>
      <c r="C11">
        <v>1</v>
      </c>
      <c r="D11">
        <v>1</v>
      </c>
      <c r="E11">
        <v>0</v>
      </c>
    </row>
    <row r="12" spans="1:5">
      <c r="A12" t="s">
        <v>37</v>
      </c>
      <c r="B12">
        <v>1</v>
      </c>
      <c r="C12">
        <v>1</v>
      </c>
      <c r="D12">
        <v>1</v>
      </c>
      <c r="E12">
        <v>0</v>
      </c>
    </row>
    <row r="13" spans="1:5">
      <c r="A13" t="s">
        <v>53</v>
      </c>
      <c r="B13">
        <v>1</v>
      </c>
      <c r="C13">
        <v>1</v>
      </c>
      <c r="D13">
        <v>0</v>
      </c>
      <c r="E13">
        <v>0</v>
      </c>
    </row>
    <row r="14" spans="1:5">
      <c r="A14" t="s">
        <v>59</v>
      </c>
      <c r="B14">
        <v>1</v>
      </c>
      <c r="C14">
        <v>2</v>
      </c>
      <c r="D14">
        <v>1</v>
      </c>
      <c r="E14">
        <v>-1</v>
      </c>
    </row>
    <row r="15" spans="1:5">
      <c r="A15" t="s">
        <v>66</v>
      </c>
      <c r="B15">
        <v>1</v>
      </c>
      <c r="C15">
        <v>2</v>
      </c>
      <c r="D15">
        <v>1</v>
      </c>
      <c r="E15">
        <v>-1</v>
      </c>
    </row>
    <row r="16" spans="1:5">
      <c r="A16" t="s">
        <v>96</v>
      </c>
      <c r="B16">
        <v>1</v>
      </c>
      <c r="C16">
        <v>0</v>
      </c>
      <c r="D16">
        <v>0</v>
      </c>
      <c r="E16">
        <v>1</v>
      </c>
    </row>
    <row r="17" spans="1:5">
      <c r="A17" t="s">
        <v>97</v>
      </c>
      <c r="B17">
        <v>1</v>
      </c>
      <c r="C17">
        <v>0</v>
      </c>
      <c r="D17">
        <v>0</v>
      </c>
      <c r="E17">
        <v>1</v>
      </c>
    </row>
    <row r="18" spans="1:5">
      <c r="A18" t="s">
        <v>99</v>
      </c>
      <c r="B18">
        <v>1</v>
      </c>
      <c r="C18">
        <v>0</v>
      </c>
      <c r="D18">
        <v>0</v>
      </c>
      <c r="E18">
        <v>1</v>
      </c>
    </row>
    <row r="19" spans="1:5">
      <c r="A19" t="s">
        <v>101</v>
      </c>
      <c r="B19">
        <v>1</v>
      </c>
      <c r="C19">
        <v>0</v>
      </c>
      <c r="D19">
        <v>0</v>
      </c>
      <c r="E19">
        <v>1</v>
      </c>
    </row>
    <row r="20" spans="1:5">
      <c r="A20" t="s">
        <v>102</v>
      </c>
      <c r="B20">
        <v>1</v>
      </c>
      <c r="C20">
        <v>0</v>
      </c>
      <c r="D20">
        <v>0</v>
      </c>
      <c r="E20">
        <v>1</v>
      </c>
    </row>
    <row r="21" spans="1:5">
      <c r="A21" t="s">
        <v>13</v>
      </c>
      <c r="B21">
        <v>2</v>
      </c>
      <c r="C21">
        <v>1</v>
      </c>
      <c r="D21">
        <v>1</v>
      </c>
      <c r="E21">
        <v>1</v>
      </c>
    </row>
    <row r="22" spans="1:5">
      <c r="A22" t="s">
        <v>19</v>
      </c>
      <c r="B22">
        <v>2</v>
      </c>
      <c r="C22">
        <v>1</v>
      </c>
      <c r="D22">
        <v>1</v>
      </c>
      <c r="E22">
        <v>1</v>
      </c>
    </row>
    <row r="23" spans="1:5">
      <c r="A23" t="s">
        <v>20</v>
      </c>
      <c r="B23">
        <v>2</v>
      </c>
      <c r="C23">
        <v>1</v>
      </c>
      <c r="D23">
        <v>1</v>
      </c>
      <c r="E23">
        <v>1</v>
      </c>
    </row>
    <row r="24" spans="1:5">
      <c r="A24" t="s">
        <v>21</v>
      </c>
      <c r="B24">
        <v>2</v>
      </c>
      <c r="C24">
        <v>1</v>
      </c>
      <c r="D24">
        <v>1</v>
      </c>
      <c r="E24">
        <v>1</v>
      </c>
    </row>
    <row r="25" spans="1:5">
      <c r="A25" t="s">
        <v>22</v>
      </c>
      <c r="B25">
        <v>2</v>
      </c>
      <c r="C25">
        <v>1</v>
      </c>
      <c r="D25">
        <v>1</v>
      </c>
      <c r="E25">
        <v>1</v>
      </c>
    </row>
    <row r="26" spans="1:5">
      <c r="A26" t="s">
        <v>23</v>
      </c>
      <c r="B26">
        <v>2</v>
      </c>
      <c r="C26">
        <v>1</v>
      </c>
      <c r="D26">
        <v>1</v>
      </c>
      <c r="E26">
        <v>1</v>
      </c>
    </row>
    <row r="27" spans="1:5">
      <c r="A27" t="s">
        <v>28</v>
      </c>
      <c r="B27">
        <v>2</v>
      </c>
      <c r="C27">
        <v>2</v>
      </c>
      <c r="D27">
        <v>2</v>
      </c>
      <c r="E27">
        <v>0</v>
      </c>
    </row>
    <row r="28" spans="1:5">
      <c r="A28" t="s">
        <v>30</v>
      </c>
      <c r="B28">
        <v>2</v>
      </c>
      <c r="C28">
        <v>1</v>
      </c>
      <c r="D28">
        <v>1</v>
      </c>
      <c r="E28">
        <v>1</v>
      </c>
    </row>
    <row r="29" spans="1:5">
      <c r="A29" t="s">
        <v>31</v>
      </c>
      <c r="B29">
        <v>2</v>
      </c>
      <c r="C29">
        <v>2</v>
      </c>
      <c r="D29">
        <v>2</v>
      </c>
      <c r="E29">
        <v>0</v>
      </c>
    </row>
    <row r="30" spans="1:5">
      <c r="A30" t="s">
        <v>32</v>
      </c>
      <c r="B30">
        <v>2</v>
      </c>
      <c r="C30">
        <v>1</v>
      </c>
      <c r="D30">
        <v>1</v>
      </c>
      <c r="E30">
        <v>1</v>
      </c>
    </row>
    <row r="31" spans="1:5">
      <c r="A31" t="s">
        <v>33</v>
      </c>
      <c r="B31">
        <v>2</v>
      </c>
      <c r="C31">
        <v>1</v>
      </c>
      <c r="D31">
        <v>1</v>
      </c>
      <c r="E31">
        <v>1</v>
      </c>
    </row>
    <row r="32" spans="1:5">
      <c r="A32" t="s">
        <v>35</v>
      </c>
      <c r="B32">
        <v>2</v>
      </c>
      <c r="C32">
        <v>1</v>
      </c>
      <c r="D32">
        <v>1</v>
      </c>
      <c r="E32">
        <v>1</v>
      </c>
    </row>
    <row r="33" spans="1:5">
      <c r="A33" t="s">
        <v>36</v>
      </c>
      <c r="B33">
        <v>2</v>
      </c>
      <c r="C33">
        <v>1</v>
      </c>
      <c r="D33">
        <v>1</v>
      </c>
      <c r="E33">
        <v>1</v>
      </c>
    </row>
    <row r="34" spans="1:5">
      <c r="A34" t="s">
        <v>39</v>
      </c>
      <c r="B34">
        <v>2</v>
      </c>
      <c r="C34">
        <v>2</v>
      </c>
      <c r="D34">
        <v>1</v>
      </c>
      <c r="E34">
        <v>0</v>
      </c>
    </row>
    <row r="35" spans="1:5">
      <c r="A35" t="s">
        <v>40</v>
      </c>
      <c r="B35">
        <v>2</v>
      </c>
      <c r="C35">
        <v>2</v>
      </c>
      <c r="D35">
        <v>1</v>
      </c>
      <c r="E35">
        <v>0</v>
      </c>
    </row>
    <row r="36" spans="1:5">
      <c r="A36" t="s">
        <v>41</v>
      </c>
      <c r="B36">
        <v>2</v>
      </c>
      <c r="C36">
        <v>2</v>
      </c>
      <c r="D36">
        <v>2</v>
      </c>
      <c r="E36">
        <v>0</v>
      </c>
    </row>
    <row r="37" spans="1:5">
      <c r="A37" t="s">
        <v>42</v>
      </c>
      <c r="B37">
        <v>2</v>
      </c>
      <c r="C37">
        <v>2</v>
      </c>
      <c r="D37">
        <v>1</v>
      </c>
      <c r="E37">
        <v>0</v>
      </c>
    </row>
    <row r="38" spans="1:5">
      <c r="A38" t="s">
        <v>43</v>
      </c>
      <c r="B38">
        <v>2</v>
      </c>
      <c r="C38">
        <v>2</v>
      </c>
      <c r="D38">
        <v>1</v>
      </c>
      <c r="E38">
        <v>0</v>
      </c>
    </row>
    <row r="39" spans="1:5">
      <c r="A39" t="s">
        <v>44</v>
      </c>
      <c r="B39">
        <v>2</v>
      </c>
      <c r="C39">
        <v>2</v>
      </c>
      <c r="D39">
        <v>1</v>
      </c>
      <c r="E39">
        <v>0</v>
      </c>
    </row>
    <row r="40" spans="1:5">
      <c r="A40" t="s">
        <v>45</v>
      </c>
      <c r="B40">
        <v>2</v>
      </c>
      <c r="C40">
        <v>2</v>
      </c>
      <c r="D40">
        <v>1</v>
      </c>
      <c r="E40">
        <v>0</v>
      </c>
    </row>
    <row r="41" spans="1:5">
      <c r="A41" t="s">
        <v>47</v>
      </c>
      <c r="B41">
        <v>2</v>
      </c>
      <c r="C41">
        <v>2</v>
      </c>
      <c r="D41">
        <v>1</v>
      </c>
      <c r="E41">
        <v>0</v>
      </c>
    </row>
    <row r="42" spans="1:5">
      <c r="A42" t="s">
        <v>48</v>
      </c>
      <c r="B42">
        <v>2</v>
      </c>
      <c r="C42">
        <v>2</v>
      </c>
      <c r="D42">
        <v>1</v>
      </c>
      <c r="E42">
        <v>0</v>
      </c>
    </row>
    <row r="43" spans="1:5">
      <c r="A43" t="s">
        <v>51</v>
      </c>
      <c r="B43">
        <v>2</v>
      </c>
      <c r="C43">
        <v>2</v>
      </c>
      <c r="D43">
        <v>1</v>
      </c>
      <c r="E43">
        <v>0</v>
      </c>
    </row>
    <row r="44" spans="1:5">
      <c r="A44" t="s">
        <v>57</v>
      </c>
      <c r="B44">
        <v>2</v>
      </c>
      <c r="C44">
        <v>1</v>
      </c>
      <c r="D44">
        <v>0</v>
      </c>
      <c r="E44">
        <v>1</v>
      </c>
    </row>
    <row r="45" spans="1:5">
      <c r="A45" t="s">
        <v>58</v>
      </c>
      <c r="B45">
        <v>2</v>
      </c>
      <c r="C45">
        <v>2</v>
      </c>
      <c r="D45">
        <v>2</v>
      </c>
      <c r="E45">
        <v>0</v>
      </c>
    </row>
    <row r="46" spans="1:5">
      <c r="A46" t="s">
        <v>60</v>
      </c>
      <c r="B46">
        <v>2</v>
      </c>
      <c r="C46">
        <v>2</v>
      </c>
      <c r="D46">
        <v>1</v>
      </c>
      <c r="E46">
        <v>0</v>
      </c>
    </row>
    <row r="47" spans="1:5">
      <c r="A47" t="s">
        <v>88</v>
      </c>
      <c r="B47">
        <v>2</v>
      </c>
      <c r="C47">
        <v>2</v>
      </c>
      <c r="D47">
        <v>1</v>
      </c>
      <c r="E47">
        <v>0</v>
      </c>
    </row>
    <row r="48" spans="1:5">
      <c r="A48" t="s">
        <v>62</v>
      </c>
      <c r="B48">
        <v>2</v>
      </c>
      <c r="C48">
        <v>2</v>
      </c>
      <c r="D48">
        <v>1</v>
      </c>
      <c r="E48">
        <v>0</v>
      </c>
    </row>
    <row r="49" spans="1:5">
      <c r="A49" t="s">
        <v>64</v>
      </c>
      <c r="B49">
        <v>2</v>
      </c>
      <c r="C49">
        <v>2</v>
      </c>
      <c r="D49">
        <v>1</v>
      </c>
      <c r="E49">
        <v>0</v>
      </c>
    </row>
    <row r="50" spans="1:5">
      <c r="A50" t="s">
        <v>65</v>
      </c>
      <c r="B50">
        <v>2</v>
      </c>
      <c r="C50">
        <v>2</v>
      </c>
      <c r="D50">
        <v>1</v>
      </c>
      <c r="E50">
        <v>0</v>
      </c>
    </row>
    <row r="51" spans="1:5">
      <c r="A51" t="s">
        <v>67</v>
      </c>
      <c r="B51">
        <v>2</v>
      </c>
      <c r="C51">
        <v>2</v>
      </c>
      <c r="D51">
        <v>1</v>
      </c>
      <c r="E51">
        <v>0</v>
      </c>
    </row>
    <row r="52" spans="1:5">
      <c r="A52" t="s">
        <v>69</v>
      </c>
      <c r="B52">
        <v>2</v>
      </c>
      <c r="C52">
        <v>2</v>
      </c>
      <c r="D52">
        <v>1</v>
      </c>
      <c r="E52">
        <v>0</v>
      </c>
    </row>
    <row r="53" spans="1:5">
      <c r="A53" t="s">
        <v>70</v>
      </c>
      <c r="B53">
        <v>2</v>
      </c>
      <c r="C53">
        <v>2</v>
      </c>
      <c r="D53">
        <v>0</v>
      </c>
      <c r="E53">
        <v>0</v>
      </c>
    </row>
    <row r="54" spans="1:5">
      <c r="A54" t="s">
        <v>72</v>
      </c>
      <c r="B54">
        <v>2</v>
      </c>
      <c r="C54">
        <v>3</v>
      </c>
      <c r="D54">
        <v>1</v>
      </c>
      <c r="E54">
        <v>-1</v>
      </c>
    </row>
    <row r="55" spans="1:5">
      <c r="A55" t="s">
        <v>73</v>
      </c>
      <c r="B55">
        <v>2</v>
      </c>
      <c r="C55">
        <v>3</v>
      </c>
      <c r="D55">
        <v>1</v>
      </c>
      <c r="E55">
        <v>-1</v>
      </c>
    </row>
    <row r="56" spans="1:5">
      <c r="A56" t="s">
        <v>76</v>
      </c>
      <c r="B56">
        <v>2</v>
      </c>
      <c r="C56">
        <v>3</v>
      </c>
      <c r="D56">
        <v>1</v>
      </c>
      <c r="E56">
        <v>-1</v>
      </c>
    </row>
    <row r="57" spans="1:5">
      <c r="A57" t="s">
        <v>87</v>
      </c>
      <c r="B57">
        <v>2</v>
      </c>
      <c r="C57">
        <v>3</v>
      </c>
      <c r="D57">
        <v>0</v>
      </c>
      <c r="E57">
        <v>-1</v>
      </c>
    </row>
    <row r="58" spans="1:5">
      <c r="A58" t="s">
        <v>90</v>
      </c>
      <c r="B58">
        <v>2</v>
      </c>
      <c r="C58">
        <v>0</v>
      </c>
      <c r="D58">
        <v>0</v>
      </c>
      <c r="E58">
        <v>2</v>
      </c>
    </row>
    <row r="59" spans="1:5">
      <c r="A59" t="s">
        <v>91</v>
      </c>
      <c r="B59">
        <v>2</v>
      </c>
      <c r="C59">
        <v>0</v>
      </c>
      <c r="D59">
        <v>0</v>
      </c>
      <c r="E59">
        <v>2</v>
      </c>
    </row>
    <row r="60" spans="1:5">
      <c r="A60" t="s">
        <v>92</v>
      </c>
      <c r="B60">
        <v>2</v>
      </c>
      <c r="C60">
        <v>0</v>
      </c>
      <c r="D60">
        <v>0</v>
      </c>
      <c r="E60">
        <v>2</v>
      </c>
    </row>
    <row r="61" spans="1:5">
      <c r="A61" t="s">
        <v>95</v>
      </c>
      <c r="B61">
        <v>2</v>
      </c>
      <c r="C61">
        <v>2</v>
      </c>
      <c r="D61">
        <v>2</v>
      </c>
      <c r="E61">
        <v>0</v>
      </c>
    </row>
    <row r="62" spans="1:5">
      <c r="A62" t="s">
        <v>98</v>
      </c>
      <c r="B62">
        <v>2</v>
      </c>
      <c r="C62">
        <v>0</v>
      </c>
      <c r="D62">
        <v>0</v>
      </c>
      <c r="E62">
        <v>2</v>
      </c>
    </row>
    <row r="63" spans="1:5">
      <c r="A63" t="s">
        <v>103</v>
      </c>
      <c r="B63">
        <v>2</v>
      </c>
      <c r="C63">
        <v>0</v>
      </c>
      <c r="D63">
        <v>0</v>
      </c>
      <c r="E63">
        <v>2</v>
      </c>
    </row>
    <row r="64" spans="1:5">
      <c r="A64" t="s">
        <v>5</v>
      </c>
      <c r="B64">
        <v>3</v>
      </c>
      <c r="C64">
        <v>1</v>
      </c>
      <c r="D64">
        <v>1</v>
      </c>
      <c r="E64">
        <v>2</v>
      </c>
    </row>
    <row r="65" spans="1:5">
      <c r="A65" t="s">
        <v>6</v>
      </c>
      <c r="B65">
        <v>3</v>
      </c>
      <c r="C65">
        <v>1</v>
      </c>
      <c r="D65">
        <v>1</v>
      </c>
      <c r="E65">
        <v>2</v>
      </c>
    </row>
    <row r="66" spans="1:5">
      <c r="A66" t="s">
        <v>10</v>
      </c>
      <c r="B66">
        <v>3</v>
      </c>
      <c r="C66">
        <v>1</v>
      </c>
      <c r="D66">
        <v>1</v>
      </c>
      <c r="E66">
        <v>2</v>
      </c>
    </row>
    <row r="67" spans="1:5">
      <c r="A67" t="s">
        <v>11</v>
      </c>
      <c r="B67">
        <v>3</v>
      </c>
      <c r="C67">
        <v>3</v>
      </c>
      <c r="D67">
        <v>3</v>
      </c>
      <c r="E67">
        <v>0</v>
      </c>
    </row>
    <row r="68" spans="1:5">
      <c r="A68" t="s">
        <v>12</v>
      </c>
      <c r="B68">
        <v>3</v>
      </c>
      <c r="C68">
        <v>1</v>
      </c>
      <c r="D68">
        <v>1</v>
      </c>
      <c r="E68">
        <v>2</v>
      </c>
    </row>
    <row r="69" spans="1:5">
      <c r="A69" t="s">
        <v>14</v>
      </c>
      <c r="B69">
        <v>3</v>
      </c>
      <c r="C69">
        <v>1</v>
      </c>
      <c r="D69">
        <v>1</v>
      </c>
      <c r="E69">
        <v>2</v>
      </c>
    </row>
    <row r="70" spans="1:5">
      <c r="A70" t="s">
        <v>15</v>
      </c>
      <c r="B70">
        <v>3</v>
      </c>
      <c r="C70">
        <v>1</v>
      </c>
      <c r="D70">
        <v>1</v>
      </c>
      <c r="E70">
        <v>2</v>
      </c>
    </row>
    <row r="71" spans="1:5">
      <c r="A71" t="s">
        <v>18</v>
      </c>
      <c r="B71">
        <v>3</v>
      </c>
      <c r="C71">
        <v>1</v>
      </c>
      <c r="D71">
        <v>1</v>
      </c>
      <c r="E71">
        <v>2</v>
      </c>
    </row>
    <row r="72" spans="1:5">
      <c r="A72" t="s">
        <v>25</v>
      </c>
      <c r="B72">
        <v>3</v>
      </c>
      <c r="C72">
        <v>1</v>
      </c>
      <c r="D72">
        <v>1</v>
      </c>
      <c r="E72">
        <v>2</v>
      </c>
    </row>
    <row r="73" spans="1:5">
      <c r="A73" t="s">
        <v>46</v>
      </c>
      <c r="B73">
        <v>3</v>
      </c>
      <c r="C73">
        <v>2</v>
      </c>
      <c r="D73">
        <v>1</v>
      </c>
      <c r="E73">
        <v>1</v>
      </c>
    </row>
    <row r="74" spans="1:5">
      <c r="A74" t="s">
        <v>49</v>
      </c>
      <c r="B74">
        <v>3</v>
      </c>
      <c r="C74">
        <v>3</v>
      </c>
      <c r="D74">
        <v>2</v>
      </c>
      <c r="E74">
        <v>0</v>
      </c>
    </row>
    <row r="75" spans="1:5">
      <c r="A75" t="s">
        <v>50</v>
      </c>
      <c r="B75">
        <v>3</v>
      </c>
      <c r="C75">
        <v>2</v>
      </c>
      <c r="D75">
        <v>1</v>
      </c>
      <c r="E75">
        <v>1</v>
      </c>
    </row>
    <row r="76" spans="1:5">
      <c r="A76" t="s">
        <v>54</v>
      </c>
      <c r="B76">
        <v>3</v>
      </c>
      <c r="C76">
        <v>3</v>
      </c>
      <c r="D76">
        <v>2</v>
      </c>
      <c r="E76">
        <v>0</v>
      </c>
    </row>
    <row r="77" spans="1:5">
      <c r="A77" t="s">
        <v>55</v>
      </c>
      <c r="B77">
        <v>3</v>
      </c>
      <c r="C77">
        <v>2</v>
      </c>
      <c r="D77">
        <v>1</v>
      </c>
      <c r="E77">
        <v>1</v>
      </c>
    </row>
    <row r="78" spans="1:5">
      <c r="A78" t="s">
        <v>61</v>
      </c>
      <c r="B78">
        <v>3</v>
      </c>
      <c r="C78">
        <v>2</v>
      </c>
      <c r="D78">
        <v>1</v>
      </c>
      <c r="E78">
        <v>1</v>
      </c>
    </row>
    <row r="79" spans="1:5">
      <c r="A79" t="s">
        <v>63</v>
      </c>
      <c r="B79">
        <v>3</v>
      </c>
      <c r="C79">
        <v>2</v>
      </c>
      <c r="D79">
        <v>1</v>
      </c>
      <c r="E79">
        <v>1</v>
      </c>
    </row>
    <row r="80" spans="1:5">
      <c r="A80" t="s">
        <v>68</v>
      </c>
      <c r="B80">
        <v>3</v>
      </c>
      <c r="C80">
        <v>2</v>
      </c>
      <c r="D80">
        <v>1</v>
      </c>
      <c r="E80">
        <v>1</v>
      </c>
    </row>
    <row r="81" spans="1:5">
      <c r="A81" t="s">
        <v>71</v>
      </c>
      <c r="B81">
        <v>3</v>
      </c>
      <c r="C81">
        <v>3</v>
      </c>
      <c r="D81">
        <v>1</v>
      </c>
      <c r="E81">
        <v>0</v>
      </c>
    </row>
    <row r="82" spans="1:5">
      <c r="A82" t="s">
        <v>75</v>
      </c>
      <c r="B82">
        <v>3</v>
      </c>
      <c r="C82">
        <v>3</v>
      </c>
      <c r="D82">
        <v>1</v>
      </c>
      <c r="E82">
        <v>0</v>
      </c>
    </row>
    <row r="83" spans="1:5">
      <c r="A83" t="s">
        <v>79</v>
      </c>
      <c r="B83">
        <v>3</v>
      </c>
      <c r="C83">
        <v>2</v>
      </c>
      <c r="D83">
        <v>0</v>
      </c>
      <c r="E83">
        <v>1</v>
      </c>
    </row>
    <row r="84" spans="1:5">
      <c r="A84" t="s">
        <v>80</v>
      </c>
      <c r="B84">
        <v>3</v>
      </c>
      <c r="C84">
        <v>3</v>
      </c>
      <c r="D84">
        <v>0</v>
      </c>
      <c r="E84">
        <v>-1</v>
      </c>
    </row>
    <row r="85" spans="1:5">
      <c r="A85" t="s">
        <v>81</v>
      </c>
      <c r="B85">
        <v>3</v>
      </c>
      <c r="C85">
        <v>4</v>
      </c>
      <c r="D85">
        <v>0</v>
      </c>
      <c r="E85">
        <v>-1</v>
      </c>
    </row>
    <row r="86" spans="1:5">
      <c r="A86" t="s">
        <v>85</v>
      </c>
      <c r="B86">
        <v>3</v>
      </c>
      <c r="C86">
        <v>4</v>
      </c>
      <c r="D86">
        <v>0</v>
      </c>
      <c r="E86">
        <v>-1</v>
      </c>
    </row>
    <row r="87" spans="1:5">
      <c r="A87" t="s">
        <v>86</v>
      </c>
      <c r="B87">
        <v>3</v>
      </c>
      <c r="C87">
        <v>4</v>
      </c>
      <c r="D87">
        <v>4</v>
      </c>
      <c r="E87">
        <v>-1</v>
      </c>
    </row>
    <row r="88" spans="1:5">
      <c r="A88" t="s">
        <v>89</v>
      </c>
      <c r="B88">
        <v>3</v>
      </c>
      <c r="C88">
        <v>0</v>
      </c>
      <c r="D88">
        <v>0</v>
      </c>
      <c r="E88">
        <v>3</v>
      </c>
    </row>
    <row r="89" spans="1:5">
      <c r="A89" t="s">
        <v>94</v>
      </c>
      <c r="B89">
        <v>3</v>
      </c>
      <c r="C89">
        <v>2</v>
      </c>
      <c r="D89">
        <v>2</v>
      </c>
      <c r="E89">
        <v>1</v>
      </c>
    </row>
    <row r="90" spans="1:5">
      <c r="A90" t="s">
        <v>9</v>
      </c>
      <c r="B90">
        <v>4</v>
      </c>
      <c r="C90">
        <v>0</v>
      </c>
      <c r="D90">
        <v>0</v>
      </c>
      <c r="E90">
        <v>4</v>
      </c>
    </row>
    <row r="91" spans="1:5">
      <c r="A91" t="s">
        <v>38</v>
      </c>
      <c r="B91">
        <v>4</v>
      </c>
      <c r="C91">
        <v>2</v>
      </c>
      <c r="D91">
        <v>2</v>
      </c>
      <c r="E91">
        <v>2</v>
      </c>
    </row>
    <row r="92" spans="1:5">
      <c r="A92" t="s">
        <v>52</v>
      </c>
      <c r="B92">
        <v>4</v>
      </c>
      <c r="C92">
        <v>2</v>
      </c>
      <c r="D92">
        <v>1</v>
      </c>
      <c r="E92">
        <v>2</v>
      </c>
    </row>
    <row r="93" spans="1:5">
      <c r="A93" t="s">
        <v>56</v>
      </c>
      <c r="B93">
        <v>4</v>
      </c>
      <c r="C93">
        <v>3</v>
      </c>
      <c r="D93">
        <v>2</v>
      </c>
      <c r="E93">
        <v>1</v>
      </c>
    </row>
    <row r="94" spans="1:5">
      <c r="A94" t="s">
        <v>74</v>
      </c>
      <c r="B94">
        <v>4</v>
      </c>
      <c r="C94">
        <v>3</v>
      </c>
      <c r="D94">
        <v>1</v>
      </c>
      <c r="E94">
        <v>1</v>
      </c>
    </row>
    <row r="95" spans="1:5">
      <c r="A95" t="s">
        <v>77</v>
      </c>
      <c r="B95">
        <v>4</v>
      </c>
      <c r="C95">
        <v>3</v>
      </c>
      <c r="D95">
        <v>3</v>
      </c>
      <c r="E95">
        <v>1</v>
      </c>
    </row>
    <row r="96" spans="1:5">
      <c r="A96" t="s">
        <v>78</v>
      </c>
      <c r="B96">
        <v>4</v>
      </c>
      <c r="C96">
        <v>4</v>
      </c>
      <c r="D96">
        <v>1</v>
      </c>
      <c r="E96">
        <v>0</v>
      </c>
    </row>
    <row r="97" spans="1:5">
      <c r="A97" t="s">
        <v>82</v>
      </c>
      <c r="B97">
        <v>4</v>
      </c>
      <c r="C97">
        <v>4</v>
      </c>
      <c r="D97">
        <v>3</v>
      </c>
      <c r="E97">
        <v>0</v>
      </c>
    </row>
    <row r="98" spans="1:5">
      <c r="A98" t="s">
        <v>83</v>
      </c>
      <c r="B98">
        <v>4</v>
      </c>
      <c r="C98">
        <v>4</v>
      </c>
      <c r="D98">
        <v>4</v>
      </c>
      <c r="E98">
        <v>0</v>
      </c>
    </row>
    <row r="99" spans="1:5">
      <c r="A99" t="s">
        <v>84</v>
      </c>
      <c r="B99">
        <v>4</v>
      </c>
      <c r="C99">
        <v>4</v>
      </c>
      <c r="D99">
        <v>4</v>
      </c>
      <c r="E99">
        <v>0</v>
      </c>
    </row>
    <row r="100" spans="1:5">
      <c r="B100">
        <f>COUNT(B1:B98)</f>
        <v>97</v>
      </c>
      <c r="C100">
        <f>SUMIF(E1:E98,"&gt;=0",C1:C98)</f>
        <v>131</v>
      </c>
      <c r="E100">
        <f>SUMIF(E1:E98,"&gt;=0",E1:E98)</f>
        <v>65</v>
      </c>
    </row>
    <row r="101" spans="1:5">
      <c r="A101" t="s">
        <v>93</v>
      </c>
      <c r="B101">
        <f>SUM(B2:B99)</f>
        <v>222</v>
      </c>
      <c r="C101">
        <f>SUM(C2:C99)</f>
        <v>166</v>
      </c>
      <c r="D101">
        <f>SUM(D3:D100)</f>
        <v>102</v>
      </c>
      <c r="E101">
        <f>SUM(E3:E100)</f>
        <v>120</v>
      </c>
    </row>
  </sheetData>
  <sortState xmlns:xlrd2="http://schemas.microsoft.com/office/spreadsheetml/2017/richdata2" ref="A2:E101">
    <sortCondition ref="B2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F548-DED4-7245-9B7B-09F446D64A2A}">
  <dimension ref="A1:Y129"/>
  <sheetViews>
    <sheetView tabSelected="1" topLeftCell="M1" workbookViewId="0">
      <pane ySplit="1" topLeftCell="A2" activePane="bottomLeft" state="frozen"/>
      <selection pane="bottomLeft" activeCell="Z27" sqref="Z27"/>
    </sheetView>
  </sheetViews>
  <sheetFormatPr baseColWidth="10" defaultRowHeight="16"/>
  <cols>
    <col min="1" max="1" width="14.33203125" bestFit="1" customWidth="1"/>
    <col min="2" max="2" width="13.1640625" bestFit="1" customWidth="1"/>
    <col min="3" max="3" width="6.5" bestFit="1" customWidth="1"/>
    <col min="4" max="4" width="14.5" bestFit="1" customWidth="1"/>
    <col min="5" max="5" width="15.1640625" bestFit="1" customWidth="1"/>
    <col min="6" max="6" width="12.33203125" bestFit="1" customWidth="1"/>
    <col min="7" max="7" width="20" bestFit="1" customWidth="1"/>
    <col min="8" max="8" width="21" bestFit="1" customWidth="1"/>
    <col min="9" max="9" width="187" bestFit="1" customWidth="1"/>
    <col min="10" max="10" width="26.6640625" bestFit="1" customWidth="1"/>
    <col min="11" max="11" width="16.6640625" bestFit="1" customWidth="1"/>
    <col min="12" max="12" width="22.6640625" bestFit="1" customWidth="1"/>
    <col min="13" max="13" width="145" bestFit="1" customWidth="1"/>
    <col min="14" max="14" width="18.83203125" bestFit="1" customWidth="1"/>
    <col min="15" max="15" width="17.6640625" bestFit="1" customWidth="1"/>
    <col min="16" max="16" width="55.33203125" bestFit="1" customWidth="1"/>
    <col min="17" max="17" width="21.1640625" bestFit="1" customWidth="1"/>
    <col min="18" max="18" width="17.6640625" bestFit="1" customWidth="1"/>
    <col min="19" max="19" width="16.6640625" bestFit="1" customWidth="1"/>
    <col min="20" max="20" width="25.83203125" bestFit="1" customWidth="1"/>
    <col min="21" max="21" width="25.83203125" customWidth="1"/>
    <col min="22" max="22" width="95.5" bestFit="1" customWidth="1"/>
    <col min="23" max="23" width="20.1640625" bestFit="1" customWidth="1"/>
  </cols>
  <sheetData>
    <row r="1" spans="1:25">
      <c r="A1" t="s">
        <v>104</v>
      </c>
      <c r="B1" t="s">
        <v>143</v>
      </c>
      <c r="C1" t="s">
        <v>105</v>
      </c>
      <c r="D1" t="s">
        <v>144</v>
      </c>
      <c r="E1" t="s">
        <v>145</v>
      </c>
      <c r="F1" t="s">
        <v>107</v>
      </c>
      <c r="G1" t="s">
        <v>146</v>
      </c>
      <c r="H1" t="s">
        <v>147</v>
      </c>
      <c r="I1" t="s">
        <v>170</v>
      </c>
      <c r="J1" t="s">
        <v>117</v>
      </c>
      <c r="K1" t="s">
        <v>106</v>
      </c>
      <c r="L1" t="s">
        <v>150</v>
      </c>
      <c r="M1" t="s">
        <v>151</v>
      </c>
      <c r="N1" t="s">
        <v>112</v>
      </c>
      <c r="O1" t="s">
        <v>111</v>
      </c>
      <c r="P1" t="s">
        <v>169</v>
      </c>
      <c r="Q1" t="s">
        <v>113</v>
      </c>
      <c r="R1" t="s">
        <v>110</v>
      </c>
      <c r="S1" t="s">
        <v>114</v>
      </c>
      <c r="T1" t="s">
        <v>160</v>
      </c>
      <c r="U1" t="s">
        <v>159</v>
      </c>
      <c r="V1" t="s">
        <v>115</v>
      </c>
      <c r="W1" t="s">
        <v>116</v>
      </c>
      <c r="X1" t="s">
        <v>161</v>
      </c>
      <c r="Y1" t="s">
        <v>162</v>
      </c>
    </row>
    <row r="2" spans="1:25" s="3" customFormat="1" ht="17">
      <c r="A2" s="2" t="s">
        <v>11</v>
      </c>
      <c r="B2" s="3">
        <v>4085867</v>
      </c>
      <c r="C2" s="3" t="s">
        <v>118</v>
      </c>
      <c r="D2" s="3">
        <f>IF(C2="fwd",1,-1)</f>
        <v>-1</v>
      </c>
      <c r="E2" s="3">
        <v>0</v>
      </c>
      <c r="F2" s="3">
        <f>B2+D2*E2</f>
        <v>4085867</v>
      </c>
      <c r="G2" s="3">
        <v>4085823</v>
      </c>
      <c r="H2" s="3">
        <v>4085982</v>
      </c>
      <c r="I2" s="3" t="s">
        <v>189</v>
      </c>
      <c r="J2" s="6" t="s">
        <v>190</v>
      </c>
      <c r="K2" s="3" t="s">
        <v>109</v>
      </c>
      <c r="L2" s="3" t="s">
        <v>109</v>
      </c>
      <c r="M2" s="3" t="s">
        <v>109</v>
      </c>
      <c r="N2" s="3" t="s">
        <v>164</v>
      </c>
      <c r="O2" s="3" t="s">
        <v>164</v>
      </c>
      <c r="P2" s="3" t="s">
        <v>164</v>
      </c>
      <c r="Q2" s="3" t="s">
        <v>164</v>
      </c>
      <c r="R2" s="3">
        <v>4085883</v>
      </c>
      <c r="S2" s="3">
        <v>4085943</v>
      </c>
      <c r="T2" s="3">
        <f t="shared" ref="T2:T15" si="0">R2-G2</f>
        <v>60</v>
      </c>
      <c r="U2" s="3">
        <f t="shared" ref="U2:U15" si="1">S2-G2</f>
        <v>120</v>
      </c>
      <c r="V2" t="s">
        <v>194</v>
      </c>
      <c r="W2" s="3" t="s">
        <v>173</v>
      </c>
      <c r="Y2" s="3">
        <v>1</v>
      </c>
    </row>
    <row r="3" spans="1:25" s="3" customFormat="1" ht="17">
      <c r="A3" s="2" t="s">
        <v>11</v>
      </c>
      <c r="B3" s="3">
        <v>4085867</v>
      </c>
      <c r="C3" s="3" t="s">
        <v>118</v>
      </c>
      <c r="D3" s="3">
        <f>IF(C3="fwd",1,-1)</f>
        <v>-1</v>
      </c>
      <c r="E3" s="3">
        <v>0</v>
      </c>
      <c r="F3" s="3">
        <f>B3+D3*E3</f>
        <v>4085867</v>
      </c>
      <c r="G3" s="3">
        <v>4085823</v>
      </c>
      <c r="H3" s="3">
        <v>4085982</v>
      </c>
      <c r="I3" s="3" t="s">
        <v>189</v>
      </c>
      <c r="J3" s="6" t="s">
        <v>190</v>
      </c>
      <c r="K3" s="3" t="s">
        <v>109</v>
      </c>
      <c r="L3" s="3" t="s">
        <v>109</v>
      </c>
      <c r="M3" s="3" t="s">
        <v>109</v>
      </c>
      <c r="N3" s="3" t="s">
        <v>164</v>
      </c>
      <c r="O3" s="3" t="s">
        <v>164</v>
      </c>
      <c r="P3" s="3" t="s">
        <v>164</v>
      </c>
      <c r="Q3" s="3" t="s">
        <v>164</v>
      </c>
      <c r="R3" s="3">
        <v>4085943</v>
      </c>
      <c r="S3" s="3">
        <v>4085960</v>
      </c>
      <c r="T3" s="3">
        <f t="shared" ref="T3" si="2">R3-G3</f>
        <v>120</v>
      </c>
      <c r="U3" s="3">
        <f t="shared" ref="U3" si="3">S3-G3</f>
        <v>137</v>
      </c>
      <c r="V3" s="3" t="s">
        <v>195</v>
      </c>
      <c r="W3" s="3" t="s">
        <v>155</v>
      </c>
      <c r="Y3" s="3">
        <v>1</v>
      </c>
    </row>
    <row r="4" spans="1:25" s="3" customFormat="1" ht="17">
      <c r="A4" s="2" t="s">
        <v>11</v>
      </c>
      <c r="B4" s="3">
        <v>4085867</v>
      </c>
      <c r="C4" s="3" t="s">
        <v>118</v>
      </c>
      <c r="D4" s="3">
        <f>IF(C4="fwd",1,-1)</f>
        <v>-1</v>
      </c>
      <c r="E4" s="3">
        <v>0</v>
      </c>
      <c r="F4" s="3">
        <f>B4+D4*E4</f>
        <v>4085867</v>
      </c>
      <c r="G4" s="3">
        <v>4085823</v>
      </c>
      <c r="H4" s="3">
        <v>4085982</v>
      </c>
      <c r="I4" s="3" t="s">
        <v>189</v>
      </c>
      <c r="J4" s="6" t="s">
        <v>190</v>
      </c>
      <c r="K4" s="3" t="s">
        <v>109</v>
      </c>
      <c r="L4" s="3" t="s">
        <v>109</v>
      </c>
      <c r="M4" s="3" t="s">
        <v>109</v>
      </c>
      <c r="N4" s="3">
        <v>4085835</v>
      </c>
      <c r="O4" s="3">
        <v>4085848</v>
      </c>
      <c r="P4" s="3" t="s">
        <v>191</v>
      </c>
      <c r="Q4" s="3" t="s">
        <v>192</v>
      </c>
      <c r="R4" s="3">
        <v>4085826</v>
      </c>
      <c r="S4" s="3">
        <v>4085863</v>
      </c>
      <c r="T4" s="3">
        <f t="shared" si="0"/>
        <v>3</v>
      </c>
      <c r="U4" s="3">
        <f t="shared" si="1"/>
        <v>40</v>
      </c>
      <c r="V4" s="3" t="s">
        <v>193</v>
      </c>
      <c r="W4" s="3" t="s">
        <v>155</v>
      </c>
      <c r="Y4" s="3">
        <v>1</v>
      </c>
    </row>
    <row r="5" spans="1:25" s="3" customFormat="1">
      <c r="A5" s="2" t="s">
        <v>24</v>
      </c>
      <c r="B5" s="3">
        <v>2928035</v>
      </c>
      <c r="C5" s="3" t="s">
        <v>108</v>
      </c>
      <c r="D5" s="3">
        <f t="shared" ref="D5:D77" si="4">IF(C5="fwd",1,-1)</f>
        <v>1</v>
      </c>
      <c r="E5" s="3">
        <v>0</v>
      </c>
      <c r="F5" s="3">
        <f t="shared" ref="F5:F77" si="5">B5+D5*E5</f>
        <v>2928035</v>
      </c>
      <c r="G5" s="3">
        <v>2927921</v>
      </c>
      <c r="H5" s="3">
        <v>2928080</v>
      </c>
      <c r="I5" s="3" t="s">
        <v>197</v>
      </c>
      <c r="J5" s="3" t="s">
        <v>198</v>
      </c>
      <c r="K5" s="3">
        <v>2928035</v>
      </c>
      <c r="L5" s="3" t="s">
        <v>196</v>
      </c>
      <c r="M5" s="3" t="s">
        <v>199</v>
      </c>
      <c r="N5" s="3">
        <v>2928004</v>
      </c>
      <c r="O5" s="3">
        <v>2928080</v>
      </c>
      <c r="P5" s="3" t="s">
        <v>200</v>
      </c>
      <c r="Q5" s="3" t="s">
        <v>173</v>
      </c>
      <c r="R5" s="3">
        <v>2928004</v>
      </c>
      <c r="S5" s="3">
        <f>R5+26</f>
        <v>2928030</v>
      </c>
      <c r="T5" s="3">
        <f t="shared" si="0"/>
        <v>83</v>
      </c>
      <c r="U5" s="3">
        <f t="shared" si="1"/>
        <v>109</v>
      </c>
      <c r="V5" s="3" t="s">
        <v>201</v>
      </c>
      <c r="W5" s="3" t="s">
        <v>173</v>
      </c>
      <c r="Y5" s="3">
        <v>0</v>
      </c>
    </row>
    <row r="6" spans="1:25" s="3" customFormat="1" ht="17">
      <c r="A6" s="2" t="s">
        <v>51</v>
      </c>
      <c r="B6" s="3">
        <v>2185451</v>
      </c>
      <c r="C6" s="3" t="s">
        <v>118</v>
      </c>
      <c r="D6" s="3">
        <f t="shared" si="4"/>
        <v>-1</v>
      </c>
      <c r="E6" s="3">
        <v>0</v>
      </c>
      <c r="F6" s="3">
        <f t="shared" si="5"/>
        <v>2185451</v>
      </c>
      <c r="G6" s="3">
        <v>2185407</v>
      </c>
      <c r="H6" s="3">
        <v>2185566</v>
      </c>
      <c r="I6" s="3" t="s">
        <v>203</v>
      </c>
      <c r="J6" s="6" t="s">
        <v>204</v>
      </c>
      <c r="K6" s="3">
        <v>2185451</v>
      </c>
      <c r="L6" s="3" t="s">
        <v>109</v>
      </c>
      <c r="M6" s="3" t="s">
        <v>202</v>
      </c>
      <c r="N6" s="3">
        <f>O6-45</f>
        <v>2185406</v>
      </c>
      <c r="O6" s="3">
        <v>2185451</v>
      </c>
      <c r="P6" s="3" t="s">
        <v>205</v>
      </c>
      <c r="Q6" s="3" t="s">
        <v>165</v>
      </c>
      <c r="R6" s="3">
        <v>2185430</v>
      </c>
      <c r="S6" s="3">
        <v>2185487</v>
      </c>
      <c r="T6" s="3">
        <f t="shared" si="0"/>
        <v>23</v>
      </c>
      <c r="U6" s="3">
        <f t="shared" si="1"/>
        <v>80</v>
      </c>
      <c r="V6" s="3" t="s">
        <v>206</v>
      </c>
      <c r="W6" s="3" t="s">
        <v>165</v>
      </c>
      <c r="Y6" s="3">
        <v>0</v>
      </c>
    </row>
    <row r="7" spans="1:25" s="3" customFormat="1" ht="17">
      <c r="A7" s="2" t="s">
        <v>51</v>
      </c>
      <c r="B7" s="3">
        <v>2185451</v>
      </c>
      <c r="C7" s="3" t="s">
        <v>118</v>
      </c>
      <c r="D7" s="3">
        <f t="shared" si="4"/>
        <v>-1</v>
      </c>
      <c r="E7" s="3">
        <v>0</v>
      </c>
      <c r="F7" s="3">
        <f t="shared" ref="F7" si="6">B7+D7*E7</f>
        <v>2185451</v>
      </c>
      <c r="G7" s="3">
        <v>2185407</v>
      </c>
      <c r="H7" s="3">
        <v>2185566</v>
      </c>
      <c r="I7" s="3" t="s">
        <v>203</v>
      </c>
      <c r="J7" s="6" t="s">
        <v>204</v>
      </c>
      <c r="K7" s="3">
        <v>2185451</v>
      </c>
      <c r="L7" s="3" t="s">
        <v>109</v>
      </c>
      <c r="M7" s="3" t="s">
        <v>202</v>
      </c>
      <c r="N7" s="3" t="s">
        <v>164</v>
      </c>
      <c r="O7" s="3" t="s">
        <v>164</v>
      </c>
      <c r="P7" s="3" t="s">
        <v>164</v>
      </c>
      <c r="Q7" s="3" t="s">
        <v>164</v>
      </c>
      <c r="R7" s="3">
        <v>2185487</v>
      </c>
      <c r="S7" s="3">
        <f>R7+17</f>
        <v>2185504</v>
      </c>
      <c r="T7" s="3">
        <f t="shared" ref="T7:T10" si="7">R7-G7</f>
        <v>80</v>
      </c>
      <c r="U7" s="3">
        <f t="shared" ref="U7:U10" si="8">S7-G7</f>
        <v>97</v>
      </c>
      <c r="V7" s="3" t="s">
        <v>207</v>
      </c>
      <c r="W7" s="3" t="s">
        <v>173</v>
      </c>
      <c r="Y7" s="3">
        <v>1</v>
      </c>
    </row>
    <row r="8" spans="1:25" s="3" customFormat="1" ht="17">
      <c r="A8" s="2" t="s">
        <v>55</v>
      </c>
      <c r="B8" s="3">
        <v>2033449</v>
      </c>
      <c r="C8" s="3" t="s">
        <v>118</v>
      </c>
      <c r="D8" s="3">
        <f t="shared" si="4"/>
        <v>-1</v>
      </c>
      <c r="E8" s="3">
        <v>0</v>
      </c>
      <c r="F8" s="3">
        <f t="shared" si="5"/>
        <v>2033449</v>
      </c>
      <c r="G8" s="3">
        <v>2033405</v>
      </c>
      <c r="H8" s="3">
        <v>2033564</v>
      </c>
      <c r="I8" s="3" t="s">
        <v>211</v>
      </c>
      <c r="J8" s="6" t="s">
        <v>212</v>
      </c>
      <c r="K8" s="3" t="s">
        <v>208</v>
      </c>
      <c r="L8" s="3" t="s">
        <v>209</v>
      </c>
      <c r="M8" s="3" t="s">
        <v>210</v>
      </c>
      <c r="N8" s="3" t="s">
        <v>164</v>
      </c>
      <c r="O8" s="3" t="s">
        <v>164</v>
      </c>
      <c r="P8" s="3" t="s">
        <v>164</v>
      </c>
      <c r="Q8" s="3" t="s">
        <v>164</v>
      </c>
      <c r="R8" s="3">
        <v>2033430</v>
      </c>
      <c r="S8" s="3">
        <v>2033445</v>
      </c>
      <c r="T8" s="3">
        <f t="shared" si="7"/>
        <v>25</v>
      </c>
      <c r="U8" s="3">
        <f t="shared" si="8"/>
        <v>40</v>
      </c>
      <c r="V8" s="3" t="s">
        <v>213</v>
      </c>
      <c r="W8" s="3" t="s">
        <v>173</v>
      </c>
      <c r="Y8" s="3">
        <v>1</v>
      </c>
    </row>
    <row r="9" spans="1:25" s="3" customFormat="1" ht="17">
      <c r="A9" s="2" t="s">
        <v>55</v>
      </c>
      <c r="B9" s="3">
        <v>2033449</v>
      </c>
      <c r="C9" s="3" t="s">
        <v>118</v>
      </c>
      <c r="D9" s="3">
        <f t="shared" si="4"/>
        <v>-1</v>
      </c>
      <c r="E9" s="3">
        <v>0</v>
      </c>
      <c r="F9" s="3">
        <f t="shared" ref="F9" si="9">B9+D9*E9</f>
        <v>2033449</v>
      </c>
      <c r="G9" s="3">
        <v>2033405</v>
      </c>
      <c r="H9" s="3">
        <v>2033564</v>
      </c>
      <c r="I9" s="3" t="s">
        <v>211</v>
      </c>
      <c r="J9" s="6" t="s">
        <v>212</v>
      </c>
      <c r="K9" s="3" t="s">
        <v>208</v>
      </c>
      <c r="L9" s="3" t="s">
        <v>209</v>
      </c>
      <c r="M9" s="3" t="s">
        <v>210</v>
      </c>
      <c r="N9" s="3" t="s">
        <v>164</v>
      </c>
      <c r="O9" s="3" t="s">
        <v>164</v>
      </c>
      <c r="P9" s="3" t="s">
        <v>164</v>
      </c>
      <c r="Q9" s="3" t="s">
        <v>164</v>
      </c>
      <c r="R9" s="3">
        <v>2033476</v>
      </c>
      <c r="S9" s="3">
        <v>2033494</v>
      </c>
      <c r="T9" s="3">
        <f t="shared" si="7"/>
        <v>71</v>
      </c>
      <c r="U9" s="3">
        <f t="shared" si="8"/>
        <v>89</v>
      </c>
      <c r="V9" s="3" t="s">
        <v>214</v>
      </c>
      <c r="W9" s="3" t="s">
        <v>155</v>
      </c>
      <c r="Y9" s="3">
        <v>1</v>
      </c>
    </row>
    <row r="10" spans="1:25" s="3" customFormat="1" ht="17">
      <c r="A10" s="2" t="s">
        <v>55</v>
      </c>
      <c r="B10" s="3">
        <v>2033449</v>
      </c>
      <c r="C10" s="3" t="s">
        <v>118</v>
      </c>
      <c r="D10" s="3">
        <f t="shared" si="4"/>
        <v>-1</v>
      </c>
      <c r="E10" s="3">
        <v>0</v>
      </c>
      <c r="F10" s="3">
        <f t="shared" ref="F10" si="10">B10+D10*E10</f>
        <v>2033449</v>
      </c>
      <c r="G10" s="3">
        <v>2033405</v>
      </c>
      <c r="H10" s="3">
        <v>2033564</v>
      </c>
      <c r="I10" s="3" t="s">
        <v>211</v>
      </c>
      <c r="J10" s="6" t="s">
        <v>212</v>
      </c>
      <c r="K10" s="3" t="s">
        <v>208</v>
      </c>
      <c r="L10" s="3" t="s">
        <v>209</v>
      </c>
      <c r="M10" s="3" t="s">
        <v>210</v>
      </c>
      <c r="N10" s="3" t="s">
        <v>164</v>
      </c>
      <c r="O10" s="3" t="s">
        <v>164</v>
      </c>
      <c r="P10" s="3" t="s">
        <v>164</v>
      </c>
      <c r="Q10" s="3" t="s">
        <v>164</v>
      </c>
      <c r="R10" s="3">
        <v>2033494</v>
      </c>
      <c r="S10" s="3">
        <f>R10+12</f>
        <v>2033506</v>
      </c>
      <c r="T10" s="3">
        <f t="shared" si="7"/>
        <v>89</v>
      </c>
      <c r="U10" s="3">
        <f t="shared" si="8"/>
        <v>101</v>
      </c>
      <c r="V10" s="3" t="s">
        <v>215</v>
      </c>
      <c r="W10" s="3" t="s">
        <v>173</v>
      </c>
      <c r="Y10" s="3">
        <v>1</v>
      </c>
    </row>
    <row r="11" spans="1:25" s="3" customFormat="1" ht="17">
      <c r="A11" s="2" t="s">
        <v>74</v>
      </c>
      <c r="B11" s="3">
        <v>321511</v>
      </c>
      <c r="C11" s="3" t="s">
        <v>108</v>
      </c>
      <c r="D11" s="3">
        <f t="shared" si="4"/>
        <v>1</v>
      </c>
      <c r="E11" s="3">
        <v>0</v>
      </c>
      <c r="F11" s="3">
        <f t="shared" si="5"/>
        <v>321511</v>
      </c>
      <c r="G11" s="3">
        <v>321397</v>
      </c>
      <c r="H11" s="3">
        <v>321556</v>
      </c>
      <c r="I11" s="3" t="s">
        <v>216</v>
      </c>
      <c r="J11" s="6" t="s">
        <v>217</v>
      </c>
      <c r="K11" s="3">
        <v>321511</v>
      </c>
      <c r="L11" s="3" t="s">
        <v>196</v>
      </c>
      <c r="M11" s="3" t="s">
        <v>218</v>
      </c>
      <c r="N11" s="3">
        <v>321537</v>
      </c>
      <c r="O11" s="3">
        <f>N11+20</f>
        <v>321557</v>
      </c>
      <c r="P11" s="3" t="s">
        <v>219</v>
      </c>
      <c r="Q11" s="3" t="s">
        <v>165</v>
      </c>
      <c r="R11" s="3">
        <f>S11-24</f>
        <v>321530</v>
      </c>
      <c r="S11" s="3">
        <v>321554</v>
      </c>
      <c r="T11" s="3">
        <f t="shared" si="0"/>
        <v>133</v>
      </c>
      <c r="U11" s="3">
        <f t="shared" si="1"/>
        <v>157</v>
      </c>
      <c r="V11" s="3" t="s">
        <v>220</v>
      </c>
      <c r="W11" s="3" t="s">
        <v>165</v>
      </c>
      <c r="Y11" s="3">
        <v>0</v>
      </c>
    </row>
    <row r="12" spans="1:25" s="3" customFormat="1" ht="17">
      <c r="A12" s="2" t="s">
        <v>74</v>
      </c>
      <c r="B12" s="3">
        <v>321511</v>
      </c>
      <c r="C12" s="3" t="s">
        <v>108</v>
      </c>
      <c r="D12" s="3">
        <f t="shared" si="4"/>
        <v>1</v>
      </c>
      <c r="E12" s="3">
        <v>0</v>
      </c>
      <c r="F12" s="3">
        <f t="shared" ref="F12" si="11">B12+D12*E12</f>
        <v>321511</v>
      </c>
      <c r="G12" s="3">
        <v>321397</v>
      </c>
      <c r="H12" s="3">
        <v>321556</v>
      </c>
      <c r="I12" s="3" t="s">
        <v>216</v>
      </c>
      <c r="J12" s="6" t="s">
        <v>217</v>
      </c>
      <c r="K12" s="3">
        <v>321511</v>
      </c>
      <c r="L12" s="3" t="s">
        <v>196</v>
      </c>
      <c r="M12" s="3" t="s">
        <v>218</v>
      </c>
      <c r="N12" s="3">
        <v>321511</v>
      </c>
      <c r="O12" s="3">
        <f>N12+20</f>
        <v>321531</v>
      </c>
      <c r="P12" s="3" t="s">
        <v>221</v>
      </c>
      <c r="Q12" s="3" t="s">
        <v>165</v>
      </c>
      <c r="R12" s="3" t="s">
        <v>164</v>
      </c>
      <c r="S12" s="3" t="s">
        <v>164</v>
      </c>
      <c r="T12" s="3" t="s">
        <v>164</v>
      </c>
      <c r="U12" s="3" t="s">
        <v>164</v>
      </c>
      <c r="V12" s="3" t="s">
        <v>164</v>
      </c>
      <c r="W12" s="3" t="s">
        <v>164</v>
      </c>
      <c r="Y12" s="3">
        <v>-1</v>
      </c>
    </row>
    <row r="13" spans="1:25" s="3" customFormat="1" ht="17">
      <c r="A13" s="2" t="s">
        <v>74</v>
      </c>
      <c r="B13" s="3">
        <v>321511</v>
      </c>
      <c r="C13" s="3" t="s">
        <v>108</v>
      </c>
      <c r="D13" s="3">
        <f t="shared" si="4"/>
        <v>1</v>
      </c>
      <c r="E13" s="3">
        <v>0</v>
      </c>
      <c r="F13" s="3">
        <f t="shared" ref="F13:F14" si="12">B13+D13*E13</f>
        <v>321511</v>
      </c>
      <c r="G13" s="3">
        <v>321397</v>
      </c>
      <c r="H13" s="3">
        <v>321556</v>
      </c>
      <c r="I13" s="3" t="s">
        <v>216</v>
      </c>
      <c r="J13" s="6" t="s">
        <v>217</v>
      </c>
      <c r="K13" s="3">
        <v>321511</v>
      </c>
      <c r="L13" s="3" t="s">
        <v>196</v>
      </c>
      <c r="M13" s="3" t="s">
        <v>218</v>
      </c>
      <c r="N13" s="3">
        <v>321484</v>
      </c>
      <c r="O13" s="3">
        <f>N13+20</f>
        <v>321504</v>
      </c>
      <c r="P13" s="3" t="s">
        <v>223</v>
      </c>
      <c r="Q13" s="3" t="s">
        <v>165</v>
      </c>
      <c r="R13" s="3">
        <v>321485</v>
      </c>
      <c r="S13" s="3">
        <f>R13+18</f>
        <v>321503</v>
      </c>
      <c r="T13" s="3">
        <f t="shared" ref="T13:T14" si="13">R13-G13</f>
        <v>88</v>
      </c>
      <c r="U13" s="3">
        <f t="shared" ref="U13:U14" si="14">S13-G13</f>
        <v>106</v>
      </c>
      <c r="V13" s="3" t="s">
        <v>222</v>
      </c>
      <c r="W13" s="3" t="s">
        <v>165</v>
      </c>
      <c r="Y13" s="3">
        <v>0</v>
      </c>
    </row>
    <row r="14" spans="1:25" s="3" customFormat="1" ht="17">
      <c r="A14" s="2" t="s">
        <v>49</v>
      </c>
      <c r="B14" s="3">
        <v>1996867</v>
      </c>
      <c r="C14" s="3" t="s">
        <v>118</v>
      </c>
      <c r="D14" s="3">
        <f t="shared" si="4"/>
        <v>-1</v>
      </c>
      <c r="E14" s="3">
        <v>-10</v>
      </c>
      <c r="F14" s="3">
        <f t="shared" si="12"/>
        <v>1996877</v>
      </c>
      <c r="G14" s="3">
        <v>1996823</v>
      </c>
      <c r="H14" s="3">
        <v>1996982</v>
      </c>
      <c r="I14" s="3" t="s">
        <v>226</v>
      </c>
      <c r="J14" s="6" t="s">
        <v>227</v>
      </c>
      <c r="K14" s="3">
        <v>1996897</v>
      </c>
      <c r="L14" s="3" t="s">
        <v>196</v>
      </c>
      <c r="M14" s="3" t="s">
        <v>225</v>
      </c>
      <c r="N14" s="3">
        <v>1996832</v>
      </c>
      <c r="O14" s="3">
        <v>1996868</v>
      </c>
      <c r="P14" s="3" t="s">
        <v>229</v>
      </c>
      <c r="Q14" s="3" t="s">
        <v>230</v>
      </c>
      <c r="R14" s="3">
        <v>1996830</v>
      </c>
      <c r="S14" s="3">
        <v>1996860</v>
      </c>
      <c r="T14" s="3">
        <f t="shared" si="13"/>
        <v>7</v>
      </c>
      <c r="U14" s="3">
        <f t="shared" si="14"/>
        <v>37</v>
      </c>
      <c r="V14" s="3" t="s">
        <v>231</v>
      </c>
      <c r="W14" s="3" t="s">
        <v>165</v>
      </c>
      <c r="Y14" s="3">
        <v>0</v>
      </c>
    </row>
    <row r="15" spans="1:25" s="3" customFormat="1" ht="17">
      <c r="A15" s="2" t="s">
        <v>49</v>
      </c>
      <c r="B15" s="3">
        <v>1996867</v>
      </c>
      <c r="C15" s="3" t="s">
        <v>118</v>
      </c>
      <c r="D15" s="3">
        <f t="shared" si="4"/>
        <v>-1</v>
      </c>
      <c r="E15" s="3">
        <v>-10</v>
      </c>
      <c r="F15" s="3">
        <f t="shared" si="5"/>
        <v>1996877</v>
      </c>
      <c r="G15" s="3">
        <v>1996823</v>
      </c>
      <c r="H15" s="3">
        <v>1996982</v>
      </c>
      <c r="I15" s="3" t="s">
        <v>226</v>
      </c>
      <c r="J15" s="6" t="s">
        <v>227</v>
      </c>
      <c r="K15" s="3">
        <v>1996897</v>
      </c>
      <c r="L15" s="3" t="s">
        <v>196</v>
      </c>
      <c r="M15" s="3" t="s">
        <v>225</v>
      </c>
      <c r="N15" s="3">
        <v>1996895</v>
      </c>
      <c r="O15" s="3">
        <v>1996911</v>
      </c>
      <c r="P15" s="3" t="s">
        <v>232</v>
      </c>
      <c r="Q15" s="3" t="s">
        <v>173</v>
      </c>
      <c r="R15" s="3">
        <v>1996903</v>
      </c>
      <c r="S15" s="3">
        <v>1996925</v>
      </c>
      <c r="T15" s="3">
        <f t="shared" si="0"/>
        <v>80</v>
      </c>
      <c r="U15" s="3">
        <f t="shared" si="1"/>
        <v>102</v>
      </c>
      <c r="V15" s="3" t="s">
        <v>233</v>
      </c>
      <c r="W15" s="3" t="s">
        <v>173</v>
      </c>
      <c r="Y15" s="3">
        <v>0</v>
      </c>
    </row>
    <row r="16" spans="1:25" s="3" customFormat="1">
      <c r="A16" s="2" t="s">
        <v>158</v>
      </c>
      <c r="B16" s="3">
        <v>3155262</v>
      </c>
      <c r="C16" s="3" t="s">
        <v>118</v>
      </c>
      <c r="D16" s="3">
        <f t="shared" si="4"/>
        <v>-1</v>
      </c>
      <c r="E16" s="3">
        <v>1</v>
      </c>
      <c r="F16" s="3">
        <f t="shared" si="5"/>
        <v>3155261</v>
      </c>
      <c r="G16" s="3">
        <v>3155218</v>
      </c>
      <c r="H16" s="3">
        <f>G16+160-1</f>
        <v>3155377</v>
      </c>
      <c r="I16" s="3" t="s">
        <v>148</v>
      </c>
      <c r="J16" s="3" t="s">
        <v>149</v>
      </c>
      <c r="K16" s="3">
        <v>3155384</v>
      </c>
      <c r="L16" s="3" t="s">
        <v>152</v>
      </c>
      <c r="M16" s="2" t="s">
        <v>153</v>
      </c>
      <c r="N16" s="3">
        <v>3155355</v>
      </c>
      <c r="O16" s="3">
        <v>3155384</v>
      </c>
      <c r="P16" s="3" t="s">
        <v>167</v>
      </c>
      <c r="Q16" s="3" t="s">
        <v>165</v>
      </c>
      <c r="R16" s="3">
        <v>3155336</v>
      </c>
      <c r="S16" s="3">
        <v>3155365</v>
      </c>
      <c r="T16" s="3">
        <f t="shared" ref="T16:T17" si="15">R16-G16</f>
        <v>118</v>
      </c>
      <c r="U16" s="3">
        <f t="shared" ref="U16:U17" si="16">S16-G16</f>
        <v>147</v>
      </c>
      <c r="V16" s="3" t="s">
        <v>168</v>
      </c>
      <c r="W16" s="3" t="s">
        <v>165</v>
      </c>
      <c r="Y16" s="3">
        <v>0</v>
      </c>
    </row>
    <row r="17" spans="1:25" s="3" customFormat="1">
      <c r="A17" s="2" t="s">
        <v>158</v>
      </c>
      <c r="B17" s="3">
        <v>3155262</v>
      </c>
      <c r="C17" s="3" t="s">
        <v>118</v>
      </c>
      <c r="D17" s="3">
        <f t="shared" si="4"/>
        <v>-1</v>
      </c>
      <c r="E17" s="3">
        <v>1</v>
      </c>
      <c r="F17" s="3">
        <f t="shared" ref="F17" si="17">B17+D17*E17</f>
        <v>3155261</v>
      </c>
      <c r="G17" s="3">
        <v>3155218</v>
      </c>
      <c r="H17" s="3">
        <f t="shared" ref="H17:H18" si="18">G17+160-1</f>
        <v>3155377</v>
      </c>
      <c r="I17" s="3" t="s">
        <v>148</v>
      </c>
      <c r="J17" s="3" t="s">
        <v>149</v>
      </c>
      <c r="K17" s="3">
        <v>3155384</v>
      </c>
      <c r="L17" s="3" t="s">
        <v>152</v>
      </c>
      <c r="M17" s="2" t="s">
        <v>153</v>
      </c>
      <c r="N17" s="3">
        <v>3155238</v>
      </c>
      <c r="O17" s="3">
        <v>3155261</v>
      </c>
      <c r="P17" s="3" t="s">
        <v>163</v>
      </c>
      <c r="Q17" s="3" t="s">
        <v>155</v>
      </c>
      <c r="R17" s="3">
        <v>3155220</v>
      </c>
      <c r="S17" s="3">
        <v>3155250</v>
      </c>
      <c r="T17" s="3">
        <f t="shared" si="15"/>
        <v>2</v>
      </c>
      <c r="U17" s="3">
        <f t="shared" si="16"/>
        <v>32</v>
      </c>
      <c r="V17" s="3" t="s">
        <v>166</v>
      </c>
      <c r="W17" s="3" t="s">
        <v>155</v>
      </c>
      <c r="Y17" s="3">
        <v>0</v>
      </c>
    </row>
    <row r="18" spans="1:25" s="3" customFormat="1" ht="19" customHeight="1">
      <c r="A18" s="2" t="s">
        <v>35</v>
      </c>
      <c r="B18" s="3">
        <v>3155262</v>
      </c>
      <c r="C18" s="3" t="s">
        <v>118</v>
      </c>
      <c r="D18" s="3">
        <f t="shared" si="4"/>
        <v>-1</v>
      </c>
      <c r="E18" s="3">
        <v>1</v>
      </c>
      <c r="F18" s="3">
        <f t="shared" si="5"/>
        <v>3155261</v>
      </c>
      <c r="G18" s="3">
        <v>3155218</v>
      </c>
      <c r="H18" s="3">
        <f t="shared" si="18"/>
        <v>3155377</v>
      </c>
      <c r="I18" s="3" t="s">
        <v>148</v>
      </c>
      <c r="J18" s="3" t="s">
        <v>149</v>
      </c>
      <c r="K18" s="3">
        <v>3155384</v>
      </c>
      <c r="L18" s="3" t="s">
        <v>152</v>
      </c>
      <c r="M18" s="2" t="s">
        <v>153</v>
      </c>
      <c r="N18" s="3">
        <v>3155217</v>
      </c>
      <c r="O18" s="3">
        <v>3155240</v>
      </c>
      <c r="P18" s="3" t="s">
        <v>154</v>
      </c>
      <c r="Q18" s="3" t="s">
        <v>155</v>
      </c>
      <c r="R18" s="3">
        <v>3155220</v>
      </c>
      <c r="S18" s="3">
        <v>3155250</v>
      </c>
      <c r="T18" s="3">
        <f>R18-G18</f>
        <v>2</v>
      </c>
      <c r="U18" s="3">
        <f>S18-G18</f>
        <v>32</v>
      </c>
      <c r="V18" s="3" t="s">
        <v>166</v>
      </c>
      <c r="W18" s="3" t="s">
        <v>155</v>
      </c>
      <c r="X18" s="4"/>
      <c r="Y18" s="3">
        <v>0</v>
      </c>
    </row>
    <row r="19" spans="1:25">
      <c r="A19" s="1" t="s">
        <v>85</v>
      </c>
      <c r="B19">
        <v>3836664</v>
      </c>
      <c r="C19" t="s">
        <v>118</v>
      </c>
      <c r="D19">
        <f t="shared" si="4"/>
        <v>-1</v>
      </c>
      <c r="E19">
        <v>0</v>
      </c>
      <c r="F19">
        <f t="shared" si="5"/>
        <v>3836664</v>
      </c>
      <c r="G19">
        <f t="shared" ref="G19:G77" si="19">F19</f>
        <v>3836664</v>
      </c>
      <c r="H19">
        <f t="shared" ref="H19:H77" si="20">G19+D19*160</f>
        <v>3836504</v>
      </c>
      <c r="M19" s="1"/>
      <c r="T19" s="3">
        <f t="shared" ref="T19:T83" si="21">R19-G19</f>
        <v>-3836664</v>
      </c>
      <c r="U19" s="3">
        <f t="shared" ref="U19:U83" si="22">S19-G19</f>
        <v>-3836664</v>
      </c>
    </row>
    <row r="20" spans="1:25">
      <c r="A20" s="1" t="s">
        <v>28</v>
      </c>
      <c r="B20">
        <v>909320</v>
      </c>
      <c r="C20" t="s">
        <v>118</v>
      </c>
      <c r="D20">
        <f t="shared" si="4"/>
        <v>-1</v>
      </c>
      <c r="E20">
        <v>0</v>
      </c>
      <c r="F20">
        <f t="shared" si="5"/>
        <v>909320</v>
      </c>
      <c r="G20">
        <f t="shared" si="19"/>
        <v>909320</v>
      </c>
      <c r="H20">
        <f t="shared" si="20"/>
        <v>909160</v>
      </c>
      <c r="M20" s="1"/>
      <c r="T20" s="3">
        <f t="shared" si="21"/>
        <v>-909320</v>
      </c>
      <c r="U20" s="3">
        <f t="shared" si="22"/>
        <v>-909320</v>
      </c>
    </row>
    <row r="21" spans="1:25">
      <c r="A21" s="1" t="s">
        <v>98</v>
      </c>
      <c r="B21">
        <v>3350504</v>
      </c>
      <c r="C21" t="s">
        <v>118</v>
      </c>
      <c r="D21">
        <f t="shared" si="4"/>
        <v>-1</v>
      </c>
      <c r="E21">
        <v>-7</v>
      </c>
      <c r="F21">
        <f t="shared" si="5"/>
        <v>3350511</v>
      </c>
      <c r="G21">
        <f t="shared" si="19"/>
        <v>3350511</v>
      </c>
      <c r="H21">
        <f t="shared" si="20"/>
        <v>3350351</v>
      </c>
      <c r="M21" s="1"/>
      <c r="T21" s="3">
        <f t="shared" si="21"/>
        <v>-3350511</v>
      </c>
      <c r="U21" s="3">
        <f t="shared" si="22"/>
        <v>-3350511</v>
      </c>
    </row>
    <row r="22" spans="1:25">
      <c r="A22" s="1" t="s">
        <v>78</v>
      </c>
      <c r="B22">
        <v>4269355</v>
      </c>
      <c r="C22" t="s">
        <v>108</v>
      </c>
      <c r="D22">
        <f t="shared" si="4"/>
        <v>1</v>
      </c>
      <c r="E22">
        <v>0</v>
      </c>
      <c r="F22">
        <f t="shared" si="5"/>
        <v>4269355</v>
      </c>
      <c r="G22">
        <f t="shared" si="19"/>
        <v>4269355</v>
      </c>
      <c r="H22">
        <f t="shared" si="20"/>
        <v>4269515</v>
      </c>
      <c r="M22" s="1"/>
      <c r="T22" s="3">
        <f t="shared" si="21"/>
        <v>-4269355</v>
      </c>
      <c r="U22" s="3">
        <f t="shared" si="22"/>
        <v>-4269355</v>
      </c>
    </row>
    <row r="23" spans="1:25">
      <c r="A23" s="1" t="s">
        <v>39</v>
      </c>
      <c r="B23">
        <v>4474096</v>
      </c>
      <c r="C23" t="s">
        <v>108</v>
      </c>
      <c r="D23">
        <f t="shared" si="4"/>
        <v>1</v>
      </c>
      <c r="E23">
        <v>0</v>
      </c>
      <c r="F23">
        <f t="shared" si="5"/>
        <v>4474096</v>
      </c>
      <c r="G23">
        <f t="shared" si="19"/>
        <v>4474096</v>
      </c>
      <c r="H23">
        <f t="shared" si="20"/>
        <v>4474256</v>
      </c>
      <c r="M23" s="1"/>
      <c r="T23" s="3">
        <f t="shared" si="21"/>
        <v>-4474096</v>
      </c>
      <c r="U23" s="3">
        <f t="shared" si="22"/>
        <v>-4474096</v>
      </c>
    </row>
    <row r="24" spans="1:25">
      <c r="A24" s="1" t="s">
        <v>102</v>
      </c>
      <c r="B24">
        <v>1523276</v>
      </c>
      <c r="C24" t="s">
        <v>118</v>
      </c>
      <c r="D24">
        <f t="shared" si="4"/>
        <v>-1</v>
      </c>
      <c r="E24">
        <v>0</v>
      </c>
      <c r="F24">
        <f t="shared" si="5"/>
        <v>1523276</v>
      </c>
      <c r="G24">
        <f t="shared" si="19"/>
        <v>1523276</v>
      </c>
      <c r="H24">
        <f t="shared" si="20"/>
        <v>1523116</v>
      </c>
      <c r="M24" s="1"/>
      <c r="T24" s="3">
        <f t="shared" si="21"/>
        <v>-1523276</v>
      </c>
      <c r="U24" s="3">
        <f t="shared" si="22"/>
        <v>-1523276</v>
      </c>
    </row>
    <row r="25" spans="1:25">
      <c r="A25" s="1" t="s">
        <v>22</v>
      </c>
      <c r="B25">
        <v>897947</v>
      </c>
      <c r="C25" t="s">
        <v>108</v>
      </c>
      <c r="D25">
        <f t="shared" si="4"/>
        <v>1</v>
      </c>
      <c r="E25">
        <v>0</v>
      </c>
      <c r="F25">
        <f t="shared" si="5"/>
        <v>897947</v>
      </c>
      <c r="G25">
        <f t="shared" si="19"/>
        <v>897947</v>
      </c>
      <c r="H25">
        <f t="shared" si="20"/>
        <v>898107</v>
      </c>
      <c r="M25" s="1"/>
      <c r="T25" s="3">
        <f t="shared" si="21"/>
        <v>-897947</v>
      </c>
      <c r="U25" s="3">
        <f t="shared" si="22"/>
        <v>-897947</v>
      </c>
    </row>
    <row r="26" spans="1:25">
      <c r="A26" s="1" t="s">
        <v>119</v>
      </c>
      <c r="B26">
        <v>285350</v>
      </c>
      <c r="C26" t="s">
        <v>108</v>
      </c>
      <c r="D26">
        <f t="shared" si="4"/>
        <v>1</v>
      </c>
      <c r="E26">
        <v>0</v>
      </c>
      <c r="F26">
        <f t="shared" si="5"/>
        <v>285350</v>
      </c>
      <c r="G26">
        <f t="shared" si="19"/>
        <v>285350</v>
      </c>
      <c r="H26">
        <f t="shared" si="20"/>
        <v>285510</v>
      </c>
      <c r="M26" s="1"/>
      <c r="T26" s="3">
        <f t="shared" si="21"/>
        <v>-285350</v>
      </c>
      <c r="U26" s="3">
        <f t="shared" si="22"/>
        <v>-285350</v>
      </c>
    </row>
    <row r="27" spans="1:25">
      <c r="A27" s="1" t="s">
        <v>120</v>
      </c>
      <c r="B27">
        <v>2303797</v>
      </c>
      <c r="C27" t="s">
        <v>108</v>
      </c>
      <c r="D27">
        <f t="shared" si="4"/>
        <v>1</v>
      </c>
      <c r="E27">
        <v>0</v>
      </c>
      <c r="F27">
        <f t="shared" si="5"/>
        <v>2303797</v>
      </c>
      <c r="G27">
        <f t="shared" si="19"/>
        <v>2303797</v>
      </c>
      <c r="H27">
        <f t="shared" si="20"/>
        <v>2303957</v>
      </c>
      <c r="M27" s="1"/>
      <c r="T27" s="3">
        <f t="shared" si="21"/>
        <v>-2303797</v>
      </c>
      <c r="U27" s="3">
        <f t="shared" si="22"/>
        <v>-2303797</v>
      </c>
    </row>
    <row r="28" spans="1:25">
      <c r="A28" s="1" t="s">
        <v>30</v>
      </c>
      <c r="B28">
        <v>2690181</v>
      </c>
      <c r="C28" t="s">
        <v>118</v>
      </c>
      <c r="D28">
        <f t="shared" si="4"/>
        <v>-1</v>
      </c>
      <c r="E28">
        <v>0</v>
      </c>
      <c r="F28">
        <f t="shared" si="5"/>
        <v>2690181</v>
      </c>
      <c r="G28">
        <f t="shared" si="19"/>
        <v>2690181</v>
      </c>
      <c r="H28">
        <f t="shared" si="20"/>
        <v>2690021</v>
      </c>
      <c r="M28" s="1"/>
      <c r="T28" s="3">
        <f t="shared" si="21"/>
        <v>-2690181</v>
      </c>
      <c r="U28" s="3">
        <f t="shared" si="22"/>
        <v>-2690181</v>
      </c>
    </row>
    <row r="29" spans="1:25">
      <c r="A29" s="1" t="s">
        <v>14</v>
      </c>
      <c r="B29">
        <v>1116709</v>
      </c>
      <c r="C29" t="s">
        <v>118</v>
      </c>
      <c r="D29">
        <f t="shared" si="4"/>
        <v>-1</v>
      </c>
      <c r="E29">
        <v>0</v>
      </c>
      <c r="F29">
        <f t="shared" si="5"/>
        <v>1116709</v>
      </c>
      <c r="G29">
        <f t="shared" si="19"/>
        <v>1116709</v>
      </c>
      <c r="H29">
        <f t="shared" si="20"/>
        <v>1116549</v>
      </c>
      <c r="M29" s="1"/>
      <c r="T29" s="3">
        <f t="shared" si="21"/>
        <v>-1116709</v>
      </c>
      <c r="U29" s="3">
        <f t="shared" si="22"/>
        <v>-1116709</v>
      </c>
    </row>
    <row r="30" spans="1:25">
      <c r="A30" s="1" t="s">
        <v>79</v>
      </c>
      <c r="B30">
        <v>2876547</v>
      </c>
      <c r="C30" t="s">
        <v>108</v>
      </c>
      <c r="D30">
        <f t="shared" si="4"/>
        <v>1</v>
      </c>
      <c r="E30">
        <v>3</v>
      </c>
      <c r="F30">
        <f t="shared" si="5"/>
        <v>2876550</v>
      </c>
      <c r="G30">
        <f t="shared" si="19"/>
        <v>2876550</v>
      </c>
      <c r="H30">
        <f t="shared" si="20"/>
        <v>2876710</v>
      </c>
      <c r="M30" s="1"/>
      <c r="T30" s="3">
        <f t="shared" si="21"/>
        <v>-2876550</v>
      </c>
      <c r="U30" s="3">
        <f t="shared" si="22"/>
        <v>-2876550</v>
      </c>
    </row>
    <row r="31" spans="1:25">
      <c r="A31" s="1" t="s">
        <v>67</v>
      </c>
      <c r="B31">
        <v>3235915</v>
      </c>
      <c r="C31" t="s">
        <v>108</v>
      </c>
      <c r="D31">
        <f t="shared" si="4"/>
        <v>1</v>
      </c>
      <c r="E31">
        <v>0</v>
      </c>
      <c r="F31">
        <f t="shared" si="5"/>
        <v>3235915</v>
      </c>
      <c r="G31">
        <f t="shared" si="19"/>
        <v>3235915</v>
      </c>
      <c r="H31">
        <f t="shared" si="20"/>
        <v>3236075</v>
      </c>
      <c r="M31" s="1"/>
      <c r="T31" s="3">
        <f t="shared" si="21"/>
        <v>-3235915</v>
      </c>
      <c r="U31" s="3">
        <f t="shared" si="22"/>
        <v>-3235915</v>
      </c>
    </row>
    <row r="32" spans="1:25">
      <c r="A32" s="1" t="s">
        <v>47</v>
      </c>
      <c r="B32">
        <v>2009776</v>
      </c>
      <c r="C32" t="s">
        <v>108</v>
      </c>
      <c r="D32">
        <f t="shared" si="4"/>
        <v>1</v>
      </c>
      <c r="E32">
        <v>0</v>
      </c>
      <c r="F32">
        <f t="shared" si="5"/>
        <v>2009776</v>
      </c>
      <c r="G32">
        <f t="shared" si="19"/>
        <v>2009776</v>
      </c>
      <c r="H32">
        <f t="shared" si="20"/>
        <v>2009936</v>
      </c>
      <c r="M32" s="1"/>
      <c r="T32" s="3">
        <f t="shared" si="21"/>
        <v>-2009776</v>
      </c>
      <c r="U32" s="3">
        <f t="shared" si="22"/>
        <v>-2009776</v>
      </c>
    </row>
    <row r="33" spans="1:21">
      <c r="A33" s="1" t="s">
        <v>12</v>
      </c>
      <c r="B33">
        <v>4484273</v>
      </c>
      <c r="C33" t="s">
        <v>118</v>
      </c>
      <c r="D33">
        <f t="shared" si="4"/>
        <v>-1</v>
      </c>
      <c r="E33">
        <v>0</v>
      </c>
      <c r="F33">
        <f t="shared" si="5"/>
        <v>4484273</v>
      </c>
      <c r="G33">
        <f t="shared" si="19"/>
        <v>4484273</v>
      </c>
      <c r="H33">
        <f t="shared" si="20"/>
        <v>4484113</v>
      </c>
      <c r="M33" s="1"/>
      <c r="T33" s="3">
        <f t="shared" si="21"/>
        <v>-4484273</v>
      </c>
      <c r="U33" s="3">
        <f t="shared" si="22"/>
        <v>-4484273</v>
      </c>
    </row>
    <row r="34" spans="1:21">
      <c r="A34" s="1" t="s">
        <v>6</v>
      </c>
      <c r="B34">
        <v>2585570</v>
      </c>
      <c r="C34" t="s">
        <v>118</v>
      </c>
      <c r="D34">
        <f t="shared" si="4"/>
        <v>-1</v>
      </c>
      <c r="E34">
        <v>0</v>
      </c>
      <c r="F34">
        <f t="shared" si="5"/>
        <v>2585570</v>
      </c>
      <c r="G34">
        <f t="shared" si="19"/>
        <v>2585570</v>
      </c>
      <c r="H34">
        <f t="shared" si="20"/>
        <v>2585410</v>
      </c>
      <c r="M34" s="1"/>
      <c r="T34" s="3">
        <f t="shared" si="21"/>
        <v>-2585570</v>
      </c>
      <c r="U34" s="3">
        <f t="shared" si="22"/>
        <v>-2585570</v>
      </c>
    </row>
    <row r="35" spans="1:21">
      <c r="A35" s="1" t="s">
        <v>48</v>
      </c>
      <c r="B35">
        <v>63358</v>
      </c>
      <c r="C35" t="s">
        <v>118</v>
      </c>
      <c r="D35">
        <f t="shared" si="4"/>
        <v>-1</v>
      </c>
      <c r="E35">
        <v>0</v>
      </c>
      <c r="F35">
        <f t="shared" si="5"/>
        <v>63358</v>
      </c>
      <c r="G35">
        <f t="shared" si="19"/>
        <v>63358</v>
      </c>
      <c r="H35">
        <f t="shared" si="20"/>
        <v>63198</v>
      </c>
      <c r="M35" s="1"/>
      <c r="T35" s="3">
        <f t="shared" si="21"/>
        <v>-63358</v>
      </c>
      <c r="U35" s="3">
        <f t="shared" si="22"/>
        <v>-63358</v>
      </c>
    </row>
    <row r="36" spans="1:21">
      <c r="A36" s="1" t="s">
        <v>57</v>
      </c>
      <c r="B36">
        <v>2230395</v>
      </c>
      <c r="C36" t="s">
        <v>118</v>
      </c>
      <c r="D36">
        <f t="shared" si="4"/>
        <v>-1</v>
      </c>
      <c r="E36">
        <v>0</v>
      </c>
      <c r="F36">
        <f t="shared" si="5"/>
        <v>2230395</v>
      </c>
      <c r="G36">
        <f t="shared" si="19"/>
        <v>2230395</v>
      </c>
      <c r="H36">
        <f t="shared" si="20"/>
        <v>2230235</v>
      </c>
      <c r="M36" s="1"/>
      <c r="T36" s="3">
        <f t="shared" si="21"/>
        <v>-2230395</v>
      </c>
      <c r="U36" s="3">
        <f t="shared" si="22"/>
        <v>-2230395</v>
      </c>
    </row>
    <row r="37" spans="1:21">
      <c r="A37" s="1" t="s">
        <v>76</v>
      </c>
      <c r="B37">
        <v>4081359</v>
      </c>
      <c r="C37" t="s">
        <v>118</v>
      </c>
      <c r="D37">
        <f t="shared" si="4"/>
        <v>-1</v>
      </c>
      <c r="E37">
        <v>2</v>
      </c>
      <c r="F37">
        <f t="shared" si="5"/>
        <v>4081357</v>
      </c>
      <c r="G37">
        <f t="shared" si="19"/>
        <v>4081357</v>
      </c>
      <c r="H37">
        <f t="shared" si="20"/>
        <v>4081197</v>
      </c>
      <c r="M37" s="1"/>
      <c r="T37" s="3">
        <f t="shared" si="21"/>
        <v>-4081357</v>
      </c>
      <c r="U37" s="3">
        <f t="shared" si="22"/>
        <v>-4081357</v>
      </c>
    </row>
    <row r="38" spans="1:21">
      <c r="A38" s="1" t="s">
        <v>121</v>
      </c>
      <c r="B38">
        <v>197026</v>
      </c>
      <c r="C38" t="s">
        <v>108</v>
      </c>
      <c r="D38">
        <f t="shared" si="4"/>
        <v>1</v>
      </c>
      <c r="E38">
        <v>0</v>
      </c>
      <c r="F38">
        <f t="shared" si="5"/>
        <v>197026</v>
      </c>
      <c r="G38">
        <f t="shared" si="19"/>
        <v>197026</v>
      </c>
      <c r="H38">
        <f t="shared" si="20"/>
        <v>197186</v>
      </c>
      <c r="M38" s="1"/>
      <c r="T38" s="3">
        <f t="shared" si="21"/>
        <v>-197026</v>
      </c>
      <c r="U38" s="3">
        <f t="shared" si="22"/>
        <v>-197026</v>
      </c>
    </row>
    <row r="39" spans="1:21">
      <c r="A39" s="1" t="s">
        <v>122</v>
      </c>
      <c r="B39">
        <v>197821</v>
      </c>
      <c r="C39" t="s">
        <v>108</v>
      </c>
      <c r="D39">
        <f t="shared" si="4"/>
        <v>1</v>
      </c>
      <c r="F39">
        <f t="shared" si="5"/>
        <v>197821</v>
      </c>
      <c r="G39">
        <f t="shared" si="19"/>
        <v>197821</v>
      </c>
      <c r="H39">
        <f t="shared" si="20"/>
        <v>197981</v>
      </c>
      <c r="M39" s="1"/>
      <c r="T39" s="3">
        <f t="shared" si="21"/>
        <v>-197821</v>
      </c>
      <c r="U39" s="3">
        <f t="shared" si="22"/>
        <v>-197821</v>
      </c>
    </row>
    <row r="40" spans="1:21">
      <c r="A40" s="1" t="s">
        <v>17</v>
      </c>
      <c r="B40">
        <v>1237285</v>
      </c>
      <c r="C40" t="s">
        <v>118</v>
      </c>
      <c r="D40">
        <f t="shared" si="4"/>
        <v>-1</v>
      </c>
      <c r="E40">
        <v>0</v>
      </c>
      <c r="F40">
        <f t="shared" si="5"/>
        <v>1237285</v>
      </c>
      <c r="G40">
        <f t="shared" si="19"/>
        <v>1237285</v>
      </c>
      <c r="H40">
        <f t="shared" si="20"/>
        <v>1237125</v>
      </c>
      <c r="M40" s="1"/>
      <c r="T40" s="3">
        <f t="shared" si="21"/>
        <v>-1237285</v>
      </c>
      <c r="U40" s="3">
        <f t="shared" si="22"/>
        <v>-1237285</v>
      </c>
    </row>
    <row r="41" spans="1:21">
      <c r="A41" s="1" t="s">
        <v>68</v>
      </c>
      <c r="B41">
        <v>2212241</v>
      </c>
      <c r="C41" t="s">
        <v>118</v>
      </c>
      <c r="D41">
        <f t="shared" si="4"/>
        <v>-1</v>
      </c>
      <c r="E41">
        <v>-15</v>
      </c>
      <c r="F41">
        <f t="shared" si="5"/>
        <v>2212256</v>
      </c>
      <c r="G41">
        <f t="shared" si="19"/>
        <v>2212256</v>
      </c>
      <c r="H41">
        <f t="shared" si="20"/>
        <v>2212096</v>
      </c>
      <c r="M41" s="1"/>
      <c r="T41" s="3">
        <f t="shared" si="21"/>
        <v>-2212256</v>
      </c>
      <c r="U41" s="3">
        <f t="shared" si="22"/>
        <v>-2212256</v>
      </c>
    </row>
    <row r="42" spans="1:21">
      <c r="A42" s="1" t="s">
        <v>65</v>
      </c>
      <c r="B42">
        <v>2266214</v>
      </c>
      <c r="C42" t="s">
        <v>108</v>
      </c>
      <c r="D42">
        <f t="shared" si="4"/>
        <v>1</v>
      </c>
      <c r="E42">
        <v>0</v>
      </c>
      <c r="F42">
        <f t="shared" si="5"/>
        <v>2266214</v>
      </c>
      <c r="G42">
        <f t="shared" si="19"/>
        <v>2266214</v>
      </c>
      <c r="H42">
        <f t="shared" si="20"/>
        <v>2266374</v>
      </c>
      <c r="M42" s="1"/>
      <c r="T42" s="3">
        <f t="shared" si="21"/>
        <v>-2266214</v>
      </c>
      <c r="U42" s="3">
        <f t="shared" si="22"/>
        <v>-2266214</v>
      </c>
    </row>
    <row r="43" spans="1:21">
      <c r="A43" s="1" t="s">
        <v>123</v>
      </c>
      <c r="B43">
        <v>1734357</v>
      </c>
      <c r="C43" t="s">
        <v>108</v>
      </c>
      <c r="D43">
        <f t="shared" si="4"/>
        <v>1</v>
      </c>
      <c r="E43">
        <v>0</v>
      </c>
      <c r="F43">
        <f t="shared" si="5"/>
        <v>1734357</v>
      </c>
      <c r="G43">
        <f t="shared" si="19"/>
        <v>1734357</v>
      </c>
      <c r="H43">
        <f t="shared" si="20"/>
        <v>1734517</v>
      </c>
      <c r="M43" s="1"/>
      <c r="T43" s="3">
        <f t="shared" si="21"/>
        <v>-1734357</v>
      </c>
      <c r="U43" s="3">
        <f t="shared" si="22"/>
        <v>-1734357</v>
      </c>
    </row>
    <row r="44" spans="1:21">
      <c r="A44" s="1" t="s">
        <v>13</v>
      </c>
      <c r="B44">
        <v>4122354</v>
      </c>
      <c r="C44" t="s">
        <v>118</v>
      </c>
      <c r="D44">
        <f t="shared" si="4"/>
        <v>-1</v>
      </c>
      <c r="E44">
        <v>0</v>
      </c>
      <c r="F44">
        <f t="shared" si="5"/>
        <v>4122354</v>
      </c>
      <c r="G44">
        <f t="shared" si="19"/>
        <v>4122354</v>
      </c>
      <c r="H44">
        <f t="shared" si="20"/>
        <v>4122194</v>
      </c>
      <c r="M44" s="1"/>
      <c r="T44" s="3">
        <f t="shared" si="21"/>
        <v>-4122354</v>
      </c>
      <c r="U44" s="3">
        <f t="shared" si="22"/>
        <v>-4122354</v>
      </c>
    </row>
    <row r="45" spans="1:21">
      <c r="A45" s="1" t="s">
        <v>124</v>
      </c>
      <c r="B45">
        <v>1223097</v>
      </c>
      <c r="C45" t="s">
        <v>118</v>
      </c>
      <c r="D45">
        <f t="shared" si="4"/>
        <v>-1</v>
      </c>
      <c r="E45">
        <v>0</v>
      </c>
      <c r="F45">
        <f t="shared" si="5"/>
        <v>1223097</v>
      </c>
      <c r="G45">
        <f t="shared" si="19"/>
        <v>1223097</v>
      </c>
      <c r="H45">
        <f t="shared" si="20"/>
        <v>1222937</v>
      </c>
      <c r="M45" s="1"/>
      <c r="T45" s="3">
        <f t="shared" si="21"/>
        <v>-1223097</v>
      </c>
      <c r="U45" s="3">
        <f t="shared" si="22"/>
        <v>-1223097</v>
      </c>
    </row>
    <row r="46" spans="1:21">
      <c r="A46" s="1" t="s">
        <v>21</v>
      </c>
      <c r="B46">
        <v>1907086</v>
      </c>
      <c r="C46" t="s">
        <v>118</v>
      </c>
      <c r="D46">
        <f t="shared" si="4"/>
        <v>-1</v>
      </c>
      <c r="E46">
        <v>0</v>
      </c>
      <c r="F46">
        <f t="shared" si="5"/>
        <v>1907086</v>
      </c>
      <c r="G46">
        <f t="shared" si="19"/>
        <v>1907086</v>
      </c>
      <c r="H46">
        <f t="shared" si="20"/>
        <v>1906926</v>
      </c>
      <c r="M46" s="1"/>
      <c r="T46" s="3">
        <f t="shared" si="21"/>
        <v>-1907086</v>
      </c>
      <c r="U46" s="3">
        <f t="shared" si="22"/>
        <v>-1907086</v>
      </c>
    </row>
    <row r="47" spans="1:21">
      <c r="A47" s="1" t="s">
        <v>16</v>
      </c>
      <c r="B47">
        <v>794644</v>
      </c>
      <c r="C47" t="s">
        <v>118</v>
      </c>
      <c r="D47">
        <f t="shared" si="4"/>
        <v>-1</v>
      </c>
      <c r="E47">
        <v>0</v>
      </c>
      <c r="F47">
        <f t="shared" si="5"/>
        <v>794644</v>
      </c>
      <c r="G47">
        <f t="shared" si="19"/>
        <v>794644</v>
      </c>
      <c r="H47">
        <f t="shared" si="20"/>
        <v>794484</v>
      </c>
      <c r="M47" s="1"/>
      <c r="T47" s="3">
        <f t="shared" si="21"/>
        <v>-794644</v>
      </c>
      <c r="U47" s="3">
        <f t="shared" si="22"/>
        <v>-794644</v>
      </c>
    </row>
    <row r="48" spans="1:21">
      <c r="A48" s="1" t="s">
        <v>66</v>
      </c>
      <c r="B48">
        <v>1018330</v>
      </c>
      <c r="C48" t="s">
        <v>118</v>
      </c>
      <c r="D48">
        <f t="shared" si="4"/>
        <v>-1</v>
      </c>
      <c r="E48">
        <v>0</v>
      </c>
      <c r="F48">
        <f t="shared" si="5"/>
        <v>1018330</v>
      </c>
      <c r="G48">
        <f t="shared" si="19"/>
        <v>1018330</v>
      </c>
      <c r="H48">
        <f t="shared" si="20"/>
        <v>1018170</v>
      </c>
      <c r="M48" s="1"/>
      <c r="T48" s="3">
        <f t="shared" si="21"/>
        <v>-1018330</v>
      </c>
      <c r="U48" s="3">
        <f t="shared" si="22"/>
        <v>-1018330</v>
      </c>
    </row>
    <row r="49" spans="1:21">
      <c r="A49" s="1" t="s">
        <v>100</v>
      </c>
      <c r="B49">
        <v>443748</v>
      </c>
      <c r="C49" t="s">
        <v>118</v>
      </c>
      <c r="D49">
        <f t="shared" si="4"/>
        <v>-1</v>
      </c>
      <c r="E49">
        <v>0</v>
      </c>
      <c r="F49">
        <f t="shared" si="5"/>
        <v>443748</v>
      </c>
      <c r="G49">
        <f t="shared" si="19"/>
        <v>443748</v>
      </c>
      <c r="H49">
        <f t="shared" si="20"/>
        <v>443588</v>
      </c>
      <c r="M49" s="1"/>
      <c r="T49" s="3">
        <f t="shared" si="21"/>
        <v>-443748</v>
      </c>
      <c r="U49" s="3">
        <f t="shared" si="22"/>
        <v>-443748</v>
      </c>
    </row>
    <row r="50" spans="1:21">
      <c r="A50" s="1" t="s">
        <v>71</v>
      </c>
      <c r="B50">
        <v>1950760</v>
      </c>
      <c r="C50" t="s">
        <v>108</v>
      </c>
      <c r="D50">
        <f t="shared" si="4"/>
        <v>1</v>
      </c>
      <c r="E50">
        <v>0</v>
      </c>
      <c r="F50">
        <f t="shared" si="5"/>
        <v>1950760</v>
      </c>
      <c r="G50">
        <f t="shared" si="19"/>
        <v>1950760</v>
      </c>
      <c r="H50">
        <f t="shared" si="20"/>
        <v>1950920</v>
      </c>
      <c r="M50" s="1"/>
      <c r="T50" s="3">
        <f t="shared" si="21"/>
        <v>-1950760</v>
      </c>
      <c r="U50" s="3">
        <f t="shared" si="22"/>
        <v>-1950760</v>
      </c>
    </row>
    <row r="51" spans="1:21">
      <c r="A51" s="1" t="s">
        <v>27</v>
      </c>
      <c r="B51">
        <v>852626</v>
      </c>
      <c r="C51" t="s">
        <v>118</v>
      </c>
      <c r="D51">
        <f t="shared" si="4"/>
        <v>-1</v>
      </c>
      <c r="E51">
        <v>0</v>
      </c>
      <c r="F51">
        <f t="shared" si="5"/>
        <v>852626</v>
      </c>
      <c r="G51">
        <f t="shared" si="19"/>
        <v>852626</v>
      </c>
      <c r="H51">
        <f t="shared" si="20"/>
        <v>852466</v>
      </c>
      <c r="M51" s="1"/>
      <c r="T51" s="3">
        <f t="shared" si="21"/>
        <v>-852626</v>
      </c>
      <c r="U51" s="3">
        <f t="shared" si="22"/>
        <v>-852626</v>
      </c>
    </row>
    <row r="52" spans="1:21">
      <c r="A52" s="1" t="s">
        <v>87</v>
      </c>
      <c r="B52">
        <v>889945</v>
      </c>
      <c r="C52" t="s">
        <v>118</v>
      </c>
      <c r="D52">
        <f t="shared" si="4"/>
        <v>-1</v>
      </c>
      <c r="E52">
        <v>-7</v>
      </c>
      <c r="F52">
        <f t="shared" si="5"/>
        <v>889952</v>
      </c>
      <c r="G52">
        <f t="shared" si="19"/>
        <v>889952</v>
      </c>
      <c r="H52">
        <f t="shared" si="20"/>
        <v>889792</v>
      </c>
      <c r="M52" s="1"/>
      <c r="T52" s="3">
        <f t="shared" si="21"/>
        <v>-889952</v>
      </c>
      <c r="U52" s="3">
        <f t="shared" si="22"/>
        <v>-889952</v>
      </c>
    </row>
    <row r="53" spans="1:21">
      <c r="A53" s="1" t="s">
        <v>31</v>
      </c>
      <c r="B53">
        <v>2926272</v>
      </c>
      <c r="C53" t="s">
        <v>108</v>
      </c>
      <c r="D53">
        <f t="shared" si="4"/>
        <v>1</v>
      </c>
      <c r="E53">
        <v>-158</v>
      </c>
      <c r="F53">
        <f t="shared" si="5"/>
        <v>2926114</v>
      </c>
      <c r="G53">
        <f t="shared" si="19"/>
        <v>2926114</v>
      </c>
      <c r="H53">
        <f t="shared" si="20"/>
        <v>2926274</v>
      </c>
      <c r="M53" s="1"/>
      <c r="T53" s="3">
        <f t="shared" si="21"/>
        <v>-2926114</v>
      </c>
      <c r="U53" s="3">
        <f t="shared" si="22"/>
        <v>-2926114</v>
      </c>
    </row>
    <row r="54" spans="1:21">
      <c r="A54" s="1" t="s">
        <v>70</v>
      </c>
      <c r="B54">
        <v>2870686</v>
      </c>
      <c r="C54" t="s">
        <v>118</v>
      </c>
      <c r="D54">
        <f t="shared" si="4"/>
        <v>-1</v>
      </c>
      <c r="E54">
        <v>0</v>
      </c>
      <c r="F54">
        <f t="shared" si="5"/>
        <v>2870686</v>
      </c>
      <c r="G54">
        <f t="shared" si="19"/>
        <v>2870686</v>
      </c>
      <c r="H54">
        <f t="shared" si="20"/>
        <v>2870526</v>
      </c>
      <c r="M54" s="1"/>
      <c r="T54" s="3">
        <f t="shared" si="21"/>
        <v>-2870686</v>
      </c>
      <c r="U54" s="3">
        <f t="shared" si="22"/>
        <v>-2870686</v>
      </c>
    </row>
    <row r="55" spans="1:21">
      <c r="A55" s="1" t="s">
        <v>88</v>
      </c>
      <c r="B55">
        <v>220022</v>
      </c>
      <c r="C55" t="s">
        <v>118</v>
      </c>
      <c r="D55">
        <f t="shared" si="4"/>
        <v>-1</v>
      </c>
      <c r="E55">
        <v>0</v>
      </c>
      <c r="F55">
        <f t="shared" si="5"/>
        <v>220022</v>
      </c>
      <c r="G55">
        <f t="shared" si="19"/>
        <v>220022</v>
      </c>
      <c r="H55">
        <f t="shared" si="20"/>
        <v>219862</v>
      </c>
      <c r="M55" s="1"/>
      <c r="T55" s="3">
        <f t="shared" si="21"/>
        <v>-220022</v>
      </c>
      <c r="U55" s="3">
        <f t="shared" si="22"/>
        <v>-220022</v>
      </c>
    </row>
    <row r="56" spans="1:21">
      <c r="A56" s="1" t="s">
        <v>23</v>
      </c>
      <c r="B56">
        <v>2082728</v>
      </c>
      <c r="C56" t="s">
        <v>108</v>
      </c>
      <c r="D56">
        <f t="shared" si="4"/>
        <v>1</v>
      </c>
      <c r="E56">
        <v>0</v>
      </c>
      <c r="F56">
        <f t="shared" si="5"/>
        <v>2082728</v>
      </c>
      <c r="G56">
        <f t="shared" si="19"/>
        <v>2082728</v>
      </c>
      <c r="H56">
        <f t="shared" si="20"/>
        <v>2082888</v>
      </c>
      <c r="M56" s="1"/>
      <c r="T56" s="3">
        <f t="shared" si="21"/>
        <v>-2082728</v>
      </c>
      <c r="U56" s="3">
        <f t="shared" si="22"/>
        <v>-2082728</v>
      </c>
    </row>
    <row r="57" spans="1:21">
      <c r="A57" s="1" t="s">
        <v>32</v>
      </c>
      <c r="B57">
        <v>2999918</v>
      </c>
      <c r="C57" t="s">
        <v>118</v>
      </c>
      <c r="D57">
        <f t="shared" si="4"/>
        <v>-1</v>
      </c>
      <c r="E57">
        <v>0</v>
      </c>
      <c r="F57">
        <f t="shared" si="5"/>
        <v>2999918</v>
      </c>
      <c r="G57">
        <f t="shared" si="19"/>
        <v>2999918</v>
      </c>
      <c r="H57">
        <f t="shared" si="20"/>
        <v>2999758</v>
      </c>
      <c r="M57" s="1"/>
      <c r="T57" s="3">
        <f t="shared" si="21"/>
        <v>-2999918</v>
      </c>
      <c r="U57" s="3">
        <f t="shared" si="22"/>
        <v>-2999918</v>
      </c>
    </row>
    <row r="58" spans="1:21">
      <c r="A58" s="1" t="s">
        <v>97</v>
      </c>
      <c r="B58">
        <v>486492</v>
      </c>
      <c r="C58" t="s">
        <v>108</v>
      </c>
      <c r="D58">
        <f t="shared" si="4"/>
        <v>1</v>
      </c>
      <c r="E58">
        <v>0</v>
      </c>
      <c r="F58">
        <f t="shared" si="5"/>
        <v>486492</v>
      </c>
      <c r="G58">
        <f t="shared" si="19"/>
        <v>486492</v>
      </c>
      <c r="H58">
        <f t="shared" si="20"/>
        <v>486652</v>
      </c>
      <c r="M58" s="1"/>
      <c r="T58" s="3">
        <f t="shared" si="21"/>
        <v>-486492</v>
      </c>
      <c r="U58" s="3">
        <f t="shared" si="22"/>
        <v>-486492</v>
      </c>
    </row>
    <row r="59" spans="1:21">
      <c r="A59" s="1" t="s">
        <v>63</v>
      </c>
      <c r="B59">
        <v>3069871</v>
      </c>
      <c r="C59" t="s">
        <v>118</v>
      </c>
      <c r="D59">
        <f t="shared" si="4"/>
        <v>-1</v>
      </c>
      <c r="E59">
        <v>0</v>
      </c>
      <c r="F59">
        <f t="shared" si="5"/>
        <v>3069871</v>
      </c>
      <c r="G59">
        <f t="shared" si="19"/>
        <v>3069871</v>
      </c>
      <c r="H59">
        <f t="shared" si="20"/>
        <v>3069711</v>
      </c>
      <c r="M59" s="1"/>
      <c r="T59" s="3">
        <f t="shared" si="21"/>
        <v>-3069871</v>
      </c>
      <c r="U59" s="3">
        <f t="shared" si="22"/>
        <v>-3069871</v>
      </c>
    </row>
    <row r="60" spans="1:21">
      <c r="A60" s="1" t="s">
        <v>34</v>
      </c>
      <c r="B60">
        <v>1395973</v>
      </c>
      <c r="C60" t="s">
        <v>118</v>
      </c>
      <c r="D60">
        <f t="shared" si="4"/>
        <v>-1</v>
      </c>
      <c r="E60">
        <v>0</v>
      </c>
      <c r="F60">
        <f t="shared" si="5"/>
        <v>1395973</v>
      </c>
      <c r="G60">
        <f t="shared" si="19"/>
        <v>1395973</v>
      </c>
      <c r="H60">
        <f t="shared" si="20"/>
        <v>1395813</v>
      </c>
      <c r="M60" s="1"/>
      <c r="T60" s="3">
        <f t="shared" si="21"/>
        <v>-1395973</v>
      </c>
      <c r="U60" s="3">
        <f t="shared" si="22"/>
        <v>-1395973</v>
      </c>
    </row>
    <row r="61" spans="1:21">
      <c r="A61" s="1" t="s">
        <v>26</v>
      </c>
      <c r="B61">
        <v>604684</v>
      </c>
      <c r="C61" t="s">
        <v>118</v>
      </c>
      <c r="D61">
        <f t="shared" si="4"/>
        <v>-1</v>
      </c>
      <c r="E61">
        <v>0</v>
      </c>
      <c r="F61">
        <f t="shared" si="5"/>
        <v>604684</v>
      </c>
      <c r="G61">
        <f t="shared" si="19"/>
        <v>604684</v>
      </c>
      <c r="H61">
        <f t="shared" si="20"/>
        <v>604524</v>
      </c>
      <c r="T61" s="3">
        <f t="shared" si="21"/>
        <v>-604684</v>
      </c>
      <c r="U61" s="3">
        <f t="shared" si="22"/>
        <v>-604684</v>
      </c>
    </row>
    <row r="62" spans="1:21">
      <c r="A62" s="1" t="s">
        <v>92</v>
      </c>
      <c r="B62">
        <v>1509221</v>
      </c>
      <c r="C62" t="s">
        <v>108</v>
      </c>
      <c r="D62">
        <f t="shared" si="4"/>
        <v>1</v>
      </c>
      <c r="E62">
        <v>0</v>
      </c>
      <c r="F62">
        <f t="shared" si="5"/>
        <v>1509221</v>
      </c>
      <c r="G62">
        <f t="shared" si="19"/>
        <v>1509221</v>
      </c>
      <c r="H62">
        <f t="shared" si="20"/>
        <v>1509381</v>
      </c>
      <c r="T62" s="3">
        <f t="shared" si="21"/>
        <v>-1509221</v>
      </c>
      <c r="U62" s="3">
        <f t="shared" si="22"/>
        <v>-1509221</v>
      </c>
    </row>
    <row r="63" spans="1:21">
      <c r="A63" s="1" t="s">
        <v>7</v>
      </c>
      <c r="B63">
        <v>3353049</v>
      </c>
      <c r="C63" t="s">
        <v>118</v>
      </c>
      <c r="D63">
        <f t="shared" si="4"/>
        <v>-1</v>
      </c>
      <c r="E63">
        <v>0</v>
      </c>
      <c r="F63">
        <f t="shared" si="5"/>
        <v>3353049</v>
      </c>
      <c r="G63">
        <f t="shared" si="19"/>
        <v>3353049</v>
      </c>
      <c r="H63">
        <f t="shared" si="20"/>
        <v>3352889</v>
      </c>
      <c r="T63" s="3">
        <f t="shared" si="21"/>
        <v>-3353049</v>
      </c>
      <c r="U63" s="3">
        <f t="shared" si="22"/>
        <v>-3353049</v>
      </c>
    </row>
    <row r="64" spans="1:21">
      <c r="A64" s="1" t="s">
        <v>15</v>
      </c>
      <c r="B64">
        <v>1226139</v>
      </c>
      <c r="C64" t="s">
        <v>118</v>
      </c>
      <c r="D64">
        <f t="shared" si="4"/>
        <v>-1</v>
      </c>
      <c r="E64">
        <v>0</v>
      </c>
      <c r="F64">
        <f t="shared" si="5"/>
        <v>1226139</v>
      </c>
      <c r="G64">
        <f t="shared" si="19"/>
        <v>1226139</v>
      </c>
      <c r="H64">
        <f t="shared" si="20"/>
        <v>1225979</v>
      </c>
      <c r="T64" s="3">
        <f t="shared" si="21"/>
        <v>-1226139</v>
      </c>
      <c r="U64" s="3">
        <f t="shared" si="22"/>
        <v>-1226139</v>
      </c>
    </row>
    <row r="65" spans="1:25">
      <c r="A65" s="1" t="s">
        <v>43</v>
      </c>
      <c r="B65">
        <v>693469</v>
      </c>
      <c r="C65" t="s">
        <v>118</v>
      </c>
      <c r="D65">
        <f t="shared" si="4"/>
        <v>-1</v>
      </c>
      <c r="E65">
        <v>0</v>
      </c>
      <c r="F65">
        <f t="shared" si="5"/>
        <v>693469</v>
      </c>
      <c r="G65">
        <f t="shared" si="19"/>
        <v>693469</v>
      </c>
      <c r="H65">
        <f t="shared" si="20"/>
        <v>693309</v>
      </c>
      <c r="T65" s="3">
        <f t="shared" si="21"/>
        <v>-693469</v>
      </c>
      <c r="U65" s="3">
        <f t="shared" si="22"/>
        <v>-693469</v>
      </c>
    </row>
    <row r="66" spans="1:25">
      <c r="A66" s="1" t="s">
        <v>54</v>
      </c>
      <c r="B66">
        <v>1848700</v>
      </c>
      <c r="C66" t="s">
        <v>118</v>
      </c>
      <c r="D66">
        <f t="shared" si="4"/>
        <v>-1</v>
      </c>
      <c r="E66">
        <v>0</v>
      </c>
      <c r="F66">
        <f t="shared" si="5"/>
        <v>1848700</v>
      </c>
      <c r="G66">
        <f t="shared" si="19"/>
        <v>1848700</v>
      </c>
      <c r="H66">
        <f t="shared" si="20"/>
        <v>1848540</v>
      </c>
      <c r="T66" s="3">
        <f t="shared" si="21"/>
        <v>-1848700</v>
      </c>
      <c r="U66" s="3">
        <f t="shared" si="22"/>
        <v>-1848700</v>
      </c>
    </row>
    <row r="67" spans="1:25">
      <c r="A67" s="1" t="s">
        <v>33</v>
      </c>
      <c r="B67">
        <v>3096620</v>
      </c>
      <c r="C67" t="s">
        <v>108</v>
      </c>
      <c r="D67">
        <f t="shared" si="4"/>
        <v>1</v>
      </c>
      <c r="E67">
        <v>0</v>
      </c>
      <c r="F67">
        <f t="shared" si="5"/>
        <v>3096620</v>
      </c>
      <c r="G67">
        <f t="shared" si="19"/>
        <v>3096620</v>
      </c>
      <c r="H67">
        <f t="shared" si="20"/>
        <v>3096780</v>
      </c>
      <c r="T67" s="3">
        <f t="shared" si="21"/>
        <v>-3096620</v>
      </c>
      <c r="U67" s="3">
        <f t="shared" si="22"/>
        <v>-3096620</v>
      </c>
    </row>
    <row r="68" spans="1:25">
      <c r="A68" s="1" t="s">
        <v>5</v>
      </c>
      <c r="B68">
        <v>3403446</v>
      </c>
      <c r="C68" t="s">
        <v>108</v>
      </c>
      <c r="D68">
        <f t="shared" si="4"/>
        <v>1</v>
      </c>
      <c r="E68">
        <v>0</v>
      </c>
      <c r="F68">
        <f t="shared" si="5"/>
        <v>3403446</v>
      </c>
      <c r="G68">
        <f t="shared" si="19"/>
        <v>3403446</v>
      </c>
      <c r="H68">
        <f t="shared" si="20"/>
        <v>3403606</v>
      </c>
      <c r="T68" s="3">
        <f t="shared" si="21"/>
        <v>-3403446</v>
      </c>
      <c r="U68" s="3">
        <f t="shared" si="22"/>
        <v>-3403446</v>
      </c>
    </row>
    <row r="69" spans="1:25">
      <c r="A69" s="1" t="s">
        <v>69</v>
      </c>
      <c r="B69">
        <v>2214673</v>
      </c>
      <c r="C69" t="s">
        <v>118</v>
      </c>
      <c r="D69">
        <f t="shared" si="4"/>
        <v>-1</v>
      </c>
      <c r="E69">
        <v>0</v>
      </c>
      <c r="F69">
        <f t="shared" si="5"/>
        <v>2214673</v>
      </c>
      <c r="G69">
        <f t="shared" si="19"/>
        <v>2214673</v>
      </c>
      <c r="H69">
        <f t="shared" si="20"/>
        <v>2214513</v>
      </c>
      <c r="T69" s="3">
        <f t="shared" si="21"/>
        <v>-2214673</v>
      </c>
      <c r="U69" s="3">
        <f t="shared" si="22"/>
        <v>-2214673</v>
      </c>
    </row>
    <row r="70" spans="1:25">
      <c r="A70" s="1" t="s">
        <v>29</v>
      </c>
      <c r="B70">
        <v>2212969</v>
      </c>
      <c r="C70" t="s">
        <v>118</v>
      </c>
      <c r="D70">
        <f t="shared" si="4"/>
        <v>-1</v>
      </c>
      <c r="E70">
        <v>0</v>
      </c>
      <c r="F70">
        <f t="shared" si="5"/>
        <v>2212969</v>
      </c>
      <c r="G70">
        <f t="shared" si="19"/>
        <v>2212969</v>
      </c>
      <c r="H70">
        <f t="shared" si="20"/>
        <v>2212809</v>
      </c>
      <c r="T70" s="3">
        <f t="shared" si="21"/>
        <v>-2212969</v>
      </c>
      <c r="U70" s="3">
        <f t="shared" si="22"/>
        <v>-2212969</v>
      </c>
    </row>
    <row r="71" spans="1:25">
      <c r="A71" s="1" t="s">
        <v>53</v>
      </c>
      <c r="B71">
        <v>845736</v>
      </c>
      <c r="C71" t="s">
        <v>118</v>
      </c>
      <c r="D71">
        <f t="shared" si="4"/>
        <v>-1</v>
      </c>
      <c r="E71">
        <v>0</v>
      </c>
      <c r="F71">
        <f t="shared" si="5"/>
        <v>845736</v>
      </c>
      <c r="G71">
        <f t="shared" si="19"/>
        <v>845736</v>
      </c>
      <c r="H71">
        <f t="shared" si="20"/>
        <v>845576</v>
      </c>
      <c r="T71" s="3">
        <f t="shared" si="21"/>
        <v>-845736</v>
      </c>
      <c r="U71" s="3">
        <f t="shared" si="22"/>
        <v>-845736</v>
      </c>
    </row>
    <row r="72" spans="1:25">
      <c r="A72" s="1" t="s">
        <v>18</v>
      </c>
      <c r="B72">
        <v>3438001</v>
      </c>
      <c r="C72" t="s">
        <v>108</v>
      </c>
      <c r="D72">
        <f t="shared" si="4"/>
        <v>1</v>
      </c>
      <c r="E72">
        <v>0</v>
      </c>
      <c r="F72">
        <f t="shared" si="5"/>
        <v>3438001</v>
      </c>
      <c r="G72">
        <f t="shared" si="19"/>
        <v>3438001</v>
      </c>
      <c r="H72">
        <f t="shared" si="20"/>
        <v>3438161</v>
      </c>
      <c r="T72" s="3">
        <f t="shared" si="21"/>
        <v>-3438001</v>
      </c>
      <c r="U72" s="3">
        <f t="shared" si="22"/>
        <v>-3438001</v>
      </c>
    </row>
    <row r="73" spans="1:25">
      <c r="A73" s="1" t="s">
        <v>36</v>
      </c>
      <c r="B73">
        <v>4118427</v>
      </c>
      <c r="C73" t="s">
        <v>108</v>
      </c>
      <c r="D73">
        <f t="shared" si="4"/>
        <v>1</v>
      </c>
      <c r="E73">
        <v>0</v>
      </c>
      <c r="F73">
        <f t="shared" si="5"/>
        <v>4118427</v>
      </c>
      <c r="G73">
        <f t="shared" si="19"/>
        <v>4118427</v>
      </c>
      <c r="H73">
        <f t="shared" si="20"/>
        <v>4118587</v>
      </c>
      <c r="T73" s="3">
        <f t="shared" si="21"/>
        <v>-4118427</v>
      </c>
      <c r="U73" s="3">
        <f t="shared" si="22"/>
        <v>-4118427</v>
      </c>
    </row>
    <row r="74" spans="1:25">
      <c r="A74" s="1" t="s">
        <v>125</v>
      </c>
      <c r="B74">
        <v>3808516</v>
      </c>
      <c r="C74" t="s">
        <v>108</v>
      </c>
      <c r="D74">
        <f t="shared" si="4"/>
        <v>1</v>
      </c>
      <c r="E74">
        <v>0</v>
      </c>
      <c r="F74">
        <f t="shared" si="5"/>
        <v>3808516</v>
      </c>
      <c r="G74">
        <f t="shared" si="19"/>
        <v>3808516</v>
      </c>
      <c r="H74">
        <f t="shared" si="20"/>
        <v>3808676</v>
      </c>
      <c r="T74" s="3">
        <f t="shared" si="21"/>
        <v>-3808516</v>
      </c>
      <c r="U74" s="3">
        <f t="shared" si="22"/>
        <v>-3808516</v>
      </c>
    </row>
    <row r="75" spans="1:25" s="3" customFormat="1">
      <c r="A75" s="2" t="s">
        <v>40</v>
      </c>
      <c r="B75" s="3">
        <v>4175107</v>
      </c>
      <c r="C75" s="3" t="s">
        <v>118</v>
      </c>
      <c r="D75" s="3">
        <f t="shared" si="4"/>
        <v>-1</v>
      </c>
      <c r="E75" s="3">
        <v>0</v>
      </c>
      <c r="F75" s="3">
        <f t="shared" ref="F75" si="23">B75+D75*E75</f>
        <v>4175107</v>
      </c>
      <c r="G75" s="3">
        <v>4175063</v>
      </c>
      <c r="H75" s="3">
        <f>G75+160-1</f>
        <v>4175222</v>
      </c>
      <c r="I75" s="3" t="s">
        <v>179</v>
      </c>
      <c r="J75" s="3" t="s">
        <v>183</v>
      </c>
      <c r="K75" s="3">
        <v>4175107</v>
      </c>
      <c r="L75" s="3" t="s">
        <v>109</v>
      </c>
      <c r="M75" s="3" t="s">
        <v>184</v>
      </c>
      <c r="N75" s="3" t="s">
        <v>109</v>
      </c>
      <c r="O75" s="3" t="s">
        <v>109</v>
      </c>
      <c r="P75" s="3" t="s">
        <v>164</v>
      </c>
      <c r="Q75" s="3" t="s">
        <v>164</v>
      </c>
      <c r="R75" s="3">
        <v>4175143</v>
      </c>
      <c r="S75" s="3">
        <f>4175175</f>
        <v>4175175</v>
      </c>
      <c r="T75" s="3">
        <f t="shared" ref="T75" si="24">R75-G75</f>
        <v>80</v>
      </c>
      <c r="U75" s="3">
        <f t="shared" ref="U75" si="25">S75-G75</f>
        <v>112</v>
      </c>
      <c r="V75" s="3" t="s">
        <v>188</v>
      </c>
      <c r="W75" s="3" t="s">
        <v>173</v>
      </c>
      <c r="Y75" s="3">
        <v>1</v>
      </c>
    </row>
    <row r="76" spans="1:25" s="3" customFormat="1">
      <c r="A76" s="2" t="s">
        <v>40</v>
      </c>
      <c r="B76" s="3">
        <v>4175107</v>
      </c>
      <c r="C76" s="3" t="s">
        <v>118</v>
      </c>
      <c r="D76" s="3">
        <f t="shared" si="4"/>
        <v>-1</v>
      </c>
      <c r="E76" s="3">
        <v>0</v>
      </c>
      <c r="F76" s="3">
        <f t="shared" si="5"/>
        <v>4175107</v>
      </c>
      <c r="G76" s="3">
        <v>4175063</v>
      </c>
      <c r="H76" s="3">
        <f>G76+160-1</f>
        <v>4175222</v>
      </c>
      <c r="I76" s="3" t="s">
        <v>179</v>
      </c>
      <c r="J76" s="3" t="s">
        <v>183</v>
      </c>
      <c r="K76" s="3">
        <v>4175107</v>
      </c>
      <c r="L76" s="3" t="s">
        <v>109</v>
      </c>
      <c r="M76" s="3" t="s">
        <v>184</v>
      </c>
      <c r="N76" s="3">
        <f>O76-20</f>
        <v>4175087</v>
      </c>
      <c r="O76" s="3">
        <v>4175107</v>
      </c>
      <c r="P76" s="3" t="s">
        <v>185</v>
      </c>
      <c r="Q76" s="3" t="s">
        <v>186</v>
      </c>
      <c r="R76" s="3">
        <v>4175105</v>
      </c>
      <c r="S76" s="3">
        <f>R76+84</f>
        <v>4175189</v>
      </c>
      <c r="T76" s="3">
        <f t="shared" si="21"/>
        <v>42</v>
      </c>
      <c r="U76" s="3">
        <f t="shared" si="22"/>
        <v>126</v>
      </c>
      <c r="V76" s="3" t="s">
        <v>187</v>
      </c>
      <c r="W76" s="3" t="s">
        <v>165</v>
      </c>
      <c r="Y76" s="3">
        <v>0</v>
      </c>
    </row>
    <row r="77" spans="1:25">
      <c r="A77" s="1" t="s">
        <v>72</v>
      </c>
      <c r="B77">
        <v>4621716</v>
      </c>
      <c r="C77" t="s">
        <v>108</v>
      </c>
      <c r="D77">
        <f t="shared" si="4"/>
        <v>1</v>
      </c>
      <c r="E77">
        <v>0</v>
      </c>
      <c r="F77">
        <f t="shared" si="5"/>
        <v>4621716</v>
      </c>
      <c r="G77">
        <f t="shared" si="19"/>
        <v>4621716</v>
      </c>
      <c r="H77">
        <f t="shared" si="20"/>
        <v>4621876</v>
      </c>
      <c r="T77" s="3">
        <f t="shared" si="21"/>
        <v>-4621716</v>
      </c>
      <c r="U77" s="3">
        <f t="shared" si="22"/>
        <v>-4621716</v>
      </c>
    </row>
    <row r="78" spans="1:25">
      <c r="A78" s="1" t="s">
        <v>62</v>
      </c>
      <c r="B78">
        <v>4370616</v>
      </c>
      <c r="C78" t="s">
        <v>108</v>
      </c>
      <c r="D78">
        <f t="shared" ref="D78:D129" si="26">IF(C78="fwd",1,-1)</f>
        <v>1</v>
      </c>
      <c r="E78">
        <v>0</v>
      </c>
      <c r="F78">
        <f t="shared" ref="F78:F129" si="27">B78+D78*E78</f>
        <v>4370616</v>
      </c>
      <c r="G78">
        <f t="shared" ref="G78:G129" si="28">F78</f>
        <v>4370616</v>
      </c>
      <c r="H78">
        <f t="shared" ref="H78:H129" si="29">G78+D78*160</f>
        <v>4370776</v>
      </c>
      <c r="T78" s="3">
        <f t="shared" si="21"/>
        <v>-4370616</v>
      </c>
      <c r="U78" s="3">
        <f t="shared" si="22"/>
        <v>-4370616</v>
      </c>
    </row>
    <row r="79" spans="1:25">
      <c r="A79" s="1" t="s">
        <v>126</v>
      </c>
      <c r="B79">
        <v>4472553</v>
      </c>
      <c r="C79" t="s">
        <v>118</v>
      </c>
      <c r="D79">
        <f t="shared" si="26"/>
        <v>-1</v>
      </c>
      <c r="E79">
        <v>0</v>
      </c>
      <c r="F79">
        <f t="shared" si="27"/>
        <v>4472553</v>
      </c>
      <c r="G79">
        <f t="shared" si="28"/>
        <v>4472553</v>
      </c>
      <c r="H79">
        <f t="shared" si="29"/>
        <v>4472393</v>
      </c>
      <c r="T79" s="3">
        <f t="shared" si="21"/>
        <v>-4472553</v>
      </c>
      <c r="U79" s="3">
        <f t="shared" si="22"/>
        <v>-4472553</v>
      </c>
    </row>
    <row r="80" spans="1:25">
      <c r="A80" s="1" t="s">
        <v>127</v>
      </c>
      <c r="B80">
        <v>4178354</v>
      </c>
      <c r="C80" t="s">
        <v>108</v>
      </c>
      <c r="D80">
        <f t="shared" si="26"/>
        <v>1</v>
      </c>
      <c r="E80">
        <v>0</v>
      </c>
      <c r="F80">
        <f t="shared" si="27"/>
        <v>4178354</v>
      </c>
      <c r="G80">
        <f t="shared" si="28"/>
        <v>4178354</v>
      </c>
      <c r="H80">
        <f t="shared" si="29"/>
        <v>4178514</v>
      </c>
      <c r="T80" s="3">
        <f t="shared" si="21"/>
        <v>-4178354</v>
      </c>
      <c r="U80" s="3">
        <f t="shared" si="22"/>
        <v>-4178354</v>
      </c>
    </row>
    <row r="81" spans="1:25">
      <c r="A81" s="1" t="s">
        <v>128</v>
      </c>
      <c r="B81">
        <v>2042294</v>
      </c>
      <c r="C81" t="s">
        <v>108</v>
      </c>
      <c r="D81">
        <f t="shared" si="26"/>
        <v>1</v>
      </c>
      <c r="E81">
        <v>-14</v>
      </c>
      <c r="F81">
        <f t="shared" si="27"/>
        <v>2042280</v>
      </c>
      <c r="G81">
        <f t="shared" si="28"/>
        <v>2042280</v>
      </c>
      <c r="H81">
        <f t="shared" si="29"/>
        <v>2042440</v>
      </c>
      <c r="T81" s="3">
        <f t="shared" si="21"/>
        <v>-2042280</v>
      </c>
      <c r="U81" s="3">
        <f t="shared" si="22"/>
        <v>-2042280</v>
      </c>
    </row>
    <row r="82" spans="1:25">
      <c r="A82" s="1" t="s">
        <v>129</v>
      </c>
      <c r="B82">
        <v>3922525</v>
      </c>
      <c r="C82" t="s">
        <v>118</v>
      </c>
      <c r="D82">
        <f t="shared" si="26"/>
        <v>-1</v>
      </c>
      <c r="E82">
        <v>0</v>
      </c>
      <c r="F82">
        <f t="shared" si="27"/>
        <v>3922525</v>
      </c>
      <c r="G82">
        <f t="shared" si="28"/>
        <v>3922525</v>
      </c>
      <c r="H82">
        <f t="shared" si="29"/>
        <v>3922365</v>
      </c>
      <c r="T82" s="3">
        <f t="shared" si="21"/>
        <v>-3922525</v>
      </c>
      <c r="U82" s="3">
        <f t="shared" si="22"/>
        <v>-3922525</v>
      </c>
    </row>
    <row r="83" spans="1:25">
      <c r="A83" s="1" t="s">
        <v>130</v>
      </c>
      <c r="B83">
        <v>1114213</v>
      </c>
      <c r="C83" t="s">
        <v>118</v>
      </c>
      <c r="D83">
        <f t="shared" si="26"/>
        <v>-1</v>
      </c>
      <c r="E83">
        <v>0</v>
      </c>
      <c r="F83">
        <f t="shared" si="27"/>
        <v>1114213</v>
      </c>
      <c r="G83">
        <f t="shared" si="28"/>
        <v>1114213</v>
      </c>
      <c r="H83">
        <f t="shared" si="29"/>
        <v>1114053</v>
      </c>
      <c r="T83" s="3">
        <f t="shared" si="21"/>
        <v>-1114213</v>
      </c>
      <c r="U83" s="3">
        <f t="shared" si="22"/>
        <v>-1114213</v>
      </c>
    </row>
    <row r="84" spans="1:25">
      <c r="A84" s="1" t="s">
        <v>131</v>
      </c>
      <c r="B84">
        <v>2644913</v>
      </c>
      <c r="C84" t="s">
        <v>118</v>
      </c>
      <c r="D84">
        <f t="shared" si="26"/>
        <v>-1</v>
      </c>
      <c r="E84">
        <v>0</v>
      </c>
      <c r="F84">
        <f t="shared" si="27"/>
        <v>2644913</v>
      </c>
      <c r="G84">
        <f t="shared" si="28"/>
        <v>2644913</v>
      </c>
      <c r="H84">
        <f t="shared" si="29"/>
        <v>2644753</v>
      </c>
      <c r="T84" s="3">
        <f t="shared" ref="T84:T93" si="30">R84-G84</f>
        <v>-2644913</v>
      </c>
      <c r="U84" s="3">
        <f t="shared" ref="U84:U93" si="31">S84-G84</f>
        <v>-2644913</v>
      </c>
    </row>
    <row r="85" spans="1:25">
      <c r="A85" s="1" t="s">
        <v>64</v>
      </c>
      <c r="B85">
        <v>148</v>
      </c>
      <c r="C85" t="s">
        <v>108</v>
      </c>
      <c r="D85">
        <f t="shared" si="26"/>
        <v>1</v>
      </c>
      <c r="E85">
        <v>0</v>
      </c>
      <c r="F85">
        <f t="shared" si="27"/>
        <v>148</v>
      </c>
      <c r="G85">
        <f t="shared" si="28"/>
        <v>148</v>
      </c>
      <c r="H85">
        <f t="shared" si="29"/>
        <v>308</v>
      </c>
      <c r="T85" s="3">
        <f t="shared" si="30"/>
        <v>-148</v>
      </c>
      <c r="U85" s="3">
        <f t="shared" si="31"/>
        <v>-148</v>
      </c>
    </row>
    <row r="86" spans="1:25">
      <c r="A86" s="1" t="s">
        <v>52</v>
      </c>
      <c r="B86">
        <v>454993</v>
      </c>
      <c r="C86" t="s">
        <v>108</v>
      </c>
      <c r="D86">
        <f t="shared" si="26"/>
        <v>1</v>
      </c>
      <c r="E86">
        <v>-129</v>
      </c>
      <c r="F86">
        <f t="shared" si="27"/>
        <v>454864</v>
      </c>
      <c r="G86">
        <f t="shared" si="28"/>
        <v>454864</v>
      </c>
      <c r="H86">
        <f t="shared" si="29"/>
        <v>455024</v>
      </c>
      <c r="T86" s="3">
        <f t="shared" si="30"/>
        <v>-454864</v>
      </c>
      <c r="U86" s="3">
        <f t="shared" si="31"/>
        <v>-454864</v>
      </c>
    </row>
    <row r="87" spans="1:25">
      <c r="A87" s="1" t="s">
        <v>132</v>
      </c>
      <c r="B87">
        <v>189712</v>
      </c>
      <c r="C87" t="s">
        <v>108</v>
      </c>
      <c r="D87">
        <f t="shared" si="26"/>
        <v>1</v>
      </c>
      <c r="E87">
        <v>0</v>
      </c>
      <c r="F87">
        <f t="shared" si="27"/>
        <v>189712</v>
      </c>
      <c r="G87">
        <f t="shared" si="28"/>
        <v>189712</v>
      </c>
      <c r="H87">
        <f t="shared" si="29"/>
        <v>189872</v>
      </c>
      <c r="T87" s="3">
        <f t="shared" si="30"/>
        <v>-189712</v>
      </c>
      <c r="U87" s="3">
        <f t="shared" si="31"/>
        <v>-189712</v>
      </c>
    </row>
    <row r="88" spans="1:25">
      <c r="A88" s="1" t="s">
        <v>81</v>
      </c>
      <c r="B88">
        <v>3948058</v>
      </c>
      <c r="C88" t="s">
        <v>108</v>
      </c>
      <c r="D88">
        <f t="shared" si="26"/>
        <v>1</v>
      </c>
      <c r="E88">
        <v>-28</v>
      </c>
      <c r="F88">
        <f t="shared" si="27"/>
        <v>3948030</v>
      </c>
      <c r="G88">
        <f t="shared" si="28"/>
        <v>3948030</v>
      </c>
      <c r="H88">
        <f t="shared" si="29"/>
        <v>3948190</v>
      </c>
      <c r="T88" s="3">
        <f t="shared" si="30"/>
        <v>-3948030</v>
      </c>
      <c r="U88" s="3">
        <f t="shared" si="31"/>
        <v>-3948030</v>
      </c>
    </row>
    <row r="89" spans="1:25">
      <c r="A89" s="1" t="s">
        <v>20</v>
      </c>
      <c r="B89">
        <v>911076</v>
      </c>
      <c r="C89" t="s">
        <v>118</v>
      </c>
      <c r="D89">
        <f t="shared" si="26"/>
        <v>-1</v>
      </c>
      <c r="E89">
        <v>0</v>
      </c>
      <c r="F89">
        <f t="shared" si="27"/>
        <v>911076</v>
      </c>
      <c r="G89">
        <f t="shared" si="28"/>
        <v>911076</v>
      </c>
      <c r="H89">
        <f t="shared" si="29"/>
        <v>910916</v>
      </c>
      <c r="T89" s="3">
        <f t="shared" si="30"/>
        <v>-911076</v>
      </c>
      <c r="U89" s="3">
        <f t="shared" si="31"/>
        <v>-911076</v>
      </c>
    </row>
    <row r="90" spans="1:25">
      <c r="A90" s="1" t="s">
        <v>82</v>
      </c>
      <c r="B90">
        <v>1655186</v>
      </c>
      <c r="C90" t="s">
        <v>118</v>
      </c>
      <c r="D90">
        <f t="shared" si="26"/>
        <v>-1</v>
      </c>
      <c r="E90">
        <v>-45</v>
      </c>
      <c r="F90">
        <f t="shared" si="27"/>
        <v>1655231</v>
      </c>
      <c r="G90">
        <f t="shared" si="28"/>
        <v>1655231</v>
      </c>
      <c r="H90">
        <f t="shared" si="29"/>
        <v>1655071</v>
      </c>
      <c r="T90" s="3">
        <f t="shared" si="30"/>
        <v>-1655231</v>
      </c>
      <c r="U90" s="3">
        <f t="shared" si="31"/>
        <v>-1655231</v>
      </c>
    </row>
    <row r="91" spans="1:25">
      <c r="A91" s="1" t="s">
        <v>46</v>
      </c>
      <c r="B91">
        <v>4390638</v>
      </c>
      <c r="C91" t="s">
        <v>118</v>
      </c>
      <c r="D91">
        <f t="shared" si="26"/>
        <v>-1</v>
      </c>
      <c r="E91">
        <v>0</v>
      </c>
      <c r="F91">
        <f t="shared" si="27"/>
        <v>4390638</v>
      </c>
      <c r="G91">
        <f t="shared" si="28"/>
        <v>4390638</v>
      </c>
      <c r="H91">
        <f t="shared" si="29"/>
        <v>4390478</v>
      </c>
      <c r="T91" s="3">
        <f t="shared" si="30"/>
        <v>-4390638</v>
      </c>
      <c r="U91" s="3">
        <f t="shared" si="31"/>
        <v>-4390638</v>
      </c>
    </row>
    <row r="92" spans="1:25">
      <c r="A92" s="1" t="s">
        <v>73</v>
      </c>
      <c r="B92">
        <v>4640508</v>
      </c>
      <c r="C92" t="s">
        <v>118</v>
      </c>
      <c r="D92">
        <f t="shared" si="26"/>
        <v>-1</v>
      </c>
      <c r="E92">
        <v>0</v>
      </c>
      <c r="F92">
        <f t="shared" si="27"/>
        <v>4640508</v>
      </c>
      <c r="G92">
        <f t="shared" si="28"/>
        <v>4640508</v>
      </c>
      <c r="H92">
        <f t="shared" si="29"/>
        <v>4640348</v>
      </c>
      <c r="T92" s="3">
        <f t="shared" si="30"/>
        <v>-4640508</v>
      </c>
      <c r="U92" s="3">
        <f t="shared" si="31"/>
        <v>-4640508</v>
      </c>
    </row>
    <row r="93" spans="1:25">
      <c r="A93" s="1" t="s">
        <v>25</v>
      </c>
      <c r="B93">
        <v>1972716</v>
      </c>
      <c r="C93" t="s">
        <v>118</v>
      </c>
      <c r="D93">
        <f t="shared" si="26"/>
        <v>-1</v>
      </c>
      <c r="E93">
        <v>0</v>
      </c>
      <c r="F93">
        <f t="shared" si="27"/>
        <v>1972716</v>
      </c>
      <c r="G93">
        <f t="shared" si="28"/>
        <v>1972716</v>
      </c>
      <c r="H93">
        <f t="shared" si="29"/>
        <v>1972556</v>
      </c>
      <c r="T93" s="3">
        <f t="shared" si="30"/>
        <v>-1972716</v>
      </c>
      <c r="U93" s="3">
        <f t="shared" si="31"/>
        <v>-1972716</v>
      </c>
    </row>
    <row r="94" spans="1:25" s="3" customFormat="1" ht="17">
      <c r="A94" s="2" t="s">
        <v>91</v>
      </c>
      <c r="B94" s="3">
        <v>652172</v>
      </c>
      <c r="C94" s="3" t="s">
        <v>108</v>
      </c>
      <c r="D94" s="3">
        <f t="shared" si="26"/>
        <v>1</v>
      </c>
      <c r="E94" s="3">
        <v>0</v>
      </c>
      <c r="F94" s="3">
        <f t="shared" ref="F94" si="32">B94+D94*E94</f>
        <v>652172</v>
      </c>
      <c r="G94" s="5">
        <v>652058</v>
      </c>
      <c r="H94" s="3">
        <f>G94+D94*160-1</f>
        <v>652217</v>
      </c>
      <c r="I94" s="3" t="s">
        <v>174</v>
      </c>
      <c r="J94" s="6" t="s">
        <v>172</v>
      </c>
      <c r="K94" s="3">
        <v>652172</v>
      </c>
      <c r="L94" s="3" t="s">
        <v>109</v>
      </c>
      <c r="M94" s="3" t="s">
        <v>171</v>
      </c>
      <c r="N94" s="3">
        <v>652193</v>
      </c>
      <c r="O94" s="3">
        <v>652199</v>
      </c>
      <c r="P94" s="3" t="s">
        <v>176</v>
      </c>
      <c r="Q94" s="3" t="s">
        <v>173</v>
      </c>
      <c r="R94" s="5">
        <f>130+G94</f>
        <v>652188</v>
      </c>
      <c r="S94" s="5">
        <f>R94+30</f>
        <v>652218</v>
      </c>
      <c r="T94" s="3">
        <v>130</v>
      </c>
      <c r="U94" s="3">
        <v>160</v>
      </c>
      <c r="V94" s="3" t="s">
        <v>175</v>
      </c>
      <c r="W94" s="3" t="s">
        <v>173</v>
      </c>
      <c r="Y94" s="3">
        <v>0</v>
      </c>
    </row>
    <row r="95" spans="1:25" s="3" customFormat="1" ht="17">
      <c r="A95" s="2" t="s">
        <v>91</v>
      </c>
      <c r="B95" s="3">
        <v>652172</v>
      </c>
      <c r="C95" s="3" t="s">
        <v>108</v>
      </c>
      <c r="D95" s="3">
        <f t="shared" si="26"/>
        <v>1</v>
      </c>
      <c r="E95" s="3">
        <v>0</v>
      </c>
      <c r="F95" s="3">
        <f t="shared" si="27"/>
        <v>652172</v>
      </c>
      <c r="G95" s="5">
        <v>652058</v>
      </c>
      <c r="H95" s="3">
        <f>G95+D95*160-1</f>
        <v>652217</v>
      </c>
      <c r="I95" s="3" t="s">
        <v>174</v>
      </c>
      <c r="J95" s="6" t="s">
        <v>172</v>
      </c>
      <c r="K95" s="3">
        <v>652172</v>
      </c>
      <c r="L95" s="3" t="s">
        <v>109</v>
      </c>
      <c r="M95" s="3" t="s">
        <v>171</v>
      </c>
      <c r="N95" s="3">
        <v>652118</v>
      </c>
      <c r="O95" s="3">
        <v>652140</v>
      </c>
      <c r="P95" s="3" t="s">
        <v>177</v>
      </c>
      <c r="Q95" s="3" t="s">
        <v>155</v>
      </c>
      <c r="R95" s="5">
        <f>60+G95</f>
        <v>652118</v>
      </c>
      <c r="S95" s="5">
        <f>R95+25</f>
        <v>652143</v>
      </c>
      <c r="T95" s="3">
        <v>60</v>
      </c>
      <c r="U95" s="3">
        <v>85</v>
      </c>
      <c r="V95" s="3" t="s">
        <v>178</v>
      </c>
      <c r="W95" s="3" t="s">
        <v>155</v>
      </c>
      <c r="Y95" s="3">
        <v>0</v>
      </c>
    </row>
    <row r="96" spans="1:25">
      <c r="A96" s="1" t="s">
        <v>83</v>
      </c>
      <c r="B96">
        <v>70075</v>
      </c>
      <c r="C96" t="s">
        <v>118</v>
      </c>
      <c r="D96">
        <f t="shared" si="26"/>
        <v>-1</v>
      </c>
      <c r="E96">
        <v>0</v>
      </c>
      <c r="F96">
        <f t="shared" si="27"/>
        <v>70075</v>
      </c>
      <c r="G96">
        <f t="shared" si="28"/>
        <v>70075</v>
      </c>
      <c r="H96">
        <f t="shared" si="29"/>
        <v>69915</v>
      </c>
    </row>
    <row r="97" spans="1:8">
      <c r="A97" s="1" t="s">
        <v>38</v>
      </c>
      <c r="B97">
        <v>70241</v>
      </c>
      <c r="C97" t="s">
        <v>108</v>
      </c>
      <c r="D97">
        <f t="shared" si="26"/>
        <v>1</v>
      </c>
      <c r="E97">
        <v>0</v>
      </c>
      <c r="F97">
        <f t="shared" si="27"/>
        <v>70241</v>
      </c>
      <c r="G97">
        <f t="shared" si="28"/>
        <v>70241</v>
      </c>
      <c r="H97">
        <f t="shared" si="29"/>
        <v>70401</v>
      </c>
    </row>
    <row r="98" spans="1:8">
      <c r="A98" s="1" t="s">
        <v>77</v>
      </c>
      <c r="B98">
        <v>3731069</v>
      </c>
      <c r="C98" t="s">
        <v>108</v>
      </c>
      <c r="D98">
        <f t="shared" si="26"/>
        <v>1</v>
      </c>
      <c r="E98">
        <v>0</v>
      </c>
      <c r="F98">
        <f t="shared" si="27"/>
        <v>3731069</v>
      </c>
      <c r="G98">
        <f t="shared" si="28"/>
        <v>3731069</v>
      </c>
      <c r="H98">
        <f t="shared" si="29"/>
        <v>3731229</v>
      </c>
    </row>
    <row r="99" spans="1:8">
      <c r="A99" s="1" t="s">
        <v>84</v>
      </c>
      <c r="B99">
        <v>3730807</v>
      </c>
      <c r="C99" t="s">
        <v>118</v>
      </c>
      <c r="D99">
        <f t="shared" si="26"/>
        <v>-1</v>
      </c>
      <c r="E99">
        <v>0</v>
      </c>
      <c r="F99">
        <f t="shared" si="27"/>
        <v>3730807</v>
      </c>
      <c r="G99">
        <f t="shared" si="28"/>
        <v>3730807</v>
      </c>
      <c r="H99">
        <f t="shared" si="29"/>
        <v>3730647</v>
      </c>
    </row>
    <row r="100" spans="1:8">
      <c r="A100" s="1" t="s">
        <v>133</v>
      </c>
      <c r="B100">
        <v>1647934</v>
      </c>
      <c r="C100" t="s">
        <v>108</v>
      </c>
      <c r="D100">
        <f t="shared" si="26"/>
        <v>1</v>
      </c>
      <c r="E100">
        <v>0</v>
      </c>
      <c r="F100">
        <f t="shared" si="27"/>
        <v>1647934</v>
      </c>
      <c r="G100">
        <f t="shared" si="28"/>
        <v>1647934</v>
      </c>
      <c r="H100">
        <f t="shared" si="29"/>
        <v>1648094</v>
      </c>
    </row>
    <row r="101" spans="1:8">
      <c r="A101" s="1" t="s">
        <v>41</v>
      </c>
      <c r="B101">
        <v>1647876</v>
      </c>
      <c r="C101" t="s">
        <v>118</v>
      </c>
      <c r="D101">
        <f t="shared" si="26"/>
        <v>-1</v>
      </c>
      <c r="E101">
        <v>0</v>
      </c>
      <c r="F101">
        <f t="shared" si="27"/>
        <v>1647876</v>
      </c>
      <c r="G101">
        <f t="shared" si="28"/>
        <v>1647876</v>
      </c>
      <c r="H101">
        <f t="shared" si="29"/>
        <v>1647716</v>
      </c>
    </row>
    <row r="102" spans="1:8">
      <c r="A102" s="1" t="s">
        <v>134</v>
      </c>
      <c r="B102">
        <v>1649597</v>
      </c>
      <c r="C102" t="s">
        <v>108</v>
      </c>
      <c r="D102">
        <f t="shared" si="26"/>
        <v>1</v>
      </c>
      <c r="E102">
        <v>0</v>
      </c>
      <c r="F102">
        <f t="shared" si="27"/>
        <v>1649597</v>
      </c>
      <c r="G102">
        <f t="shared" si="28"/>
        <v>1649597</v>
      </c>
      <c r="H102">
        <f t="shared" si="29"/>
        <v>1649757</v>
      </c>
    </row>
    <row r="103" spans="1:8">
      <c r="A103" s="1" t="s">
        <v>86</v>
      </c>
      <c r="B103">
        <v>3536707</v>
      </c>
      <c r="C103" t="s">
        <v>118</v>
      </c>
      <c r="D103">
        <f t="shared" si="26"/>
        <v>-1</v>
      </c>
      <c r="E103">
        <v>0</v>
      </c>
      <c r="F103">
        <f t="shared" si="27"/>
        <v>3536707</v>
      </c>
      <c r="G103">
        <f t="shared" si="28"/>
        <v>3536707</v>
      </c>
      <c r="H103">
        <f t="shared" si="29"/>
        <v>3536547</v>
      </c>
    </row>
    <row r="104" spans="1:8">
      <c r="A104" s="1" t="s">
        <v>99</v>
      </c>
      <c r="B104">
        <v>2524910</v>
      </c>
      <c r="C104" t="s">
        <v>118</v>
      </c>
      <c r="D104">
        <f t="shared" si="26"/>
        <v>-1</v>
      </c>
      <c r="E104">
        <v>0</v>
      </c>
      <c r="F104">
        <f t="shared" si="27"/>
        <v>2524910</v>
      </c>
      <c r="G104">
        <f t="shared" si="28"/>
        <v>2524910</v>
      </c>
      <c r="H104">
        <f t="shared" si="29"/>
        <v>2524750</v>
      </c>
    </row>
    <row r="105" spans="1:8">
      <c r="A105" s="1" t="s">
        <v>80</v>
      </c>
      <c r="B105">
        <v>3957912</v>
      </c>
      <c r="C105" t="s">
        <v>108</v>
      </c>
      <c r="D105">
        <f t="shared" si="26"/>
        <v>1</v>
      </c>
      <c r="E105">
        <v>0</v>
      </c>
      <c r="F105">
        <f t="shared" si="27"/>
        <v>3957912</v>
      </c>
      <c r="G105">
        <f t="shared" si="28"/>
        <v>3957912</v>
      </c>
      <c r="H105">
        <f t="shared" si="29"/>
        <v>3958072</v>
      </c>
    </row>
    <row r="106" spans="1:8">
      <c r="A106" s="1" t="s">
        <v>75</v>
      </c>
      <c r="B106">
        <v>3927129</v>
      </c>
      <c r="C106" t="s">
        <v>108</v>
      </c>
      <c r="D106">
        <f t="shared" si="26"/>
        <v>1</v>
      </c>
      <c r="E106">
        <v>0</v>
      </c>
      <c r="F106">
        <f t="shared" si="27"/>
        <v>3927129</v>
      </c>
      <c r="G106">
        <f t="shared" si="28"/>
        <v>3927129</v>
      </c>
      <c r="H106">
        <f t="shared" si="29"/>
        <v>3927289</v>
      </c>
    </row>
    <row r="107" spans="1:8">
      <c r="A107" s="1" t="s">
        <v>44</v>
      </c>
      <c r="B107">
        <v>4494597</v>
      </c>
      <c r="C107" t="s">
        <v>108</v>
      </c>
      <c r="D107">
        <f t="shared" si="26"/>
        <v>1</v>
      </c>
      <c r="E107">
        <v>0</v>
      </c>
      <c r="F107">
        <f t="shared" si="27"/>
        <v>4494597</v>
      </c>
      <c r="G107">
        <f t="shared" si="28"/>
        <v>4494597</v>
      </c>
      <c r="H107">
        <f t="shared" si="29"/>
        <v>4494757</v>
      </c>
    </row>
    <row r="108" spans="1:8">
      <c r="A108" s="1" t="s">
        <v>42</v>
      </c>
      <c r="B108">
        <v>246533</v>
      </c>
      <c r="C108" t="s">
        <v>118</v>
      </c>
      <c r="D108">
        <f t="shared" si="26"/>
        <v>-1</v>
      </c>
      <c r="E108">
        <v>0</v>
      </c>
      <c r="F108">
        <f t="shared" si="27"/>
        <v>246533</v>
      </c>
      <c r="G108">
        <f t="shared" si="28"/>
        <v>246533</v>
      </c>
      <c r="H108">
        <f t="shared" si="29"/>
        <v>246373</v>
      </c>
    </row>
    <row r="109" spans="1:8">
      <c r="A109" s="1" t="s">
        <v>101</v>
      </c>
      <c r="B109">
        <v>4591367</v>
      </c>
      <c r="C109" t="s">
        <v>118</v>
      </c>
      <c r="D109">
        <f t="shared" si="26"/>
        <v>-1</v>
      </c>
      <c r="E109">
        <v>0</v>
      </c>
      <c r="F109">
        <f t="shared" si="27"/>
        <v>4591367</v>
      </c>
      <c r="G109">
        <f t="shared" si="28"/>
        <v>4591367</v>
      </c>
      <c r="H109">
        <f t="shared" si="29"/>
        <v>4591207</v>
      </c>
    </row>
    <row r="110" spans="1:8">
      <c r="A110" s="1" t="s">
        <v>96</v>
      </c>
      <c r="B110">
        <v>1977302</v>
      </c>
      <c r="C110" t="s">
        <v>118</v>
      </c>
      <c r="D110">
        <f t="shared" si="26"/>
        <v>-1</v>
      </c>
      <c r="E110">
        <v>0</v>
      </c>
      <c r="F110">
        <f t="shared" si="27"/>
        <v>1977302</v>
      </c>
      <c r="G110">
        <f t="shared" si="28"/>
        <v>1977302</v>
      </c>
      <c r="H110">
        <f t="shared" si="29"/>
        <v>1977142</v>
      </c>
    </row>
    <row r="111" spans="1:8">
      <c r="A111" s="1" t="s">
        <v>58</v>
      </c>
      <c r="B111">
        <v>933138</v>
      </c>
      <c r="C111" t="s">
        <v>108</v>
      </c>
      <c r="D111">
        <f t="shared" si="26"/>
        <v>1</v>
      </c>
      <c r="E111">
        <v>0</v>
      </c>
      <c r="F111">
        <f t="shared" si="27"/>
        <v>933138</v>
      </c>
      <c r="G111">
        <f t="shared" si="28"/>
        <v>933138</v>
      </c>
      <c r="H111">
        <f t="shared" si="29"/>
        <v>933298</v>
      </c>
    </row>
    <row r="112" spans="1:8">
      <c r="A112" s="1" t="s">
        <v>8</v>
      </c>
      <c r="B112">
        <v>87969</v>
      </c>
      <c r="C112" t="s">
        <v>108</v>
      </c>
      <c r="D112">
        <f t="shared" si="26"/>
        <v>1</v>
      </c>
      <c r="E112">
        <v>22</v>
      </c>
      <c r="F112">
        <f t="shared" si="27"/>
        <v>87991</v>
      </c>
      <c r="G112">
        <f t="shared" si="28"/>
        <v>87991</v>
      </c>
      <c r="H112">
        <f t="shared" si="29"/>
        <v>88151</v>
      </c>
    </row>
    <row r="113" spans="1:8">
      <c r="A113" s="1" t="s">
        <v>56</v>
      </c>
      <c r="B113">
        <v>3997907</v>
      </c>
      <c r="C113" t="s">
        <v>108</v>
      </c>
      <c r="D113">
        <f t="shared" si="26"/>
        <v>1</v>
      </c>
      <c r="E113">
        <v>0</v>
      </c>
      <c r="F113">
        <f t="shared" si="27"/>
        <v>3997907</v>
      </c>
      <c r="G113">
        <f t="shared" si="28"/>
        <v>3997907</v>
      </c>
      <c r="H113">
        <f t="shared" si="29"/>
        <v>3998067</v>
      </c>
    </row>
    <row r="114" spans="1:8">
      <c r="A114" s="1" t="s">
        <v>103</v>
      </c>
      <c r="B114">
        <v>4338042</v>
      </c>
      <c r="C114" t="s">
        <v>118</v>
      </c>
      <c r="D114">
        <f t="shared" si="26"/>
        <v>-1</v>
      </c>
      <c r="E114">
        <v>0</v>
      </c>
      <c r="F114">
        <f t="shared" si="27"/>
        <v>4338042</v>
      </c>
      <c r="G114">
        <f t="shared" si="28"/>
        <v>4338042</v>
      </c>
      <c r="H114">
        <f t="shared" si="29"/>
        <v>4337882</v>
      </c>
    </row>
    <row r="115" spans="1:8">
      <c r="A115" s="1" t="s">
        <v>60</v>
      </c>
      <c r="B115">
        <v>1942634</v>
      </c>
      <c r="C115" t="s">
        <v>108</v>
      </c>
      <c r="D115">
        <f t="shared" si="26"/>
        <v>1</v>
      </c>
      <c r="E115">
        <v>0</v>
      </c>
      <c r="F115">
        <f t="shared" si="27"/>
        <v>1942634</v>
      </c>
      <c r="G115">
        <f t="shared" si="28"/>
        <v>1942634</v>
      </c>
      <c r="H115">
        <f t="shared" si="29"/>
        <v>1942794</v>
      </c>
    </row>
    <row r="116" spans="1:8">
      <c r="A116" s="1" t="s">
        <v>59</v>
      </c>
      <c r="B116">
        <v>1942661</v>
      </c>
      <c r="C116" t="s">
        <v>118</v>
      </c>
      <c r="D116">
        <f t="shared" si="26"/>
        <v>-1</v>
      </c>
      <c r="E116">
        <v>0</v>
      </c>
      <c r="F116">
        <f t="shared" si="27"/>
        <v>1942661</v>
      </c>
      <c r="G116">
        <f t="shared" si="28"/>
        <v>1942661</v>
      </c>
      <c r="H116">
        <f t="shared" si="29"/>
        <v>1942501</v>
      </c>
    </row>
    <row r="117" spans="1:8">
      <c r="A117" s="1" t="s">
        <v>37</v>
      </c>
      <c r="B117">
        <v>3182433</v>
      </c>
      <c r="C117" t="s">
        <v>108</v>
      </c>
      <c r="D117">
        <f t="shared" si="26"/>
        <v>1</v>
      </c>
      <c r="E117">
        <v>0</v>
      </c>
      <c r="F117">
        <f t="shared" si="27"/>
        <v>3182433</v>
      </c>
      <c r="G117">
        <f t="shared" si="28"/>
        <v>3182433</v>
      </c>
      <c r="H117">
        <f t="shared" si="29"/>
        <v>3182593</v>
      </c>
    </row>
    <row r="118" spans="1:8">
      <c r="A118" s="1" t="s">
        <v>19</v>
      </c>
      <c r="B118">
        <v>3637612</v>
      </c>
      <c r="C118" t="s">
        <v>108</v>
      </c>
      <c r="D118">
        <f t="shared" si="26"/>
        <v>1</v>
      </c>
      <c r="E118">
        <v>0</v>
      </c>
      <c r="F118">
        <f t="shared" si="27"/>
        <v>3637612</v>
      </c>
      <c r="G118">
        <f t="shared" si="28"/>
        <v>3637612</v>
      </c>
      <c r="H118">
        <f t="shared" si="29"/>
        <v>3637772</v>
      </c>
    </row>
    <row r="119" spans="1:8">
      <c r="A119" s="1" t="s">
        <v>10</v>
      </c>
      <c r="B119">
        <v>4376509</v>
      </c>
      <c r="C119" t="s">
        <v>108</v>
      </c>
      <c r="D119">
        <f t="shared" si="26"/>
        <v>1</v>
      </c>
      <c r="E119">
        <v>0</v>
      </c>
      <c r="F119">
        <f t="shared" si="27"/>
        <v>4376509</v>
      </c>
      <c r="G119">
        <f t="shared" si="28"/>
        <v>4376509</v>
      </c>
      <c r="H119">
        <f t="shared" si="29"/>
        <v>4376669</v>
      </c>
    </row>
    <row r="120" spans="1:8">
      <c r="A120" s="1" t="s">
        <v>95</v>
      </c>
      <c r="B120">
        <v>83735</v>
      </c>
      <c r="C120" t="s">
        <v>118</v>
      </c>
      <c r="D120">
        <f t="shared" si="26"/>
        <v>-1</v>
      </c>
      <c r="E120">
        <v>0</v>
      </c>
      <c r="F120">
        <f t="shared" si="27"/>
        <v>83735</v>
      </c>
      <c r="G120">
        <f t="shared" si="28"/>
        <v>83735</v>
      </c>
      <c r="H120">
        <f t="shared" si="29"/>
        <v>83575</v>
      </c>
    </row>
    <row r="121" spans="1:8">
      <c r="A121" s="1" t="s">
        <v>135</v>
      </c>
      <c r="B121">
        <v>1645903</v>
      </c>
      <c r="C121" t="s">
        <v>118</v>
      </c>
      <c r="D121">
        <f t="shared" si="26"/>
        <v>-1</v>
      </c>
      <c r="F121">
        <f t="shared" si="27"/>
        <v>1645903</v>
      </c>
      <c r="G121">
        <f t="shared" si="28"/>
        <v>1645903</v>
      </c>
      <c r="H121">
        <f t="shared" si="29"/>
        <v>1645743</v>
      </c>
    </row>
    <row r="122" spans="1:8">
      <c r="A122" s="1" t="s">
        <v>136</v>
      </c>
      <c r="B122">
        <v>1619093</v>
      </c>
      <c r="C122" t="s">
        <v>108</v>
      </c>
      <c r="D122">
        <f t="shared" si="26"/>
        <v>1</v>
      </c>
      <c r="E122">
        <v>-10</v>
      </c>
      <c r="F122">
        <f t="shared" si="27"/>
        <v>1619083</v>
      </c>
      <c r="G122">
        <f t="shared" si="28"/>
        <v>1619083</v>
      </c>
      <c r="H122">
        <f t="shared" si="29"/>
        <v>1619243</v>
      </c>
    </row>
    <row r="123" spans="1:8">
      <c r="A123" s="1" t="s">
        <v>137</v>
      </c>
      <c r="B123">
        <v>4326836</v>
      </c>
      <c r="C123" t="s">
        <v>118</v>
      </c>
      <c r="D123">
        <f t="shared" si="26"/>
        <v>-1</v>
      </c>
      <c r="E123">
        <v>0</v>
      </c>
      <c r="F123">
        <f t="shared" si="27"/>
        <v>4326836</v>
      </c>
      <c r="G123">
        <f t="shared" si="28"/>
        <v>4326836</v>
      </c>
      <c r="H123">
        <f t="shared" si="29"/>
        <v>4326676</v>
      </c>
    </row>
    <row r="124" spans="1:8">
      <c r="A124" s="1" t="s">
        <v>138</v>
      </c>
      <c r="B124">
        <v>2032352</v>
      </c>
      <c r="C124" t="s">
        <v>118</v>
      </c>
      <c r="D124">
        <f t="shared" si="26"/>
        <v>-1</v>
      </c>
      <c r="E124">
        <v>0</v>
      </c>
      <c r="F124">
        <f t="shared" si="27"/>
        <v>2032352</v>
      </c>
      <c r="G124">
        <f t="shared" si="28"/>
        <v>2032352</v>
      </c>
      <c r="H124">
        <f t="shared" si="29"/>
        <v>2032192</v>
      </c>
    </row>
    <row r="125" spans="1:8">
      <c r="A125" s="1" t="s">
        <v>139</v>
      </c>
      <c r="B125">
        <v>2949066</v>
      </c>
      <c r="C125" t="s">
        <v>118</v>
      </c>
      <c r="D125">
        <f t="shared" si="26"/>
        <v>-1</v>
      </c>
      <c r="E125">
        <v>0</v>
      </c>
      <c r="F125">
        <f t="shared" si="27"/>
        <v>2949066</v>
      </c>
      <c r="G125">
        <f t="shared" si="28"/>
        <v>2949066</v>
      </c>
      <c r="H125">
        <f t="shared" si="29"/>
        <v>2948906</v>
      </c>
    </row>
    <row r="126" spans="1:8">
      <c r="A126" s="1" t="s">
        <v>140</v>
      </c>
      <c r="B126">
        <v>3811175</v>
      </c>
      <c r="C126" t="s">
        <v>118</v>
      </c>
      <c r="D126">
        <f t="shared" si="26"/>
        <v>-1</v>
      </c>
      <c r="E126">
        <v>0</v>
      </c>
      <c r="F126">
        <f t="shared" si="27"/>
        <v>3811175</v>
      </c>
      <c r="G126">
        <f t="shared" si="28"/>
        <v>3811175</v>
      </c>
      <c r="H126">
        <f t="shared" si="29"/>
        <v>3811015</v>
      </c>
    </row>
    <row r="127" spans="1:8">
      <c r="A127" s="1" t="s">
        <v>141</v>
      </c>
      <c r="B127">
        <v>919103</v>
      </c>
      <c r="C127" t="s">
        <v>118</v>
      </c>
      <c r="D127">
        <f t="shared" si="26"/>
        <v>-1</v>
      </c>
      <c r="E127">
        <v>0</v>
      </c>
      <c r="F127">
        <f t="shared" si="27"/>
        <v>919103</v>
      </c>
      <c r="G127">
        <f t="shared" si="28"/>
        <v>919103</v>
      </c>
      <c r="H127">
        <f t="shared" si="29"/>
        <v>918943</v>
      </c>
    </row>
    <row r="128" spans="1:8">
      <c r="A128" s="1" t="s">
        <v>142</v>
      </c>
      <c r="B128">
        <v>830783</v>
      </c>
      <c r="C128" t="s">
        <v>108</v>
      </c>
      <c r="D128">
        <f t="shared" si="26"/>
        <v>1</v>
      </c>
      <c r="E128">
        <v>0</v>
      </c>
      <c r="F128">
        <f t="shared" si="27"/>
        <v>830783</v>
      </c>
      <c r="G128">
        <f t="shared" si="28"/>
        <v>830783</v>
      </c>
      <c r="H128">
        <f t="shared" si="29"/>
        <v>830943</v>
      </c>
    </row>
    <row r="129" spans="4:8">
      <c r="D129">
        <f t="shared" si="26"/>
        <v>-1</v>
      </c>
      <c r="E129">
        <v>0</v>
      </c>
      <c r="F129">
        <f t="shared" si="27"/>
        <v>0</v>
      </c>
      <c r="G129">
        <f t="shared" si="28"/>
        <v>0</v>
      </c>
      <c r="H129">
        <f t="shared" si="29"/>
        <v>-160</v>
      </c>
    </row>
  </sheetData>
  <pageMargins left="0.7" right="0.7" top="0.75" bottom="0.75" header="0.3" footer="0.3"/>
  <pageSetup orientation="portrait" horizontalDpi="0" verticalDpi="0"/>
  <ignoredErrors>
    <ignoredError sqref="H7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8D8D-879A-1E46-BF36-D5D0C23EF33B}">
  <dimension ref="A1:B10"/>
  <sheetViews>
    <sheetView workbookViewId="0">
      <selection activeCell="B11" sqref="B11"/>
    </sheetView>
  </sheetViews>
  <sheetFormatPr baseColWidth="10" defaultRowHeight="16"/>
  <cols>
    <col min="2" max="2" width="123.5" customWidth="1"/>
  </cols>
  <sheetData>
    <row r="1" spans="1:2">
      <c r="A1" t="s">
        <v>156</v>
      </c>
      <c r="B1" t="s">
        <v>157</v>
      </c>
    </row>
    <row r="2" spans="1:2">
      <c r="A2" t="s">
        <v>158</v>
      </c>
      <c r="B2" t="s">
        <v>180</v>
      </c>
    </row>
    <row r="3" spans="1:2">
      <c r="A3" t="s">
        <v>91</v>
      </c>
      <c r="B3" t="s">
        <v>181</v>
      </c>
    </row>
    <row r="4" spans="1:2">
      <c r="A4" t="s">
        <v>40</v>
      </c>
      <c r="B4" t="s">
        <v>182</v>
      </c>
    </row>
    <row r="9" spans="1:2">
      <c r="A9" t="s">
        <v>74</v>
      </c>
      <c r="B9" t="s">
        <v>224</v>
      </c>
    </row>
    <row r="10" spans="1:2">
      <c r="A10" t="s">
        <v>49</v>
      </c>
      <c r="B10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Binding_sites_identified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Karshenas Najafabadi</dc:creator>
  <cp:lastModifiedBy>Arman Karshenas</cp:lastModifiedBy>
  <dcterms:created xsi:type="dcterms:W3CDTF">2024-11-11T20:59:10Z</dcterms:created>
  <dcterms:modified xsi:type="dcterms:W3CDTF">2024-12-06T07:07:25Z</dcterms:modified>
</cp:coreProperties>
</file>