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69D80D91-6790-6040-8BEE-25D138AD6127}"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3" i="2" l="1"/>
  <c r="T101" i="2"/>
  <c r="S100" i="2"/>
  <c r="U100" i="2" s="1"/>
  <c r="V100" i="2"/>
  <c r="I100" i="2"/>
  <c r="D100" i="2"/>
  <c r="F100" i="2" s="1"/>
  <c r="T99" i="2"/>
  <c r="S98" i="2"/>
  <c r="U98" i="2" s="1"/>
  <c r="V98" i="2"/>
  <c r="I98" i="2"/>
  <c r="D98" i="2"/>
  <c r="F98" i="2" s="1"/>
  <c r="T97" i="2"/>
  <c r="T96" i="2"/>
  <c r="D96" i="2"/>
  <c r="F96" i="2" s="1"/>
  <c r="H96" i="2" s="1"/>
  <c r="T95" i="2"/>
  <c r="T94" i="2"/>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6" i="2"/>
  <c r="A166"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7" i="2"/>
  <c r="I108"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7" i="2"/>
  <c r="V107" i="2" s="1"/>
  <c r="U107" i="2"/>
  <c r="D107" i="2"/>
  <c r="F107" i="2" s="1"/>
  <c r="U108" i="2"/>
  <c r="T108" i="2"/>
  <c r="V108" i="2" s="1"/>
  <c r="O108" i="2"/>
  <c r="S127" i="2"/>
  <c r="T127" i="2" s="1"/>
  <c r="S126" i="2"/>
  <c r="T126" i="2" s="1"/>
  <c r="D126" i="2"/>
  <c r="I126"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7" i="2"/>
  <c r="F97" i="2" s="1"/>
  <c r="D99" i="2"/>
  <c r="F99"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8" i="2"/>
  <c r="F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7" i="2"/>
  <c r="F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158" i="2"/>
  <c r="F158" i="2" s="1"/>
  <c r="H158" i="2" s="1"/>
  <c r="I158" i="2" s="1"/>
  <c r="D159" i="2"/>
  <c r="F159" i="2" s="1"/>
  <c r="H159" i="2" s="1"/>
  <c r="I159" i="2" s="1"/>
  <c r="D160" i="2"/>
  <c r="F160" i="2" s="1"/>
  <c r="H160" i="2" s="1"/>
  <c r="I160" i="2" s="1"/>
  <c r="D4" i="2"/>
  <c r="F4" i="2" s="1"/>
  <c r="G4" i="2" s="1"/>
  <c r="C101" i="1"/>
  <c r="B101" i="1"/>
  <c r="E100" i="1"/>
  <c r="E101" i="1" s="1"/>
  <c r="C100" i="1"/>
  <c r="B100" i="1"/>
  <c r="D101" i="1"/>
  <c r="V94" i="2" l="1"/>
  <c r="U96" i="2"/>
  <c r="I96" i="2"/>
  <c r="V96" i="2"/>
  <c r="U94" i="2"/>
  <c r="I87" i="2"/>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I97" i="2"/>
  <c r="I72" i="2"/>
  <c r="I54" i="2"/>
  <c r="H55" i="2"/>
  <c r="I55" i="2" s="1"/>
  <c r="H93" i="2"/>
  <c r="I93" i="2" s="1"/>
  <c r="H68" i="2"/>
  <c r="I68" i="2" s="1"/>
  <c r="I49" i="2"/>
  <c r="H78" i="2"/>
  <c r="I78" i="2" s="1"/>
  <c r="H75" i="2"/>
  <c r="H92" i="2"/>
  <c r="I65" i="2"/>
  <c r="H47" i="2"/>
  <c r="F36" i="2"/>
  <c r="G36" i="2" s="1"/>
  <c r="I35" i="2"/>
  <c r="I32" i="2"/>
  <c r="I30" i="2"/>
  <c r="F29" i="2"/>
  <c r="G29" i="2" s="1"/>
  <c r="F28" i="2"/>
  <c r="G28" i="2" s="1"/>
  <c r="F26" i="2"/>
  <c r="G26" i="2" s="1"/>
  <c r="F25" i="2"/>
  <c r="G25" i="2" s="1"/>
  <c r="I27" i="2"/>
  <c r="V39" i="2"/>
  <c r="V62" i="2"/>
  <c r="V60" i="2"/>
  <c r="U119" i="2"/>
  <c r="U86" i="2"/>
  <c r="U81" i="2"/>
  <c r="U60" i="2"/>
  <c r="U59" i="2"/>
  <c r="V111" i="2"/>
  <c r="U15" i="2"/>
  <c r="U11" i="2"/>
  <c r="U6" i="2"/>
  <c r="U39" i="2"/>
  <c r="U35" i="2"/>
  <c r="V106" i="2"/>
  <c r="V95" i="2"/>
  <c r="V110" i="2"/>
  <c r="U121" i="2"/>
  <c r="V41" i="2"/>
  <c r="U5" i="2"/>
  <c r="U24" i="2"/>
  <c r="U110" i="2"/>
  <c r="V125" i="2"/>
  <c r="V32" i="2"/>
  <c r="V15" i="2"/>
  <c r="U124" i="2"/>
  <c r="V11" i="2"/>
  <c r="V124" i="2"/>
  <c r="V122" i="2"/>
  <c r="V27" i="2"/>
  <c r="I127" i="2"/>
  <c r="U104" i="2"/>
  <c r="V121" i="2"/>
  <c r="V69" i="2"/>
  <c r="V6" i="2"/>
  <c r="V86" i="2"/>
  <c r="U106" i="2"/>
  <c r="V24" i="2"/>
  <c r="V114" i="2"/>
  <c r="V5" i="2"/>
  <c r="V113" i="2"/>
  <c r="U123" i="2"/>
  <c r="U109" i="2"/>
  <c r="U63" i="2"/>
  <c r="U43" i="2"/>
  <c r="U22" i="2"/>
  <c r="V31" i="2"/>
  <c r="U122" i="2"/>
  <c r="U62" i="2"/>
  <c r="U41" i="2"/>
  <c r="V112" i="2"/>
  <c r="V30" i="2"/>
  <c r="U120" i="2"/>
  <c r="U105" i="2"/>
  <c r="U83" i="2"/>
  <c r="U37" i="2"/>
  <c r="V123" i="2"/>
  <c r="V109" i="2"/>
  <c r="V63" i="2"/>
  <c r="V43" i="2"/>
  <c r="V22" i="2"/>
  <c r="U118" i="2"/>
  <c r="U103" i="2"/>
  <c r="U117" i="2"/>
  <c r="U116" i="2"/>
  <c r="U101" i="2"/>
  <c r="V120" i="2"/>
  <c r="V105" i="2"/>
  <c r="V83" i="2"/>
  <c r="V37" i="2"/>
  <c r="U115" i="2"/>
  <c r="V119" i="2"/>
  <c r="V104" i="2"/>
  <c r="V81" i="2"/>
  <c r="V59" i="2"/>
  <c r="V35" i="2"/>
  <c r="U114" i="2"/>
  <c r="U32" i="2"/>
  <c r="V118" i="2"/>
  <c r="V103" i="2"/>
  <c r="V34" i="2"/>
  <c r="U113" i="2"/>
  <c r="U95" i="2"/>
  <c r="U69" i="2"/>
  <c r="U31" i="2"/>
  <c r="V117" i="2"/>
  <c r="V33" i="2"/>
  <c r="U112" i="2"/>
  <c r="U30" i="2"/>
  <c r="V116" i="2"/>
  <c r="V101" i="2"/>
  <c r="U33" i="2"/>
  <c r="U125" i="2"/>
  <c r="U111" i="2"/>
  <c r="U27" i="2"/>
  <c r="V115" i="2"/>
  <c r="F126" i="2"/>
  <c r="U91" i="2" l="1"/>
  <c r="V55" i="2"/>
  <c r="U68" i="2"/>
  <c r="U64" i="2"/>
  <c r="U49" i="2"/>
  <c r="V91" i="2"/>
  <c r="V78" i="2"/>
  <c r="V75" i="2"/>
  <c r="I75" i="2"/>
  <c r="U89" i="2"/>
  <c r="I89" i="2"/>
  <c r="V57" i="2"/>
  <c r="I57" i="2"/>
  <c r="U56" i="2"/>
  <c r="I56" i="2"/>
  <c r="U92" i="2"/>
  <c r="I92" i="2"/>
  <c r="I45" i="2"/>
  <c r="V47" i="2"/>
  <c r="I47" i="2"/>
  <c r="U99" i="2"/>
  <c r="I99" i="2"/>
  <c r="V49" i="2"/>
  <c r="V64" i="2"/>
  <c r="V76" i="2"/>
  <c r="I76" i="2"/>
  <c r="U47" i="2"/>
  <c r="U65" i="2"/>
  <c r="V68" i="2"/>
  <c r="V97" i="2"/>
  <c r="V54" i="2"/>
  <c r="U75" i="2"/>
  <c r="V92" i="2"/>
  <c r="V89" i="2"/>
  <c r="U97" i="2"/>
  <c r="U54" i="2"/>
  <c r="U57" i="2"/>
  <c r="U78" i="2"/>
  <c r="V99" i="2"/>
  <c r="U55" i="2"/>
  <c r="U76" i="2"/>
  <c r="V56" i="2"/>
  <c r="V65" i="2"/>
</calcChain>
</file>

<file path=xl/sharedStrings.xml><?xml version="1.0" encoding="utf-8"?>
<sst xmlns="http://schemas.openxmlformats.org/spreadsheetml/2006/main" count="1480" uniqueCount="478">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</sst>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3">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xf numFmtId="0" fontId="2" fillId="0" borderId="0" xfId="0" applyFont="1"/>
    <xf numFmtId="0" fontId="2" fillId="5" borderId="0" xfId="0" applyFont="1" applyFill="1"/>
    <xf numFmtId="0" fontId="2" fillId="15" borderId="0" xfId="0" applyFont="1" applyFill="1"/>
    <xf numFmtId="0" fontId="2" fillId="10" borderId="0" xfId="0" applyFont="1" applyFill="1"/>
    <xf numFmtId="0" fontId="2" fillId="17" borderId="0" xfId="0" applyFont="1" applyFill="1"/>
    <xf numFmtId="0" fontId="2" fillId="11" borderId="0" xfId="0" applyFont="1" applyFill="1"/>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6"/>
  <sheetViews>
    <sheetView tabSelected="1" topLeftCell="U1" zoomScale="165" workbookViewId="0">
      <pane ySplit="1" topLeftCell="A86" activePane="bottomLeft" state="frozen"/>
      <selection pane="bottomLeft" activeCell="Z104" sqref="Z104"/>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2"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2"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2"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2" customFormat="1">
      <c r="A5" s="4" t="s">
        <v>24</v>
      </c>
      <c r="B5" s="5">
        <v>2928035</v>
      </c>
      <c r="C5" s="5" t="s">
        <v>108</v>
      </c>
      <c r="D5" s="5">
        <f t="shared" ref="D5:D109" si="3">IF(C5="fwd",1,-1)</f>
        <v>1</v>
      </c>
      <c r="E5" s="5">
        <v>0</v>
      </c>
      <c r="F5" s="5">
        <f t="shared" ref="F5:F109"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2"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2"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2"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2"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2"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2"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2"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2"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2"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2"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2"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2"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2"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4"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4"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5"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5"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6"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6"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7"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7"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7"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48"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59"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48"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59"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48"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49"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0"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0"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59"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1" customFormat="1" ht="17">
      <c r="A33" s="26" t="s">
        <v>30</v>
      </c>
      <c r="B33" s="27">
        <v>2690181</v>
      </c>
      <c r="C33" s="27" t="s">
        <v>118</v>
      </c>
      <c r="D33" s="27">
        <f t="shared" si="3"/>
        <v>-1</v>
      </c>
      <c r="E33" s="27">
        <v>0</v>
      </c>
      <c r="F33" s="27">
        <f t="shared" si="4"/>
        <v>2690181</v>
      </c>
      <c r="G33" s="5">
        <f t="shared" si="2"/>
        <v>44</v>
      </c>
      <c r="H33" s="27">
        <v>2690137</v>
      </c>
      <c r="I33" s="27">
        <v>2690296</v>
      </c>
      <c r="J33" s="27" t="s">
        <v>274</v>
      </c>
      <c r="K33" s="59"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2" customFormat="1" ht="17">
      <c r="A34" s="4" t="s">
        <v>14</v>
      </c>
      <c r="B34" s="5">
        <v>1116709</v>
      </c>
      <c r="C34" s="5" t="s">
        <v>118</v>
      </c>
      <c r="D34" s="5">
        <f t="shared" si="3"/>
        <v>-1</v>
      </c>
      <c r="E34" s="5">
        <v>0</v>
      </c>
      <c r="F34" s="5">
        <f t="shared" si="4"/>
        <v>1116709</v>
      </c>
      <c r="G34" s="5">
        <f>F34-H34</f>
        <v>44</v>
      </c>
      <c r="H34" s="5">
        <v>1116665</v>
      </c>
      <c r="I34" s="5">
        <v>1116824</v>
      </c>
      <c r="J34" s="5" t="s">
        <v>278</v>
      </c>
      <c r="K34" s="59"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2"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59"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2"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59"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3"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59"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3"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59"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2" customFormat="1" ht="17">
      <c r="A39" s="28" t="s">
        <v>47</v>
      </c>
      <c r="B39" s="29">
        <v>2009776</v>
      </c>
      <c r="C39" s="29" t="s">
        <v>108</v>
      </c>
      <c r="D39" s="29">
        <f t="shared" si="3"/>
        <v>1</v>
      </c>
      <c r="E39" s="29">
        <v>0</v>
      </c>
      <c r="F39" s="29">
        <f t="shared" si="4"/>
        <v>2009776</v>
      </c>
      <c r="G39" s="29"/>
      <c r="H39" s="29">
        <v>2009662</v>
      </c>
      <c r="I39" s="29">
        <v>2009821</v>
      </c>
      <c r="J39" s="29" t="s">
        <v>292</v>
      </c>
      <c r="K39" s="59"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2" customFormat="1" ht="17">
      <c r="A40" s="28" t="s">
        <v>47</v>
      </c>
      <c r="B40" s="29">
        <v>2009776</v>
      </c>
      <c r="C40" s="29" t="s">
        <v>108</v>
      </c>
      <c r="D40" s="29">
        <f t="shared" si="3"/>
        <v>1</v>
      </c>
      <c r="E40" s="29">
        <v>0</v>
      </c>
      <c r="F40" s="29">
        <f t="shared" ref="F40" si="24">B40+D40*E40</f>
        <v>2009776</v>
      </c>
      <c r="G40" s="29"/>
      <c r="H40" s="29">
        <v>2009662</v>
      </c>
      <c r="I40" s="29">
        <v>2009821</v>
      </c>
      <c r="J40" s="29" t="s">
        <v>292</v>
      </c>
      <c r="K40" s="59"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2" customFormat="1" ht="17">
      <c r="A41" s="4" t="s">
        <v>12</v>
      </c>
      <c r="B41" s="5">
        <v>4484273</v>
      </c>
      <c r="C41" s="5" t="s">
        <v>118</v>
      </c>
      <c r="D41" s="5">
        <f t="shared" si="3"/>
        <v>-1</v>
      </c>
      <c r="E41" s="5">
        <v>0</v>
      </c>
      <c r="F41" s="5">
        <f t="shared" si="4"/>
        <v>4484273</v>
      </c>
      <c r="G41" s="5"/>
      <c r="H41" s="5">
        <f t="shared" ref="H41:H106" si="25">F41-44</f>
        <v>4484229</v>
      </c>
      <c r="I41" s="5">
        <f>H41+159</f>
        <v>4484388</v>
      </c>
      <c r="J41" s="5" t="s">
        <v>297</v>
      </c>
      <c r="K41" s="59"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2"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59"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4" customFormat="1" ht="17">
      <c r="A43" s="32" t="s">
        <v>6</v>
      </c>
      <c r="B43" s="33">
        <v>2585570</v>
      </c>
      <c r="C43" s="33" t="s">
        <v>118</v>
      </c>
      <c r="D43" s="33">
        <f t="shared" si="3"/>
        <v>-1</v>
      </c>
      <c r="E43" s="33">
        <v>0</v>
      </c>
      <c r="F43" s="33">
        <f t="shared" si="4"/>
        <v>2585570</v>
      </c>
      <c r="G43" s="33"/>
      <c r="H43" s="33">
        <v>2585526</v>
      </c>
      <c r="I43" s="33">
        <v>2585685</v>
      </c>
      <c r="J43" s="33" t="s">
        <v>303</v>
      </c>
      <c r="K43" s="59"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4" customFormat="1" ht="17">
      <c r="A44" s="32" t="s">
        <v>6</v>
      </c>
      <c r="B44" s="33">
        <v>2585570</v>
      </c>
      <c r="C44" s="33" t="s">
        <v>118</v>
      </c>
      <c r="D44" s="33">
        <f t="shared" si="3"/>
        <v>-1</v>
      </c>
      <c r="E44" s="33">
        <v>0</v>
      </c>
      <c r="F44" s="33">
        <f t="shared" ref="F44" si="28">B44+D44*E44</f>
        <v>2585570</v>
      </c>
      <c r="G44" s="33"/>
      <c r="H44" s="33">
        <v>2585526</v>
      </c>
      <c r="I44" s="33">
        <v>2585685</v>
      </c>
      <c r="J44" s="33" t="s">
        <v>303</v>
      </c>
      <c r="K44" s="59"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2" customFormat="1" ht="17">
      <c r="A45" s="4" t="s">
        <v>48</v>
      </c>
      <c r="B45" s="5">
        <v>63358</v>
      </c>
      <c r="C45" s="5" t="s">
        <v>118</v>
      </c>
      <c r="D45" s="5">
        <f t="shared" si="3"/>
        <v>-1</v>
      </c>
      <c r="E45" s="5">
        <v>0</v>
      </c>
      <c r="F45" s="5">
        <f t="shared" si="4"/>
        <v>63358</v>
      </c>
      <c r="G45" s="5"/>
      <c r="H45" s="5">
        <f t="shared" si="25"/>
        <v>63314</v>
      </c>
      <c r="I45" s="5">
        <f t="shared" ref="I45:I106"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2"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6"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59"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6"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59"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2" customFormat="1" ht="17">
      <c r="A49" s="4" t="s">
        <v>76</v>
      </c>
      <c r="B49" s="5">
        <v>4081359</v>
      </c>
      <c r="C49" s="5" t="s">
        <v>118</v>
      </c>
      <c r="D49" s="5">
        <f t="shared" si="3"/>
        <v>-1</v>
      </c>
      <c r="E49" s="5">
        <v>2</v>
      </c>
      <c r="F49" s="5">
        <f t="shared" si="4"/>
        <v>4081357</v>
      </c>
      <c r="G49" s="5"/>
      <c r="H49" s="5">
        <f>F49-42</f>
        <v>4081315</v>
      </c>
      <c r="I49" s="5">
        <f t="shared" si="29"/>
        <v>4081474</v>
      </c>
      <c r="J49" s="5" t="s">
        <v>322</v>
      </c>
      <c r="K49" s="59"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2"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59"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2" customFormat="1" ht="17">
      <c r="A51" s="4" t="s">
        <v>76</v>
      </c>
      <c r="B51" s="5">
        <v>4081359</v>
      </c>
      <c r="C51" s="5" t="s">
        <v>118</v>
      </c>
      <c r="D51" s="5">
        <f t="shared" si="40"/>
        <v>-1</v>
      </c>
      <c r="E51" s="5">
        <v>2</v>
      </c>
      <c r="F51" s="5">
        <f t="shared" si="41"/>
        <v>4081357</v>
      </c>
      <c r="G51" s="5"/>
      <c r="H51" s="5">
        <f>F51-42</f>
        <v>4081315</v>
      </c>
      <c r="I51" s="5">
        <f t="shared" si="42"/>
        <v>4081474</v>
      </c>
      <c r="J51" s="5" t="s">
        <v>322</v>
      </c>
      <c r="K51" s="59"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5" customFormat="1" ht="17">
      <c r="A52" s="35" t="s">
        <v>89</v>
      </c>
      <c r="B52" s="36">
        <v>197026</v>
      </c>
      <c r="C52" s="36" t="s">
        <v>108</v>
      </c>
      <c r="D52" s="36">
        <f t="shared" si="3"/>
        <v>1</v>
      </c>
      <c r="E52" s="36">
        <v>0</v>
      </c>
      <c r="F52" s="36">
        <f t="shared" si="4"/>
        <v>197026</v>
      </c>
      <c r="G52" s="36"/>
      <c r="H52" s="36">
        <v>196912</v>
      </c>
      <c r="I52" s="36">
        <f t="shared" si="29"/>
        <v>197071</v>
      </c>
      <c r="J52" s="36" t="s">
        <v>328</v>
      </c>
      <c r="K52" s="59"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5"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59"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2"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5"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1"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6"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2"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2"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7"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2" t="s">
        <v>347</v>
      </c>
      <c r="L59" s="41" t="s">
        <v>109</v>
      </c>
      <c r="M59" s="41" t="s">
        <v>158</v>
      </c>
      <c r="N59" s="40" t="s">
        <v>158</v>
      </c>
      <c r="O59" s="41">
        <v>4122335</v>
      </c>
      <c r="P59" s="41">
        <v>4122354</v>
      </c>
      <c r="Q59" s="41" t="s">
        <v>349</v>
      </c>
      <c r="R59" s="41" t="s">
        <v>180</v>
      </c>
      <c r="S59" s="41">
        <f>T59-23</f>
        <v>4122327</v>
      </c>
      <c r="T59" s="41">
        <v>4122350</v>
      </c>
      <c r="U59" s="41">
        <f t="shared" ref="U59:U107" si="49">S59-H59</f>
        <v>17</v>
      </c>
      <c r="V59" s="41">
        <f t="shared" ref="V59:V107" si="50">T59-H59</f>
        <v>40</v>
      </c>
      <c r="W59" s="41" t="s">
        <v>350</v>
      </c>
      <c r="X59" s="41" t="s">
        <v>159</v>
      </c>
      <c r="Y59" s="41"/>
      <c r="Z59" s="41">
        <v>0</v>
      </c>
    </row>
    <row r="60" spans="1:26" s="55"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1"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5"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1"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2" customFormat="1" ht="17">
      <c r="A62" s="4" t="s">
        <v>16</v>
      </c>
      <c r="B62" s="5">
        <v>794644</v>
      </c>
      <c r="C62" s="5" t="s">
        <v>118</v>
      </c>
      <c r="D62" s="5">
        <f t="shared" si="3"/>
        <v>-1</v>
      </c>
      <c r="E62" s="5">
        <v>0</v>
      </c>
      <c r="F62" s="5">
        <f t="shared" si="4"/>
        <v>794644</v>
      </c>
      <c r="G62" s="5"/>
      <c r="H62" s="5">
        <f t="shared" si="25"/>
        <v>794600</v>
      </c>
      <c r="I62" s="5">
        <f t="shared" si="29"/>
        <v>794759</v>
      </c>
      <c r="J62" s="5" t="s">
        <v>358</v>
      </c>
      <c r="K62" s="59"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6"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3"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2" customFormat="1" ht="17">
      <c r="A64" s="4" t="s">
        <v>100</v>
      </c>
      <c r="B64" s="5">
        <v>443748</v>
      </c>
      <c r="C64" s="5" t="s">
        <v>118</v>
      </c>
      <c r="D64" s="5">
        <f t="shared" si="3"/>
        <v>-1</v>
      </c>
      <c r="E64" s="5">
        <v>0</v>
      </c>
      <c r="F64" s="5">
        <f t="shared" si="4"/>
        <v>443748</v>
      </c>
      <c r="G64" s="5"/>
      <c r="H64" s="5">
        <f t="shared" si="25"/>
        <v>443704</v>
      </c>
      <c r="I64" s="5">
        <f t="shared" si="29"/>
        <v>443863</v>
      </c>
      <c r="J64" s="5" t="s">
        <v>367</v>
      </c>
      <c r="K64" s="59"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6" customFormat="1" ht="17">
      <c r="A65" s="38" t="s">
        <v>71</v>
      </c>
      <c r="B65" s="39">
        <v>1950760</v>
      </c>
      <c r="C65" s="39" t="s">
        <v>108</v>
      </c>
      <c r="D65" s="39">
        <f t="shared" si="3"/>
        <v>1</v>
      </c>
      <c r="E65" s="39">
        <v>0</v>
      </c>
      <c r="F65" s="39">
        <f t="shared" si="4"/>
        <v>1950760</v>
      </c>
      <c r="G65" s="39"/>
      <c r="H65" s="39">
        <v>1950646</v>
      </c>
      <c r="I65" s="39">
        <f t="shared" si="29"/>
        <v>1950805</v>
      </c>
      <c r="J65" s="39" t="s">
        <v>371</v>
      </c>
      <c r="K65" s="63"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6"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3"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6"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3"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2"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6" customFormat="1" ht="17">
      <c r="A69" s="38" t="s">
        <v>87</v>
      </c>
      <c r="B69" s="39">
        <v>889945</v>
      </c>
      <c r="C69" s="39" t="s">
        <v>118</v>
      </c>
      <c r="D69" s="39">
        <f t="shared" si="3"/>
        <v>-1</v>
      </c>
      <c r="E69" s="39">
        <v>-7</v>
      </c>
      <c r="F69" s="39">
        <f t="shared" si="4"/>
        <v>889952</v>
      </c>
      <c r="G69" s="39"/>
      <c r="H69" s="39">
        <v>889901</v>
      </c>
      <c r="I69" s="39">
        <f t="shared" si="29"/>
        <v>890060</v>
      </c>
      <c r="J69" s="39" t="s">
        <v>381</v>
      </c>
      <c r="K69" s="63"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6"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3"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6"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3"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2"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2"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2"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2"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58" customFormat="1" ht="17">
      <c r="A76" s="42" t="s">
        <v>23</v>
      </c>
      <c r="B76" s="43">
        <v>2082728</v>
      </c>
      <c r="C76" s="43" t="s">
        <v>108</v>
      </c>
      <c r="D76" s="43">
        <f t="shared" si="3"/>
        <v>1</v>
      </c>
      <c r="E76" s="43">
        <v>0</v>
      </c>
      <c r="F76" s="43">
        <f t="shared" si="4"/>
        <v>2082728</v>
      </c>
      <c r="G76" s="43"/>
      <c r="H76" s="43">
        <v>2082614</v>
      </c>
      <c r="I76" s="43">
        <f t="shared" si="29"/>
        <v>2082773</v>
      </c>
      <c r="J76" s="43" t="s">
        <v>401</v>
      </c>
      <c r="K76" s="64"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58"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4"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2"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5">
        <v>3000039</v>
      </c>
      <c r="M78" s="65" t="s">
        <v>146</v>
      </c>
      <c r="N78" s="65"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2"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5">
        <v>3000039</v>
      </c>
      <c r="M79" s="65" t="s">
        <v>146</v>
      </c>
      <c r="N79" s="65"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2"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5">
        <v>3000039</v>
      </c>
      <c r="M80" s="65" t="s">
        <v>146</v>
      </c>
      <c r="N80" s="65"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5"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5"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t="s">
        <v>424</v>
      </c>
      <c r="X82" s="36" t="s">
        <v>167</v>
      </c>
      <c r="Y82" s="36"/>
      <c r="Z82" s="36">
        <v>1</v>
      </c>
    </row>
    <row r="83" spans="1:26" s="2"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2"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N84" s="2" t="s">
        <v>417</v>
      </c>
      <c r="O84" s="5" t="s">
        <v>158</v>
      </c>
      <c r="P84" s="5" t="s">
        <v>158</v>
      </c>
      <c r="Q84" s="5" t="s">
        <v>158</v>
      </c>
      <c r="R84" s="5" t="s">
        <v>158</v>
      </c>
      <c r="S84" s="5">
        <v>3069895</v>
      </c>
      <c r="T84" s="5">
        <f>S84+12</f>
        <v>3069907</v>
      </c>
      <c r="U84" s="5">
        <f t="shared" ref="U84" si="104">S84-H84</f>
        <v>68</v>
      </c>
      <c r="V84" s="5">
        <f t="shared" ref="V84" si="105">T84-H84</f>
        <v>80</v>
      </c>
      <c r="W84" s="5" t="s">
        <v>422</v>
      </c>
      <c r="X84" s="5" t="s">
        <v>167</v>
      </c>
      <c r="Y84" s="5"/>
      <c r="Z84" s="5">
        <v>1</v>
      </c>
    </row>
    <row r="85" spans="1:26" s="2"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N85" s="2" t="s">
        <v>417</v>
      </c>
      <c r="O85" s="5" t="s">
        <v>158</v>
      </c>
      <c r="P85" s="5" t="s">
        <v>158</v>
      </c>
      <c r="Q85" s="5" t="s">
        <v>158</v>
      </c>
      <c r="R85" s="5" t="s">
        <v>158</v>
      </c>
      <c r="S85" s="5">
        <v>3069951</v>
      </c>
      <c r="T85" s="5">
        <f>S85+13</f>
        <v>3069964</v>
      </c>
      <c r="U85" s="5">
        <f t="shared" ref="U85" si="110">S85-H85</f>
        <v>124</v>
      </c>
      <c r="V85" s="5">
        <f t="shared" ref="V85" si="111">T85-H85</f>
        <v>137</v>
      </c>
      <c r="W85" s="5" t="s">
        <v>423</v>
      </c>
      <c r="X85" s="5" t="s">
        <v>149</v>
      </c>
      <c r="Y85" s="5"/>
      <c r="Z85" s="5">
        <v>1</v>
      </c>
    </row>
    <row r="86" spans="1:26" s="46" customFormat="1" ht="17">
      <c r="A86" s="14" t="s">
        <v>34</v>
      </c>
      <c r="B86" s="15">
        <v>1395973</v>
      </c>
      <c r="C86" s="15" t="s">
        <v>118</v>
      </c>
      <c r="D86" s="15">
        <f t="shared" si="3"/>
        <v>-1</v>
      </c>
      <c r="E86" s="15">
        <v>0</v>
      </c>
      <c r="F86" s="15">
        <f t="shared" si="4"/>
        <v>1395973</v>
      </c>
      <c r="G86" s="15"/>
      <c r="H86" s="15">
        <f t="shared" si="25"/>
        <v>1395929</v>
      </c>
      <c r="I86" s="15">
        <f t="shared" si="29"/>
        <v>1396088</v>
      </c>
      <c r="J86" s="15" t="s">
        <v>427</v>
      </c>
      <c r="K86" s="67" t="s">
        <v>426</v>
      </c>
      <c r="L86" s="46">
        <v>1395973</v>
      </c>
      <c r="N86" s="46" t="s">
        <v>425</v>
      </c>
      <c r="O86" s="15">
        <v>1395940</v>
      </c>
      <c r="P86" s="15">
        <v>1395973</v>
      </c>
      <c r="Q86" s="15" t="s">
        <v>428</v>
      </c>
      <c r="R86" s="15" t="s">
        <v>180</v>
      </c>
      <c r="S86" s="15">
        <v>1395939</v>
      </c>
      <c r="T86" s="15">
        <f>S86+10</f>
        <v>1395949</v>
      </c>
      <c r="U86" s="15">
        <f t="shared" si="49"/>
        <v>10</v>
      </c>
      <c r="V86" s="15">
        <f t="shared" si="50"/>
        <v>20</v>
      </c>
      <c r="W86" s="15" t="s">
        <v>430</v>
      </c>
      <c r="X86" s="15" t="s">
        <v>159</v>
      </c>
      <c r="Y86" s="15"/>
      <c r="Z86" s="15">
        <v>0</v>
      </c>
    </row>
    <row r="87" spans="1:26" s="46" customFormat="1" ht="17">
      <c r="A87" s="14" t="s">
        <v>34</v>
      </c>
      <c r="B87" s="15">
        <v>1395973</v>
      </c>
      <c r="C87" s="15" t="s">
        <v>118</v>
      </c>
      <c r="D87" s="15">
        <f t="shared" ref="D87" si="112">IF(C87="fwd",1,-1)</f>
        <v>-1</v>
      </c>
      <c r="E87" s="15">
        <v>0</v>
      </c>
      <c r="F87" s="15">
        <f t="shared" ref="F87" si="113">B87+D87*E87</f>
        <v>1395973</v>
      </c>
      <c r="G87" s="15"/>
      <c r="H87" s="15">
        <f t="shared" ref="H87" si="114">F87-44</f>
        <v>1395929</v>
      </c>
      <c r="I87" s="15">
        <f t="shared" ref="I87" si="115">H87+159</f>
        <v>1396088</v>
      </c>
      <c r="J87" s="15" t="s">
        <v>427</v>
      </c>
      <c r="K87" s="67" t="s">
        <v>426</v>
      </c>
      <c r="L87" s="46">
        <v>1395973</v>
      </c>
      <c r="N87" s="46" t="s">
        <v>425</v>
      </c>
      <c r="O87" s="15" t="s">
        <v>158</v>
      </c>
      <c r="P87" s="15" t="s">
        <v>158</v>
      </c>
      <c r="Q87" s="15" t="s">
        <v>158</v>
      </c>
      <c r="R87" s="15" t="s">
        <v>158</v>
      </c>
      <c r="S87" s="15">
        <v>1396040</v>
      </c>
      <c r="T87" s="15">
        <f>S87+16</f>
        <v>1396056</v>
      </c>
      <c r="U87" s="15">
        <f t="shared" ref="U87" si="116">S87-H87</f>
        <v>111</v>
      </c>
      <c r="V87" s="15">
        <f t="shared" ref="V87" si="117">T87-H87</f>
        <v>127</v>
      </c>
      <c r="W87" s="15" t="s">
        <v>429</v>
      </c>
      <c r="X87" s="15" t="s">
        <v>167</v>
      </c>
      <c r="Y87" s="15"/>
      <c r="Z87" s="15">
        <v>1</v>
      </c>
    </row>
    <row r="88" spans="1:26" s="2" customFormat="1" ht="17">
      <c r="A88" s="4" t="s">
        <v>26</v>
      </c>
      <c r="B88" s="5">
        <v>604684</v>
      </c>
      <c r="C88" s="5" t="s">
        <v>118</v>
      </c>
      <c r="D88" s="5">
        <f t="shared" si="3"/>
        <v>-1</v>
      </c>
      <c r="E88" s="5">
        <v>0</v>
      </c>
      <c r="F88" s="5">
        <f t="shared" si="4"/>
        <v>604684</v>
      </c>
      <c r="G88" s="5"/>
      <c r="H88" s="5">
        <f t="shared" si="25"/>
        <v>604640</v>
      </c>
      <c r="I88" s="5">
        <f t="shared" si="29"/>
        <v>604799</v>
      </c>
      <c r="J88" s="5" t="s">
        <v>432</v>
      </c>
      <c r="K88" s="34" t="s">
        <v>431</v>
      </c>
      <c r="L88" s="5" t="s">
        <v>109</v>
      </c>
      <c r="M88" s="5" t="s">
        <v>158</v>
      </c>
      <c r="N88" s="5" t="s">
        <v>158</v>
      </c>
      <c r="O88" s="5" t="s">
        <v>158</v>
      </c>
      <c r="P88" s="5" t="s">
        <v>158</v>
      </c>
      <c r="Q88" s="5" t="s">
        <v>158</v>
      </c>
      <c r="R88" s="5" t="s">
        <v>158</v>
      </c>
      <c r="S88" s="5" t="s">
        <v>158</v>
      </c>
      <c r="T88" s="5" t="s">
        <v>158</v>
      </c>
      <c r="U88" s="5" t="s">
        <v>158</v>
      </c>
      <c r="V88" s="5" t="s">
        <v>158</v>
      </c>
      <c r="W88" s="5" t="s">
        <v>158</v>
      </c>
      <c r="X88" s="5" t="s">
        <v>158</v>
      </c>
      <c r="Y88" s="5"/>
      <c r="Z88" s="5">
        <v>0</v>
      </c>
    </row>
    <row r="89" spans="1:26" s="56" customFormat="1" ht="17">
      <c r="A89" s="38" t="s">
        <v>92</v>
      </c>
      <c r="B89" s="39">
        <v>1509221</v>
      </c>
      <c r="C89" s="39" t="s">
        <v>108</v>
      </c>
      <c r="D89" s="39">
        <f t="shared" si="3"/>
        <v>1</v>
      </c>
      <c r="E89" s="39">
        <v>0</v>
      </c>
      <c r="F89" s="39">
        <f t="shared" si="4"/>
        <v>1509221</v>
      </c>
      <c r="G89" s="39"/>
      <c r="H89" s="39">
        <v>1509107</v>
      </c>
      <c r="I89" s="39">
        <f t="shared" si="29"/>
        <v>1509266</v>
      </c>
      <c r="J89" s="39" t="s">
        <v>434</v>
      </c>
      <c r="K89" s="68" t="s">
        <v>433</v>
      </c>
      <c r="L89" s="39" t="s">
        <v>109</v>
      </c>
      <c r="M89" s="39" t="s">
        <v>158</v>
      </c>
      <c r="N89" s="39" t="s">
        <v>158</v>
      </c>
      <c r="O89" s="39">
        <v>1509221</v>
      </c>
      <c r="P89" s="39">
        <v>1509234</v>
      </c>
      <c r="Q89" s="39" t="s">
        <v>435</v>
      </c>
      <c r="R89" s="39" t="s">
        <v>233</v>
      </c>
      <c r="S89" s="39">
        <v>1509220</v>
      </c>
      <c r="T89" s="39">
        <f>S89+15</f>
        <v>1509235</v>
      </c>
      <c r="U89" s="39">
        <f t="shared" si="49"/>
        <v>113</v>
      </c>
      <c r="V89" s="39">
        <f t="shared" si="50"/>
        <v>128</v>
      </c>
      <c r="W89" s="39" t="s">
        <v>436</v>
      </c>
      <c r="X89" s="39" t="s">
        <v>159</v>
      </c>
      <c r="Y89" s="39"/>
      <c r="Z89" s="39">
        <v>1</v>
      </c>
    </row>
    <row r="90" spans="1:26" s="56" customFormat="1" ht="17">
      <c r="A90" s="38" t="s">
        <v>92</v>
      </c>
      <c r="B90" s="39">
        <v>1509221</v>
      </c>
      <c r="C90" s="39" t="s">
        <v>108</v>
      </c>
      <c r="D90" s="39">
        <f t="shared" ref="D90" si="118">IF(C90="fwd",1,-1)</f>
        <v>1</v>
      </c>
      <c r="E90" s="39">
        <v>0</v>
      </c>
      <c r="F90" s="39">
        <f t="shared" ref="F90" si="119">B90+D90*E90</f>
        <v>1509221</v>
      </c>
      <c r="G90" s="39"/>
      <c r="H90" s="39">
        <v>1509107</v>
      </c>
      <c r="I90" s="39">
        <f t="shared" ref="I90" si="120">H90+159</f>
        <v>1509266</v>
      </c>
      <c r="J90" s="39" t="s">
        <v>434</v>
      </c>
      <c r="K90" s="68" t="s">
        <v>433</v>
      </c>
      <c r="L90" s="39" t="s">
        <v>109</v>
      </c>
      <c r="M90" s="39" t="s">
        <v>158</v>
      </c>
      <c r="N90" s="39" t="s">
        <v>158</v>
      </c>
      <c r="O90" s="39">
        <v>1509234</v>
      </c>
      <c r="P90" s="39">
        <v>1509255</v>
      </c>
      <c r="Q90" s="39" t="s">
        <v>437</v>
      </c>
      <c r="R90" s="39" t="s">
        <v>305</v>
      </c>
      <c r="S90" s="39">
        <v>1509235</v>
      </c>
      <c r="T90" s="39">
        <f>S90+21</f>
        <v>1509256</v>
      </c>
      <c r="U90" s="39">
        <f t="shared" ref="U90" si="121">S90-H90</f>
        <v>128</v>
      </c>
      <c r="V90" s="39">
        <f t="shared" ref="V90" si="122">T90-H90</f>
        <v>149</v>
      </c>
      <c r="W90" s="39" t="s">
        <v>438</v>
      </c>
      <c r="X90" s="39" t="s">
        <v>167</v>
      </c>
      <c r="Y90" s="39"/>
      <c r="Z90" s="39">
        <v>1</v>
      </c>
    </row>
    <row r="91" spans="1:26" s="2" customFormat="1" ht="17">
      <c r="A91" s="4" t="s">
        <v>7</v>
      </c>
      <c r="B91" s="5">
        <v>3353049</v>
      </c>
      <c r="C91" s="5" t="s">
        <v>118</v>
      </c>
      <c r="D91" s="5">
        <f t="shared" si="3"/>
        <v>-1</v>
      </c>
      <c r="E91" s="5">
        <v>0</v>
      </c>
      <c r="F91" s="5">
        <f t="shared" si="4"/>
        <v>3353049</v>
      </c>
      <c r="G91" s="5"/>
      <c r="H91" s="5">
        <f t="shared" si="25"/>
        <v>3353005</v>
      </c>
      <c r="I91" s="5">
        <f t="shared" si="29"/>
        <v>3353164</v>
      </c>
      <c r="J91" s="5" t="s">
        <v>441</v>
      </c>
      <c r="K91" s="34" t="s">
        <v>440</v>
      </c>
      <c r="L91" s="2">
        <v>3353049</v>
      </c>
      <c r="N91" s="2" t="s">
        <v>439</v>
      </c>
      <c r="O91" s="5">
        <v>3353025</v>
      </c>
      <c r="P91" s="5">
        <v>3353049</v>
      </c>
      <c r="Q91" s="5" t="s">
        <v>442</v>
      </c>
      <c r="R91" s="5" t="s">
        <v>180</v>
      </c>
      <c r="S91" s="5">
        <v>3353055</v>
      </c>
      <c r="T91" s="5">
        <f>S91+40</f>
        <v>3353095</v>
      </c>
      <c r="U91" s="5">
        <f t="shared" si="49"/>
        <v>50</v>
      </c>
      <c r="V91" s="5">
        <f t="shared" si="50"/>
        <v>90</v>
      </c>
      <c r="W91" s="5" t="s">
        <v>443</v>
      </c>
      <c r="X91" s="5" t="s">
        <v>159</v>
      </c>
      <c r="Y91" s="5"/>
      <c r="Z91" s="5">
        <v>0</v>
      </c>
    </row>
    <row r="92" spans="1:26" s="51" customFormat="1" ht="17">
      <c r="A92" s="26" t="s">
        <v>15</v>
      </c>
      <c r="B92" s="27">
        <v>1226139</v>
      </c>
      <c r="C92" s="27" t="s">
        <v>118</v>
      </c>
      <c r="D92" s="27">
        <f t="shared" si="3"/>
        <v>-1</v>
      </c>
      <c r="E92" s="27">
        <v>0</v>
      </c>
      <c r="F92" s="27">
        <f t="shared" si="4"/>
        <v>1226139</v>
      </c>
      <c r="G92" s="27"/>
      <c r="H92" s="27">
        <f t="shared" si="25"/>
        <v>1226095</v>
      </c>
      <c r="I92" s="27">
        <f t="shared" si="29"/>
        <v>1226254</v>
      </c>
      <c r="J92" s="27" t="s">
        <v>445</v>
      </c>
      <c r="K92" s="69" t="s">
        <v>444</v>
      </c>
      <c r="L92" s="27" t="s">
        <v>109</v>
      </c>
      <c r="M92" s="27" t="s">
        <v>158</v>
      </c>
      <c r="N92" s="27" t="s">
        <v>158</v>
      </c>
      <c r="O92" s="27" t="s">
        <v>158</v>
      </c>
      <c r="P92" s="27" t="s">
        <v>158</v>
      </c>
      <c r="Q92" s="27" t="s">
        <v>158</v>
      </c>
      <c r="R92" s="27" t="s">
        <v>158</v>
      </c>
      <c r="S92" s="27">
        <f>T92-17</f>
        <v>1226182</v>
      </c>
      <c r="T92" s="27">
        <v>1226199</v>
      </c>
      <c r="U92" s="27">
        <f t="shared" si="49"/>
        <v>87</v>
      </c>
      <c r="V92" s="27">
        <f t="shared" si="50"/>
        <v>104</v>
      </c>
      <c r="W92" s="27" t="s">
        <v>446</v>
      </c>
      <c r="X92" s="27" t="s">
        <v>149</v>
      </c>
      <c r="Y92" s="27"/>
      <c r="Z92" s="27">
        <v>1</v>
      </c>
    </row>
    <row r="93" spans="1:26" s="2" customFormat="1" ht="17">
      <c r="A93" s="4" t="s">
        <v>43</v>
      </c>
      <c r="B93" s="5">
        <v>693469</v>
      </c>
      <c r="C93" s="5" t="s">
        <v>118</v>
      </c>
      <c r="D93" s="5">
        <f t="shared" si="3"/>
        <v>-1</v>
      </c>
      <c r="E93" s="5">
        <v>0</v>
      </c>
      <c r="F93" s="5">
        <f t="shared" si="4"/>
        <v>693469</v>
      </c>
      <c r="G93" s="5"/>
      <c r="H93" s="5">
        <f t="shared" si="25"/>
        <v>693425</v>
      </c>
      <c r="I93" s="5">
        <f t="shared" si="29"/>
        <v>693584</v>
      </c>
      <c r="J93" s="5" t="s">
        <v>449</v>
      </c>
      <c r="K93" s="34" t="s">
        <v>448</v>
      </c>
      <c r="L93" s="2">
        <v>693469</v>
      </c>
      <c r="M93" s="2" t="s">
        <v>295</v>
      </c>
      <c r="N93" s="2" t="s">
        <v>447</v>
      </c>
      <c r="O93" s="5">
        <v>693435</v>
      </c>
      <c r="P93" s="5">
        <v>693469</v>
      </c>
      <c r="Q93" s="5" t="s">
        <v>450</v>
      </c>
      <c r="R93" s="5" t="s">
        <v>159</v>
      </c>
      <c r="S93" s="5" t="s">
        <v>158</v>
      </c>
      <c r="T93" s="5" t="s">
        <v>158</v>
      </c>
      <c r="U93" s="5" t="s">
        <v>158</v>
      </c>
      <c r="V93" s="5" t="s">
        <v>158</v>
      </c>
      <c r="W93" s="5" t="s">
        <v>158</v>
      </c>
      <c r="X93" s="5" t="s">
        <v>158</v>
      </c>
      <c r="Y93" s="5"/>
      <c r="Z93" s="5">
        <v>-1</v>
      </c>
    </row>
    <row r="94" spans="1:26" s="2" customFormat="1" ht="17">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449</v>
      </c>
      <c r="K94" s="34" t="s">
        <v>448</v>
      </c>
      <c r="L94" s="2">
        <v>693469</v>
      </c>
      <c r="M94" s="2" t="s">
        <v>295</v>
      </c>
      <c r="N94" s="2" t="s">
        <v>447</v>
      </c>
      <c r="O94" s="5" t="s">
        <v>158</v>
      </c>
      <c r="P94" s="5" t="s">
        <v>158</v>
      </c>
      <c r="Q94" s="5" t="s">
        <v>158</v>
      </c>
      <c r="R94" s="5" t="s">
        <v>158</v>
      </c>
      <c r="S94" s="5">
        <v>693515</v>
      </c>
      <c r="T94" s="5">
        <f>S94+17</f>
        <v>693532</v>
      </c>
      <c r="U94" s="5">
        <f t="shared" si="49"/>
        <v>90</v>
      </c>
      <c r="V94" s="5">
        <f t="shared" si="50"/>
        <v>107</v>
      </c>
      <c r="W94" s="5" t="s">
        <v>451</v>
      </c>
      <c r="X94" s="5" t="s">
        <v>167</v>
      </c>
      <c r="Y94" s="5"/>
      <c r="Z94" s="5">
        <v>1</v>
      </c>
    </row>
    <row r="95" spans="1:26" s="58" customFormat="1" ht="17">
      <c r="A95" s="42" t="s">
        <v>54</v>
      </c>
      <c r="B95" s="43">
        <v>1848700</v>
      </c>
      <c r="C95" s="43" t="s">
        <v>118</v>
      </c>
      <c r="D95" s="43">
        <f t="shared" si="3"/>
        <v>-1</v>
      </c>
      <c r="E95" s="43">
        <v>0</v>
      </c>
      <c r="F95" s="43">
        <f t="shared" si="4"/>
        <v>1848700</v>
      </c>
      <c r="G95" s="43"/>
      <c r="H95" s="43">
        <f t="shared" si="25"/>
        <v>1848656</v>
      </c>
      <c r="I95" s="43">
        <f t="shared" si="29"/>
        <v>1848815</v>
      </c>
      <c r="J95" s="43" t="s">
        <v>454</v>
      </c>
      <c r="K95" s="70" t="s">
        <v>453</v>
      </c>
      <c r="L95" s="58">
        <v>1848700</v>
      </c>
      <c r="N95" s="58" t="s">
        <v>452</v>
      </c>
      <c r="O95" s="43">
        <v>1848676</v>
      </c>
      <c r="P95" s="43">
        <v>1848700</v>
      </c>
      <c r="Q95" s="43" t="s">
        <v>455</v>
      </c>
      <c r="R95" s="43" t="s">
        <v>159</v>
      </c>
      <c r="S95" s="43">
        <v>1848665</v>
      </c>
      <c r="T95" s="43">
        <f>S95+22</f>
        <v>1848687</v>
      </c>
      <c r="U95" s="43">
        <f t="shared" si="49"/>
        <v>9</v>
      </c>
      <c r="V95" s="43">
        <f t="shared" si="50"/>
        <v>31</v>
      </c>
      <c r="W95" s="43" t="s">
        <v>456</v>
      </c>
      <c r="X95" s="43" t="s">
        <v>159</v>
      </c>
      <c r="Y95" s="43"/>
      <c r="Z95" s="43">
        <v>0</v>
      </c>
    </row>
    <row r="96" spans="1:26" s="58" customFormat="1" ht="17">
      <c r="A96" s="42" t="s">
        <v>54</v>
      </c>
      <c r="B96" s="43">
        <v>1848700</v>
      </c>
      <c r="C96" s="43" t="s">
        <v>118</v>
      </c>
      <c r="D96" s="43">
        <f t="shared" ref="D96" si="127">IF(C96="fwd",1,-1)</f>
        <v>-1</v>
      </c>
      <c r="E96" s="43">
        <v>0</v>
      </c>
      <c r="F96" s="43">
        <f t="shared" ref="F96" si="128">B96+D96*E96</f>
        <v>1848700</v>
      </c>
      <c r="G96" s="43"/>
      <c r="H96" s="43">
        <f t="shared" ref="H96" si="129">F96-44</f>
        <v>1848656</v>
      </c>
      <c r="I96" s="43">
        <f t="shared" ref="I96" si="130">H96+159</f>
        <v>1848815</v>
      </c>
      <c r="J96" s="43" t="s">
        <v>454</v>
      </c>
      <c r="K96" s="70" t="s">
        <v>453</v>
      </c>
      <c r="L96" s="58">
        <v>1848700</v>
      </c>
      <c r="N96" s="58" t="s">
        <v>452</v>
      </c>
      <c r="O96" s="43" t="s">
        <v>158</v>
      </c>
      <c r="P96" s="43" t="s">
        <v>158</v>
      </c>
      <c r="Q96" s="43" t="s">
        <v>158</v>
      </c>
      <c r="R96" s="43" t="s">
        <v>158</v>
      </c>
      <c r="S96" s="43">
        <v>1848740</v>
      </c>
      <c r="T96" s="43">
        <f>S96+29</f>
        <v>1848769</v>
      </c>
      <c r="U96" s="43">
        <f t="shared" ref="U96" si="131">S96-H96</f>
        <v>84</v>
      </c>
      <c r="V96" s="43">
        <f t="shared" ref="V96" si="132">T96-H96</f>
        <v>113</v>
      </c>
      <c r="W96" s="43" t="s">
        <v>457</v>
      </c>
      <c r="X96" s="43" t="s">
        <v>167</v>
      </c>
      <c r="Y96" s="43"/>
      <c r="Z96" s="43">
        <v>1</v>
      </c>
    </row>
    <row r="97" spans="1:26" s="2" customFormat="1" ht="17">
      <c r="A97" s="4" t="s">
        <v>33</v>
      </c>
      <c r="B97" s="5">
        <v>3096620</v>
      </c>
      <c r="C97" s="5" t="s">
        <v>108</v>
      </c>
      <c r="D97" s="5">
        <f t="shared" si="3"/>
        <v>1</v>
      </c>
      <c r="E97" s="5">
        <v>0</v>
      </c>
      <c r="F97" s="5">
        <f t="shared" si="4"/>
        <v>3096620</v>
      </c>
      <c r="G97" s="5"/>
      <c r="H97" s="5">
        <v>3096506</v>
      </c>
      <c r="I97" s="5">
        <f t="shared" si="29"/>
        <v>3096665</v>
      </c>
      <c r="J97" s="5" t="s">
        <v>459</v>
      </c>
      <c r="K97" s="34" t="s">
        <v>458</v>
      </c>
      <c r="L97" s="5" t="s">
        <v>109</v>
      </c>
      <c r="M97" s="5" t="s">
        <v>158</v>
      </c>
      <c r="N97" s="5" t="s">
        <v>158</v>
      </c>
      <c r="O97" s="5" t="s">
        <v>158</v>
      </c>
      <c r="P97" s="5" t="s">
        <v>158</v>
      </c>
      <c r="Q97" s="5" t="s">
        <v>158</v>
      </c>
      <c r="R97" s="5" t="s">
        <v>158</v>
      </c>
      <c r="S97" s="5">
        <v>3096512</v>
      </c>
      <c r="T97" s="5">
        <f>S97+16</f>
        <v>3096528</v>
      </c>
      <c r="U97" s="5">
        <f t="shared" si="49"/>
        <v>6</v>
      </c>
      <c r="V97" s="5">
        <f t="shared" si="50"/>
        <v>22</v>
      </c>
      <c r="W97" s="5" t="s">
        <v>460</v>
      </c>
      <c r="X97" s="5" t="s">
        <v>167</v>
      </c>
      <c r="Y97" s="5"/>
      <c r="Z97" s="5">
        <v>1</v>
      </c>
    </row>
    <row r="98" spans="1:26" s="2" customFormat="1" ht="17">
      <c r="A98" s="4" t="s">
        <v>33</v>
      </c>
      <c r="B98" s="5">
        <v>3096620</v>
      </c>
      <c r="C98" s="5" t="s">
        <v>108</v>
      </c>
      <c r="D98" s="5">
        <f t="shared" ref="D98" si="133">IF(C98="fwd",1,-1)</f>
        <v>1</v>
      </c>
      <c r="E98" s="5">
        <v>0</v>
      </c>
      <c r="F98" s="5">
        <f t="shared" ref="F98" si="134">B98+D98*E98</f>
        <v>3096620</v>
      </c>
      <c r="G98" s="5"/>
      <c r="H98" s="5">
        <v>3096506</v>
      </c>
      <c r="I98" s="5">
        <f t="shared" ref="I98" si="135">H98+159</f>
        <v>3096665</v>
      </c>
      <c r="J98" s="5" t="s">
        <v>459</v>
      </c>
      <c r="K98" s="34" t="s">
        <v>458</v>
      </c>
      <c r="L98" s="5" t="s">
        <v>109</v>
      </c>
      <c r="M98" s="5" t="s">
        <v>158</v>
      </c>
      <c r="N98" s="5" t="s">
        <v>158</v>
      </c>
      <c r="O98" s="5" t="s">
        <v>158</v>
      </c>
      <c r="P98" s="5" t="s">
        <v>158</v>
      </c>
      <c r="Q98" s="5" t="s">
        <v>158</v>
      </c>
      <c r="R98" s="5" t="s">
        <v>158</v>
      </c>
      <c r="S98" s="5">
        <f>T98-17</f>
        <v>3096605</v>
      </c>
      <c r="T98" s="5">
        <v>3096622</v>
      </c>
      <c r="U98" s="5">
        <f t="shared" ref="U98" si="136">S98-H98</f>
        <v>99</v>
      </c>
      <c r="V98" s="5">
        <f t="shared" ref="V98" si="137">T98-H98</f>
        <v>116</v>
      </c>
      <c r="W98" s="5" t="s">
        <v>461</v>
      </c>
      <c r="X98" s="5" t="s">
        <v>149</v>
      </c>
      <c r="Y98" s="5"/>
      <c r="Z98" s="5">
        <v>1</v>
      </c>
    </row>
    <row r="99" spans="1:26" s="55" customFormat="1" ht="17">
      <c r="A99" s="35" t="s">
        <v>5</v>
      </c>
      <c r="B99" s="36">
        <v>3403446</v>
      </c>
      <c r="C99" s="36" t="s">
        <v>108</v>
      </c>
      <c r="D99" s="36">
        <f t="shared" si="3"/>
        <v>1</v>
      </c>
      <c r="E99" s="36">
        <v>0</v>
      </c>
      <c r="F99" s="36">
        <f t="shared" si="4"/>
        <v>3403446</v>
      </c>
      <c r="G99" s="36"/>
      <c r="H99" s="36">
        <v>3403332</v>
      </c>
      <c r="I99" s="36">
        <f t="shared" si="29"/>
        <v>3403491</v>
      </c>
      <c r="J99" s="36" t="s">
        <v>463</v>
      </c>
      <c r="K99" s="37" t="s">
        <v>462</v>
      </c>
      <c r="L99" s="36" t="s">
        <v>109</v>
      </c>
      <c r="M99" s="36" t="s">
        <v>158</v>
      </c>
      <c r="N99" s="36" t="s">
        <v>158</v>
      </c>
      <c r="O99" s="36">
        <v>3403425</v>
      </c>
      <c r="P99" s="36">
        <v>3403446</v>
      </c>
      <c r="Q99" s="36" t="s">
        <v>464</v>
      </c>
      <c r="R99" s="36" t="s">
        <v>180</v>
      </c>
      <c r="S99" s="36">
        <v>3403460</v>
      </c>
      <c r="T99" s="36">
        <f>S99+13</f>
        <v>3403473</v>
      </c>
      <c r="U99" s="36">
        <f t="shared" si="49"/>
        <v>128</v>
      </c>
      <c r="V99" s="36">
        <f t="shared" si="50"/>
        <v>141</v>
      </c>
      <c r="W99" s="36" t="s">
        <v>465</v>
      </c>
      <c r="X99" s="36" t="s">
        <v>159</v>
      </c>
      <c r="Y99" s="36"/>
      <c r="Z99" s="36">
        <v>0</v>
      </c>
    </row>
    <row r="100" spans="1:26" s="55" customFormat="1" ht="17">
      <c r="A100" s="35" t="s">
        <v>5</v>
      </c>
      <c r="B100" s="36">
        <v>3403446</v>
      </c>
      <c r="C100" s="36" t="s">
        <v>108</v>
      </c>
      <c r="D100" s="36">
        <f t="shared" ref="D100" si="138">IF(C100="fwd",1,-1)</f>
        <v>1</v>
      </c>
      <c r="E100" s="36">
        <v>0</v>
      </c>
      <c r="F100" s="36">
        <f t="shared" ref="F100" si="139">B100+D100*E100</f>
        <v>3403446</v>
      </c>
      <c r="G100" s="36"/>
      <c r="H100" s="36">
        <v>3403332</v>
      </c>
      <c r="I100" s="36">
        <f t="shared" ref="I100" si="140">H100+159</f>
        <v>3403491</v>
      </c>
      <c r="J100" s="36" t="s">
        <v>463</v>
      </c>
      <c r="K100" s="37" t="s">
        <v>462</v>
      </c>
      <c r="L100" s="36" t="s">
        <v>109</v>
      </c>
      <c r="M100" s="36" t="s">
        <v>158</v>
      </c>
      <c r="N100" s="36" t="s">
        <v>158</v>
      </c>
      <c r="O100" s="36" t="s">
        <v>158</v>
      </c>
      <c r="P100" s="36" t="s">
        <v>158</v>
      </c>
      <c r="Q100" s="36" t="s">
        <v>158</v>
      </c>
      <c r="R100" s="36" t="s">
        <v>158</v>
      </c>
      <c r="S100" s="36">
        <f>T100-18</f>
        <v>3403352</v>
      </c>
      <c r="T100" s="36">
        <v>3403370</v>
      </c>
      <c r="U100" s="36">
        <f t="shared" ref="U100" si="141">S100-H100</f>
        <v>20</v>
      </c>
      <c r="V100" s="36">
        <f t="shared" ref="V100" si="142">T100-H100</f>
        <v>38</v>
      </c>
      <c r="W100" s="36" t="s">
        <v>466</v>
      </c>
      <c r="X100" s="36" t="s">
        <v>159</v>
      </c>
      <c r="Y100" s="36"/>
      <c r="Z100" s="36">
        <v>0</v>
      </c>
    </row>
    <row r="101" spans="1:26" s="2" customFormat="1" ht="17">
      <c r="A101" s="4" t="s">
        <v>69</v>
      </c>
      <c r="B101" s="5">
        <v>2214673</v>
      </c>
      <c r="C101" s="5" t="s">
        <v>118</v>
      </c>
      <c r="D101" s="5">
        <f t="shared" si="3"/>
        <v>-1</v>
      </c>
      <c r="E101" s="5">
        <v>0</v>
      </c>
      <c r="F101" s="5">
        <f t="shared" si="4"/>
        <v>2214673</v>
      </c>
      <c r="G101" s="5"/>
      <c r="H101" s="5">
        <f t="shared" si="25"/>
        <v>2214629</v>
      </c>
      <c r="I101" s="5">
        <f t="shared" si="29"/>
        <v>2214788</v>
      </c>
      <c r="J101" s="5" t="s">
        <v>468</v>
      </c>
      <c r="K101" s="34" t="s">
        <v>467</v>
      </c>
      <c r="L101" s="5" t="s">
        <v>109</v>
      </c>
      <c r="M101" s="5" t="s">
        <v>158</v>
      </c>
      <c r="N101" s="5" t="s">
        <v>158</v>
      </c>
      <c r="O101" s="5" t="s">
        <v>158</v>
      </c>
      <c r="P101" s="5" t="s">
        <v>158</v>
      </c>
      <c r="Q101" s="5" t="s">
        <v>158</v>
      </c>
      <c r="R101" s="5" t="s">
        <v>158</v>
      </c>
      <c r="S101" s="5">
        <v>2214749</v>
      </c>
      <c r="T101" s="5">
        <f>S101+10</f>
        <v>2214759</v>
      </c>
      <c r="U101" s="5">
        <f t="shared" si="49"/>
        <v>120</v>
      </c>
      <c r="V101" s="5">
        <f t="shared" si="50"/>
        <v>130</v>
      </c>
      <c r="W101" s="5" t="s">
        <v>469</v>
      </c>
      <c r="X101" s="5" t="s">
        <v>149</v>
      </c>
      <c r="Y101" s="5"/>
      <c r="Z101" s="5">
        <v>1</v>
      </c>
    </row>
    <row r="102" spans="1:26" s="52" customFormat="1" ht="17">
      <c r="A102" s="28" t="s">
        <v>29</v>
      </c>
      <c r="B102" s="29">
        <v>2212969</v>
      </c>
      <c r="C102" s="29" t="s">
        <v>118</v>
      </c>
      <c r="D102" s="29">
        <f t="shared" si="3"/>
        <v>-1</v>
      </c>
      <c r="E102" s="29">
        <v>0</v>
      </c>
      <c r="F102" s="29">
        <f t="shared" si="4"/>
        <v>2212969</v>
      </c>
      <c r="G102" s="29"/>
      <c r="H102" s="29">
        <f t="shared" si="25"/>
        <v>2212925</v>
      </c>
      <c r="I102" s="29">
        <f t="shared" si="29"/>
        <v>2213084</v>
      </c>
      <c r="J102" s="29" t="s">
        <v>471</v>
      </c>
      <c r="K102" s="71" t="s">
        <v>470</v>
      </c>
      <c r="L102" s="29" t="s">
        <v>109</v>
      </c>
      <c r="M102" s="29" t="s">
        <v>158</v>
      </c>
      <c r="N102" s="29" t="s">
        <v>158</v>
      </c>
      <c r="O102" s="29" t="s">
        <v>158</v>
      </c>
      <c r="P102" s="29" t="s">
        <v>158</v>
      </c>
      <c r="Q102" s="29" t="s">
        <v>158</v>
      </c>
      <c r="R102" s="29" t="s">
        <v>158</v>
      </c>
      <c r="S102" s="29" t="s">
        <v>158</v>
      </c>
      <c r="T102" s="29" t="s">
        <v>158</v>
      </c>
      <c r="U102" s="29" t="s">
        <v>158</v>
      </c>
      <c r="V102" s="29" t="s">
        <v>158</v>
      </c>
      <c r="W102" s="29" t="s">
        <v>158</v>
      </c>
      <c r="X102" s="29" t="s">
        <v>158</v>
      </c>
      <c r="Y102" s="29"/>
      <c r="Z102" s="29">
        <v>0</v>
      </c>
    </row>
    <row r="103" spans="1:26" s="2" customFormat="1" ht="17">
      <c r="A103" s="4" t="s">
        <v>53</v>
      </c>
      <c r="B103" s="5">
        <v>845736</v>
      </c>
      <c r="C103" s="5" t="s">
        <v>118</v>
      </c>
      <c r="D103" s="5">
        <f t="shared" si="3"/>
        <v>-1</v>
      </c>
      <c r="E103" s="5">
        <v>0</v>
      </c>
      <c r="F103" s="5">
        <f t="shared" si="4"/>
        <v>845736</v>
      </c>
      <c r="G103" s="5"/>
      <c r="H103" s="5">
        <f t="shared" si="25"/>
        <v>845692</v>
      </c>
      <c r="I103" s="5">
        <f t="shared" si="29"/>
        <v>845851</v>
      </c>
      <c r="J103" s="5" t="s">
        <v>475</v>
      </c>
      <c r="K103" s="66" t="s">
        <v>476</v>
      </c>
      <c r="L103" s="72" t="s">
        <v>472</v>
      </c>
      <c r="M103" s="2" t="s">
        <v>473</v>
      </c>
      <c r="N103" s="2" t="s">
        <v>474</v>
      </c>
      <c r="O103" s="5" t="s">
        <v>158</v>
      </c>
      <c r="P103" s="5" t="s">
        <v>158</v>
      </c>
      <c r="Q103" s="5" t="s">
        <v>158</v>
      </c>
      <c r="R103" s="5" t="s">
        <v>158</v>
      </c>
      <c r="S103" s="5">
        <v>845696</v>
      </c>
      <c r="T103" s="5">
        <f>S103+10</f>
        <v>845706</v>
      </c>
      <c r="U103" s="5">
        <f t="shared" si="49"/>
        <v>4</v>
      </c>
      <c r="V103" s="5">
        <f t="shared" si="50"/>
        <v>14</v>
      </c>
      <c r="W103" s="5" t="s">
        <v>477</v>
      </c>
      <c r="X103" s="5" t="s">
        <v>167</v>
      </c>
      <c r="Y103" s="5"/>
      <c r="Z103" s="5">
        <v>1</v>
      </c>
    </row>
    <row r="104" spans="1:26">
      <c r="A104" s="20" t="s">
        <v>18</v>
      </c>
      <c r="B104" s="3">
        <v>3438001</v>
      </c>
      <c r="C104" s="3" t="s">
        <v>108</v>
      </c>
      <c r="D104" s="3">
        <f t="shared" si="3"/>
        <v>1</v>
      </c>
      <c r="E104" s="3">
        <v>0</v>
      </c>
      <c r="F104" s="3">
        <f t="shared" si="4"/>
        <v>3438001</v>
      </c>
      <c r="G104" s="3"/>
      <c r="H104" s="3">
        <f t="shared" si="25"/>
        <v>3437957</v>
      </c>
      <c r="I104" s="3">
        <f t="shared" si="29"/>
        <v>3438116</v>
      </c>
      <c r="J104" s="3"/>
      <c r="K104" s="3"/>
      <c r="L104" s="3"/>
      <c r="M104" s="3"/>
      <c r="N104" s="3"/>
      <c r="O104" s="3"/>
      <c r="P104" s="3"/>
      <c r="Q104" s="3"/>
      <c r="R104" s="3"/>
      <c r="S104" s="3"/>
      <c r="T104" s="3"/>
      <c r="U104" s="5">
        <f t="shared" si="49"/>
        <v>-3437957</v>
      </c>
      <c r="V104" s="5">
        <f t="shared" si="50"/>
        <v>-3437957</v>
      </c>
      <c r="W104" s="3"/>
      <c r="X104" s="3"/>
      <c r="Y104" s="3"/>
      <c r="Z104" s="3"/>
    </row>
    <row r="105" spans="1:26">
      <c r="A105" s="20" t="s">
        <v>36</v>
      </c>
      <c r="B105" s="3">
        <v>4118427</v>
      </c>
      <c r="C105" s="3" t="s">
        <v>108</v>
      </c>
      <c r="D105" s="3">
        <f t="shared" si="3"/>
        <v>1</v>
      </c>
      <c r="E105" s="3">
        <v>0</v>
      </c>
      <c r="F105" s="3">
        <f t="shared" si="4"/>
        <v>4118427</v>
      </c>
      <c r="G105" s="3"/>
      <c r="H105" s="3">
        <f t="shared" si="25"/>
        <v>4118383</v>
      </c>
      <c r="I105" s="3">
        <f t="shared" si="29"/>
        <v>4118542</v>
      </c>
      <c r="J105" s="3"/>
      <c r="K105" s="3"/>
      <c r="L105" s="3"/>
      <c r="M105" s="3"/>
      <c r="N105" s="3"/>
      <c r="O105" s="3"/>
      <c r="P105" s="3"/>
      <c r="Q105" s="3"/>
      <c r="R105" s="3"/>
      <c r="S105" s="3"/>
      <c r="T105" s="3"/>
      <c r="U105" s="5">
        <f t="shared" si="49"/>
        <v>-4118383</v>
      </c>
      <c r="V105" s="5">
        <f t="shared" si="50"/>
        <v>-4118383</v>
      </c>
      <c r="W105" s="3"/>
      <c r="X105" s="3"/>
      <c r="Y105" s="3"/>
      <c r="Z105" s="3"/>
    </row>
    <row r="106" spans="1:26">
      <c r="A106" s="20" t="s">
        <v>119</v>
      </c>
      <c r="B106" s="3">
        <v>3808516</v>
      </c>
      <c r="C106" s="3" t="s">
        <v>108</v>
      </c>
      <c r="D106" s="3">
        <f t="shared" si="3"/>
        <v>1</v>
      </c>
      <c r="E106" s="3">
        <v>0</v>
      </c>
      <c r="F106" s="3">
        <f t="shared" si="4"/>
        <v>3808516</v>
      </c>
      <c r="G106" s="3"/>
      <c r="H106" s="3">
        <f t="shared" si="25"/>
        <v>3808472</v>
      </c>
      <c r="I106" s="3">
        <f t="shared" si="29"/>
        <v>3808631</v>
      </c>
      <c r="J106" s="3"/>
      <c r="K106" s="3"/>
      <c r="L106" s="3"/>
      <c r="M106" s="3"/>
      <c r="N106" s="3"/>
      <c r="O106" s="3"/>
      <c r="P106" s="3"/>
      <c r="Q106" s="3"/>
      <c r="R106" s="3"/>
      <c r="S106" s="3"/>
      <c r="T106" s="3"/>
      <c r="U106" s="5">
        <f t="shared" si="49"/>
        <v>-3808472</v>
      </c>
      <c r="V106" s="5">
        <f t="shared" si="50"/>
        <v>-3808472</v>
      </c>
      <c r="W106" s="3"/>
      <c r="X106" s="3"/>
      <c r="Y106" s="3"/>
      <c r="Z106" s="3"/>
    </row>
    <row r="107" spans="1:26" s="2" customFormat="1">
      <c r="A107" s="4" t="s">
        <v>40</v>
      </c>
      <c r="B107" s="5">
        <v>4175107</v>
      </c>
      <c r="C107" s="5" t="s">
        <v>118</v>
      </c>
      <c r="D107" s="5">
        <f t="shared" si="3"/>
        <v>-1</v>
      </c>
      <c r="E107" s="5">
        <v>0</v>
      </c>
      <c r="F107" s="5">
        <f t="shared" ref="F107" si="143">B107+D107*E107</f>
        <v>4175107</v>
      </c>
      <c r="G107" s="5"/>
      <c r="H107" s="5">
        <v>4175063</v>
      </c>
      <c r="I107" s="5">
        <f>H107+160-1</f>
        <v>4175222</v>
      </c>
      <c r="J107" s="5" t="s">
        <v>173</v>
      </c>
      <c r="K107" s="5" t="s">
        <v>177</v>
      </c>
      <c r="L107" s="5">
        <v>4175107</v>
      </c>
      <c r="M107" s="5" t="s">
        <v>109</v>
      </c>
      <c r="N107" s="5" t="s">
        <v>178</v>
      </c>
      <c r="O107" s="5" t="s">
        <v>109</v>
      </c>
      <c r="P107" s="5" t="s">
        <v>109</v>
      </c>
      <c r="Q107" s="5" t="s">
        <v>158</v>
      </c>
      <c r="R107" s="5" t="s">
        <v>158</v>
      </c>
      <c r="S107" s="5">
        <v>4175143</v>
      </c>
      <c r="T107" s="5">
        <f>4175175</f>
        <v>4175175</v>
      </c>
      <c r="U107" s="5">
        <f t="shared" si="49"/>
        <v>80</v>
      </c>
      <c r="V107" s="5">
        <f t="shared" si="50"/>
        <v>112</v>
      </c>
      <c r="W107" s="5" t="s">
        <v>182</v>
      </c>
      <c r="X107" s="5" t="s">
        <v>167</v>
      </c>
      <c r="Y107" s="5"/>
      <c r="Z107" s="5">
        <v>1</v>
      </c>
    </row>
    <row r="108" spans="1:26" s="2" customFormat="1">
      <c r="A108" s="4" t="s">
        <v>40</v>
      </c>
      <c r="B108" s="5">
        <v>4175107</v>
      </c>
      <c r="C108" s="5" t="s">
        <v>118</v>
      </c>
      <c r="D108" s="5">
        <f t="shared" si="3"/>
        <v>-1</v>
      </c>
      <c r="E108" s="5">
        <v>0</v>
      </c>
      <c r="F108" s="5">
        <f t="shared" si="4"/>
        <v>4175107</v>
      </c>
      <c r="G108" s="5"/>
      <c r="H108" s="5">
        <v>4175063</v>
      </c>
      <c r="I108" s="5">
        <f>H108+160-1</f>
        <v>4175222</v>
      </c>
      <c r="J108" s="5" t="s">
        <v>173</v>
      </c>
      <c r="K108" s="5" t="s">
        <v>177</v>
      </c>
      <c r="L108" s="5">
        <v>4175107</v>
      </c>
      <c r="M108" s="5" t="s">
        <v>109</v>
      </c>
      <c r="N108" s="5" t="s">
        <v>178</v>
      </c>
      <c r="O108" s="5">
        <f>P108-20</f>
        <v>4175087</v>
      </c>
      <c r="P108" s="5">
        <v>4175107</v>
      </c>
      <c r="Q108" s="5" t="s">
        <v>179</v>
      </c>
      <c r="R108" s="5" t="s">
        <v>180</v>
      </c>
      <c r="S108" s="5">
        <v>4175105</v>
      </c>
      <c r="T108" s="5">
        <f>S108+84</f>
        <v>4175189</v>
      </c>
      <c r="U108" s="5">
        <f t="shared" ref="U108:U125" si="144">S108-H108</f>
        <v>42</v>
      </c>
      <c r="V108" s="5">
        <f t="shared" ref="V108:V125" si="145">T108-H108</f>
        <v>126</v>
      </c>
      <c r="W108" s="5" t="s">
        <v>181</v>
      </c>
      <c r="X108" s="5" t="s">
        <v>159</v>
      </c>
      <c r="Y108" s="5"/>
      <c r="Z108" s="5">
        <v>0</v>
      </c>
    </row>
    <row r="109" spans="1:26">
      <c r="A109" s="20" t="s">
        <v>72</v>
      </c>
      <c r="B109" s="3">
        <v>4621716</v>
      </c>
      <c r="C109" s="3" t="s">
        <v>108</v>
      </c>
      <c r="D109" s="3">
        <f t="shared" si="3"/>
        <v>1</v>
      </c>
      <c r="E109" s="3">
        <v>0</v>
      </c>
      <c r="F109" s="3">
        <f t="shared" si="4"/>
        <v>4621716</v>
      </c>
      <c r="G109" s="3"/>
      <c r="H109" s="3">
        <f>F109</f>
        <v>4621716</v>
      </c>
      <c r="I109" s="3">
        <f>H109+D109*160</f>
        <v>4621876</v>
      </c>
      <c r="J109" s="3"/>
      <c r="K109" s="3"/>
      <c r="L109" s="3"/>
      <c r="M109" s="3"/>
      <c r="N109" s="3"/>
      <c r="O109" s="3"/>
      <c r="P109" s="3"/>
      <c r="Q109" s="3"/>
      <c r="R109" s="3"/>
      <c r="S109" s="3"/>
      <c r="T109" s="3"/>
      <c r="U109" s="5">
        <f t="shared" si="144"/>
        <v>-4621716</v>
      </c>
      <c r="V109" s="5">
        <f t="shared" si="145"/>
        <v>-4621716</v>
      </c>
      <c r="W109" s="3"/>
      <c r="X109" s="3"/>
      <c r="Y109" s="3"/>
      <c r="Z109" s="3"/>
    </row>
    <row r="110" spans="1:26">
      <c r="A110" s="20" t="s">
        <v>62</v>
      </c>
      <c r="B110" s="3">
        <v>4370616</v>
      </c>
      <c r="C110" s="3" t="s">
        <v>108</v>
      </c>
      <c r="D110" s="3">
        <f t="shared" ref="D110:D160" si="146">IF(C110="fwd",1,-1)</f>
        <v>1</v>
      </c>
      <c r="E110" s="3">
        <v>0</v>
      </c>
      <c r="F110" s="3">
        <f t="shared" ref="F110:F160" si="147">B110+D110*E110</f>
        <v>4370616</v>
      </c>
      <c r="G110" s="3"/>
      <c r="H110" s="3">
        <f t="shared" ref="H110:H160" si="148">F110</f>
        <v>4370616</v>
      </c>
      <c r="I110" s="3">
        <f t="shared" ref="I110:I160" si="149">H110+D110*160</f>
        <v>4370776</v>
      </c>
      <c r="J110" s="3"/>
      <c r="K110" s="3"/>
      <c r="L110" s="3"/>
      <c r="M110" s="3"/>
      <c r="N110" s="3"/>
      <c r="O110" s="3"/>
      <c r="P110" s="3"/>
      <c r="Q110" s="3"/>
      <c r="R110" s="3"/>
      <c r="S110" s="3"/>
      <c r="T110" s="3"/>
      <c r="U110" s="5">
        <f t="shared" si="144"/>
        <v>-4370616</v>
      </c>
      <c r="V110" s="5">
        <f t="shared" si="145"/>
        <v>-4370616</v>
      </c>
      <c r="W110" s="3"/>
      <c r="X110" s="3"/>
      <c r="Y110" s="3"/>
      <c r="Z110" s="3"/>
    </row>
    <row r="111" spans="1:26">
      <c r="A111" s="20" t="s">
        <v>120</v>
      </c>
      <c r="B111" s="3">
        <v>4472553</v>
      </c>
      <c r="C111" s="3" t="s">
        <v>118</v>
      </c>
      <c r="D111" s="3">
        <f t="shared" si="146"/>
        <v>-1</v>
      </c>
      <c r="E111" s="3">
        <v>0</v>
      </c>
      <c r="F111" s="3">
        <f t="shared" si="147"/>
        <v>4472553</v>
      </c>
      <c r="G111" s="3"/>
      <c r="H111" s="3">
        <f t="shared" si="148"/>
        <v>4472553</v>
      </c>
      <c r="I111" s="3">
        <f t="shared" si="149"/>
        <v>4472393</v>
      </c>
      <c r="J111" s="3"/>
      <c r="K111" s="3"/>
      <c r="L111" s="3"/>
      <c r="M111" s="3"/>
      <c r="N111" s="3"/>
      <c r="O111" s="3"/>
      <c r="P111" s="3"/>
      <c r="Q111" s="3"/>
      <c r="R111" s="3"/>
      <c r="S111" s="3"/>
      <c r="T111" s="3"/>
      <c r="U111" s="5">
        <f t="shared" si="144"/>
        <v>-4472553</v>
      </c>
      <c r="V111" s="5">
        <f t="shared" si="145"/>
        <v>-4472553</v>
      </c>
      <c r="W111" s="3"/>
      <c r="X111" s="3"/>
      <c r="Y111" s="3"/>
      <c r="Z111" s="3"/>
    </row>
    <row r="112" spans="1:26">
      <c r="A112" s="20" t="s">
        <v>121</v>
      </c>
      <c r="B112" s="3">
        <v>4178354</v>
      </c>
      <c r="C112" s="3" t="s">
        <v>108</v>
      </c>
      <c r="D112" s="3">
        <f t="shared" si="146"/>
        <v>1</v>
      </c>
      <c r="E112" s="3">
        <v>0</v>
      </c>
      <c r="F112" s="3">
        <f t="shared" si="147"/>
        <v>4178354</v>
      </c>
      <c r="G112" s="3"/>
      <c r="H112" s="3">
        <f t="shared" si="148"/>
        <v>4178354</v>
      </c>
      <c r="I112" s="3">
        <f t="shared" si="149"/>
        <v>4178514</v>
      </c>
      <c r="J112" s="3"/>
      <c r="K112" s="3"/>
      <c r="L112" s="3"/>
      <c r="M112" s="3"/>
      <c r="N112" s="3"/>
      <c r="O112" s="3"/>
      <c r="P112" s="3"/>
      <c r="Q112" s="3"/>
      <c r="R112" s="3"/>
      <c r="S112" s="3"/>
      <c r="T112" s="3"/>
      <c r="U112" s="5">
        <f t="shared" si="144"/>
        <v>-4178354</v>
      </c>
      <c r="V112" s="5">
        <f t="shared" si="145"/>
        <v>-4178354</v>
      </c>
      <c r="W112" s="3"/>
      <c r="X112" s="3"/>
      <c r="Y112" s="3"/>
      <c r="Z112" s="3"/>
    </row>
    <row r="113" spans="1:26">
      <c r="A113" s="20" t="s">
        <v>122</v>
      </c>
      <c r="B113" s="3">
        <v>2042294</v>
      </c>
      <c r="C113" s="3" t="s">
        <v>108</v>
      </c>
      <c r="D113" s="3">
        <f t="shared" si="146"/>
        <v>1</v>
      </c>
      <c r="E113" s="3">
        <v>-14</v>
      </c>
      <c r="F113" s="3">
        <f t="shared" si="147"/>
        <v>2042280</v>
      </c>
      <c r="G113" s="3"/>
      <c r="H113" s="3">
        <f t="shared" si="148"/>
        <v>2042280</v>
      </c>
      <c r="I113" s="3">
        <f t="shared" si="149"/>
        <v>2042440</v>
      </c>
      <c r="J113" s="3"/>
      <c r="K113" s="3"/>
      <c r="L113" s="3"/>
      <c r="M113" s="3"/>
      <c r="N113" s="3"/>
      <c r="O113" s="3"/>
      <c r="P113" s="3"/>
      <c r="Q113" s="3"/>
      <c r="R113" s="3"/>
      <c r="S113" s="3"/>
      <c r="T113" s="3"/>
      <c r="U113" s="5">
        <f t="shared" si="144"/>
        <v>-2042280</v>
      </c>
      <c r="V113" s="5">
        <f t="shared" si="145"/>
        <v>-2042280</v>
      </c>
      <c r="W113" s="3"/>
      <c r="X113" s="3"/>
      <c r="Y113" s="3"/>
      <c r="Z113" s="3"/>
    </row>
    <row r="114" spans="1:26">
      <c r="A114" s="20" t="s">
        <v>123</v>
      </c>
      <c r="B114" s="3">
        <v>3922525</v>
      </c>
      <c r="C114" s="3" t="s">
        <v>118</v>
      </c>
      <c r="D114" s="3">
        <f t="shared" si="146"/>
        <v>-1</v>
      </c>
      <c r="E114" s="3">
        <v>0</v>
      </c>
      <c r="F114" s="3">
        <f t="shared" si="147"/>
        <v>3922525</v>
      </c>
      <c r="G114" s="3"/>
      <c r="H114" s="3">
        <f t="shared" si="148"/>
        <v>3922525</v>
      </c>
      <c r="I114" s="3">
        <f t="shared" si="149"/>
        <v>3922365</v>
      </c>
      <c r="J114" s="3"/>
      <c r="K114" s="3"/>
      <c r="L114" s="3"/>
      <c r="M114" s="3"/>
      <c r="N114" s="3"/>
      <c r="O114" s="3"/>
      <c r="P114" s="3"/>
      <c r="Q114" s="3"/>
      <c r="R114" s="3"/>
      <c r="S114" s="3"/>
      <c r="T114" s="3"/>
      <c r="U114" s="5">
        <f t="shared" si="144"/>
        <v>-3922525</v>
      </c>
      <c r="V114" s="5">
        <f t="shared" si="145"/>
        <v>-3922525</v>
      </c>
      <c r="W114" s="3"/>
      <c r="X114" s="3"/>
      <c r="Y114" s="3"/>
      <c r="Z114" s="3"/>
    </row>
    <row r="115" spans="1:26">
      <c r="A115" s="20" t="s">
        <v>124</v>
      </c>
      <c r="B115" s="3">
        <v>1114213</v>
      </c>
      <c r="C115" s="3" t="s">
        <v>118</v>
      </c>
      <c r="D115" s="3">
        <f t="shared" si="146"/>
        <v>-1</v>
      </c>
      <c r="E115" s="3">
        <v>0</v>
      </c>
      <c r="F115" s="3">
        <f t="shared" si="147"/>
        <v>1114213</v>
      </c>
      <c r="G115" s="3"/>
      <c r="H115" s="3">
        <f t="shared" si="148"/>
        <v>1114213</v>
      </c>
      <c r="I115" s="3">
        <f t="shared" si="149"/>
        <v>1114053</v>
      </c>
      <c r="J115" s="3"/>
      <c r="K115" s="3"/>
      <c r="L115" s="3"/>
      <c r="M115" s="3"/>
      <c r="N115" s="3"/>
      <c r="O115" s="3"/>
      <c r="P115" s="3"/>
      <c r="Q115" s="3"/>
      <c r="R115" s="3"/>
      <c r="S115" s="3"/>
      <c r="T115" s="3"/>
      <c r="U115" s="5">
        <f t="shared" si="144"/>
        <v>-1114213</v>
      </c>
      <c r="V115" s="5">
        <f t="shared" si="145"/>
        <v>-1114213</v>
      </c>
      <c r="W115" s="3"/>
      <c r="X115" s="3"/>
      <c r="Y115" s="3"/>
      <c r="Z115" s="3"/>
    </row>
    <row r="116" spans="1:26">
      <c r="A116" s="20" t="s">
        <v>125</v>
      </c>
      <c r="B116" s="3">
        <v>2644913</v>
      </c>
      <c r="C116" s="3" t="s">
        <v>118</v>
      </c>
      <c r="D116" s="3">
        <f t="shared" si="146"/>
        <v>-1</v>
      </c>
      <c r="E116" s="3">
        <v>0</v>
      </c>
      <c r="F116" s="3">
        <f t="shared" si="147"/>
        <v>2644913</v>
      </c>
      <c r="G116" s="3"/>
      <c r="H116" s="3">
        <f t="shared" si="148"/>
        <v>2644913</v>
      </c>
      <c r="I116" s="3">
        <f t="shared" si="149"/>
        <v>2644753</v>
      </c>
      <c r="J116" s="3"/>
      <c r="K116" s="3"/>
      <c r="L116" s="3"/>
      <c r="M116" s="3"/>
      <c r="N116" s="3"/>
      <c r="O116" s="3"/>
      <c r="P116" s="3"/>
      <c r="Q116" s="3"/>
      <c r="R116" s="3"/>
      <c r="S116" s="3"/>
      <c r="T116" s="3"/>
      <c r="U116" s="5">
        <f t="shared" si="144"/>
        <v>-2644913</v>
      </c>
      <c r="V116" s="5">
        <f t="shared" si="145"/>
        <v>-2644913</v>
      </c>
      <c r="W116" s="3"/>
      <c r="X116" s="3"/>
      <c r="Y116" s="3"/>
      <c r="Z116" s="3"/>
    </row>
    <row r="117" spans="1:26">
      <c r="A117" s="20" t="s">
        <v>64</v>
      </c>
      <c r="B117" s="3">
        <v>148</v>
      </c>
      <c r="C117" s="3" t="s">
        <v>108</v>
      </c>
      <c r="D117" s="3">
        <f t="shared" si="146"/>
        <v>1</v>
      </c>
      <c r="E117" s="3">
        <v>0</v>
      </c>
      <c r="F117" s="3">
        <f t="shared" si="147"/>
        <v>148</v>
      </c>
      <c r="G117" s="3"/>
      <c r="H117" s="3">
        <f t="shared" si="148"/>
        <v>148</v>
      </c>
      <c r="I117" s="3">
        <f t="shared" si="149"/>
        <v>308</v>
      </c>
      <c r="J117" s="3"/>
      <c r="K117" s="3"/>
      <c r="L117" s="3"/>
      <c r="M117" s="3"/>
      <c r="N117" s="3"/>
      <c r="O117" s="3"/>
      <c r="P117" s="3"/>
      <c r="Q117" s="3"/>
      <c r="R117" s="3"/>
      <c r="S117" s="3"/>
      <c r="T117" s="3"/>
      <c r="U117" s="5">
        <f t="shared" si="144"/>
        <v>-148</v>
      </c>
      <c r="V117" s="5">
        <f t="shared" si="145"/>
        <v>-148</v>
      </c>
      <c r="W117" s="3"/>
      <c r="X117" s="3"/>
      <c r="Y117" s="3"/>
      <c r="Z117" s="3"/>
    </row>
    <row r="118" spans="1:26">
      <c r="A118" s="20" t="s">
        <v>52</v>
      </c>
      <c r="B118" s="3">
        <v>454993</v>
      </c>
      <c r="C118" s="3" t="s">
        <v>108</v>
      </c>
      <c r="D118" s="3">
        <f t="shared" si="146"/>
        <v>1</v>
      </c>
      <c r="E118" s="3">
        <v>-129</v>
      </c>
      <c r="F118" s="3">
        <f t="shared" si="147"/>
        <v>454864</v>
      </c>
      <c r="G118" s="3"/>
      <c r="H118" s="3">
        <f t="shared" si="148"/>
        <v>454864</v>
      </c>
      <c r="I118" s="3">
        <f t="shared" si="149"/>
        <v>455024</v>
      </c>
      <c r="J118" s="3"/>
      <c r="K118" s="3"/>
      <c r="L118" s="3"/>
      <c r="M118" s="3"/>
      <c r="N118" s="3"/>
      <c r="O118" s="3"/>
      <c r="P118" s="3"/>
      <c r="Q118" s="3"/>
      <c r="R118" s="3"/>
      <c r="S118" s="3"/>
      <c r="T118" s="3"/>
      <c r="U118" s="5">
        <f t="shared" si="144"/>
        <v>-454864</v>
      </c>
      <c r="V118" s="5">
        <f t="shared" si="145"/>
        <v>-454864</v>
      </c>
      <c r="W118" s="3"/>
      <c r="X118" s="3"/>
      <c r="Y118" s="3"/>
      <c r="Z118" s="3"/>
    </row>
    <row r="119" spans="1:26">
      <c r="A119" s="20" t="s">
        <v>126</v>
      </c>
      <c r="B119" s="3">
        <v>189712</v>
      </c>
      <c r="C119" s="3" t="s">
        <v>108</v>
      </c>
      <c r="D119" s="3">
        <f t="shared" si="146"/>
        <v>1</v>
      </c>
      <c r="E119" s="3">
        <v>0</v>
      </c>
      <c r="F119" s="3">
        <f t="shared" si="147"/>
        <v>189712</v>
      </c>
      <c r="G119" s="3"/>
      <c r="H119" s="3">
        <f t="shared" si="148"/>
        <v>189712</v>
      </c>
      <c r="I119" s="3">
        <f t="shared" si="149"/>
        <v>189872</v>
      </c>
      <c r="J119" s="3"/>
      <c r="K119" s="3"/>
      <c r="L119" s="3"/>
      <c r="M119" s="3"/>
      <c r="N119" s="3"/>
      <c r="O119" s="3"/>
      <c r="P119" s="3"/>
      <c r="Q119" s="3"/>
      <c r="R119" s="3"/>
      <c r="S119" s="3"/>
      <c r="T119" s="3"/>
      <c r="U119" s="5">
        <f t="shared" si="144"/>
        <v>-189712</v>
      </c>
      <c r="V119" s="5">
        <f t="shared" si="145"/>
        <v>-189712</v>
      </c>
      <c r="W119" s="3"/>
      <c r="X119" s="3"/>
      <c r="Y119" s="3"/>
      <c r="Z119" s="3"/>
    </row>
    <row r="120" spans="1:26">
      <c r="A120" s="20" t="s">
        <v>81</v>
      </c>
      <c r="B120" s="3">
        <v>3948058</v>
      </c>
      <c r="C120" s="3" t="s">
        <v>108</v>
      </c>
      <c r="D120" s="3">
        <f t="shared" si="146"/>
        <v>1</v>
      </c>
      <c r="E120" s="3">
        <v>-28</v>
      </c>
      <c r="F120" s="3">
        <f t="shared" si="147"/>
        <v>3948030</v>
      </c>
      <c r="G120" s="3"/>
      <c r="H120" s="3">
        <f t="shared" si="148"/>
        <v>3948030</v>
      </c>
      <c r="I120" s="3">
        <f t="shared" si="149"/>
        <v>3948190</v>
      </c>
      <c r="J120" s="3"/>
      <c r="K120" s="3"/>
      <c r="L120" s="3"/>
      <c r="M120" s="3"/>
      <c r="N120" s="3"/>
      <c r="O120" s="3"/>
      <c r="P120" s="3"/>
      <c r="Q120" s="3"/>
      <c r="R120" s="3"/>
      <c r="S120" s="3"/>
      <c r="T120" s="3"/>
      <c r="U120" s="5">
        <f t="shared" si="144"/>
        <v>-3948030</v>
      </c>
      <c r="V120" s="5">
        <f t="shared" si="145"/>
        <v>-3948030</v>
      </c>
      <c r="W120" s="3"/>
      <c r="X120" s="3"/>
      <c r="Y120" s="3"/>
      <c r="Z120" s="3"/>
    </row>
    <row r="121" spans="1:26">
      <c r="A121" s="20" t="s">
        <v>20</v>
      </c>
      <c r="B121" s="3">
        <v>911076</v>
      </c>
      <c r="C121" s="3" t="s">
        <v>118</v>
      </c>
      <c r="D121" s="3">
        <f t="shared" si="146"/>
        <v>-1</v>
      </c>
      <c r="E121" s="3">
        <v>0</v>
      </c>
      <c r="F121" s="3">
        <f t="shared" si="147"/>
        <v>911076</v>
      </c>
      <c r="G121" s="3"/>
      <c r="H121" s="3">
        <f t="shared" si="148"/>
        <v>911076</v>
      </c>
      <c r="I121" s="3">
        <f t="shared" si="149"/>
        <v>910916</v>
      </c>
      <c r="J121" s="3"/>
      <c r="K121" s="3"/>
      <c r="L121" s="3"/>
      <c r="M121" s="3"/>
      <c r="N121" s="3"/>
      <c r="O121" s="3"/>
      <c r="P121" s="3"/>
      <c r="Q121" s="3"/>
      <c r="R121" s="3"/>
      <c r="S121" s="3"/>
      <c r="T121" s="3"/>
      <c r="U121" s="5">
        <f t="shared" si="144"/>
        <v>-911076</v>
      </c>
      <c r="V121" s="5">
        <f t="shared" si="145"/>
        <v>-911076</v>
      </c>
      <c r="W121" s="3"/>
      <c r="X121" s="3"/>
      <c r="Y121" s="3"/>
      <c r="Z121" s="3"/>
    </row>
    <row r="122" spans="1:26">
      <c r="A122" s="20" t="s">
        <v>82</v>
      </c>
      <c r="B122" s="3">
        <v>1655186</v>
      </c>
      <c r="C122" s="3" t="s">
        <v>118</v>
      </c>
      <c r="D122" s="3">
        <f t="shared" si="146"/>
        <v>-1</v>
      </c>
      <c r="E122" s="3">
        <v>-45</v>
      </c>
      <c r="F122" s="3">
        <f t="shared" si="147"/>
        <v>1655231</v>
      </c>
      <c r="G122" s="3"/>
      <c r="H122" s="3">
        <f t="shared" si="148"/>
        <v>1655231</v>
      </c>
      <c r="I122" s="3">
        <f t="shared" si="149"/>
        <v>1655071</v>
      </c>
      <c r="J122" s="3"/>
      <c r="K122" s="3"/>
      <c r="L122" s="3"/>
      <c r="M122" s="3"/>
      <c r="N122" s="3"/>
      <c r="O122" s="3"/>
      <c r="P122" s="3"/>
      <c r="Q122" s="3"/>
      <c r="R122" s="3"/>
      <c r="S122" s="3"/>
      <c r="T122" s="3"/>
      <c r="U122" s="5">
        <f t="shared" si="144"/>
        <v>-1655231</v>
      </c>
      <c r="V122" s="5">
        <f t="shared" si="145"/>
        <v>-1655231</v>
      </c>
      <c r="W122" s="3"/>
      <c r="X122" s="3"/>
      <c r="Y122" s="3"/>
      <c r="Z122" s="3"/>
    </row>
    <row r="123" spans="1:26">
      <c r="A123" s="20" t="s">
        <v>46</v>
      </c>
      <c r="B123" s="3">
        <v>4390638</v>
      </c>
      <c r="C123" s="3" t="s">
        <v>118</v>
      </c>
      <c r="D123" s="3">
        <f t="shared" si="146"/>
        <v>-1</v>
      </c>
      <c r="E123" s="3">
        <v>0</v>
      </c>
      <c r="F123" s="3">
        <f t="shared" si="147"/>
        <v>4390638</v>
      </c>
      <c r="G123" s="3"/>
      <c r="H123" s="3">
        <f t="shared" si="148"/>
        <v>4390638</v>
      </c>
      <c r="I123" s="3">
        <f t="shared" si="149"/>
        <v>4390478</v>
      </c>
      <c r="J123" s="3"/>
      <c r="K123" s="3"/>
      <c r="L123" s="3"/>
      <c r="M123" s="3"/>
      <c r="N123" s="3"/>
      <c r="O123" s="3"/>
      <c r="P123" s="3"/>
      <c r="Q123" s="3"/>
      <c r="R123" s="3"/>
      <c r="S123" s="3"/>
      <c r="T123" s="3"/>
      <c r="U123" s="5">
        <f t="shared" si="144"/>
        <v>-4390638</v>
      </c>
      <c r="V123" s="5">
        <f t="shared" si="145"/>
        <v>-4390638</v>
      </c>
      <c r="W123" s="3"/>
      <c r="X123" s="3"/>
      <c r="Y123" s="3"/>
      <c r="Z123" s="3"/>
    </row>
    <row r="124" spans="1:26">
      <c r="A124" s="20" t="s">
        <v>73</v>
      </c>
      <c r="B124" s="3">
        <v>4640508</v>
      </c>
      <c r="C124" s="3" t="s">
        <v>118</v>
      </c>
      <c r="D124" s="3">
        <f t="shared" si="146"/>
        <v>-1</v>
      </c>
      <c r="E124" s="3">
        <v>0</v>
      </c>
      <c r="F124" s="3">
        <f t="shared" si="147"/>
        <v>4640508</v>
      </c>
      <c r="G124" s="3"/>
      <c r="H124" s="3">
        <f t="shared" si="148"/>
        <v>4640508</v>
      </c>
      <c r="I124" s="3">
        <f t="shared" si="149"/>
        <v>4640348</v>
      </c>
      <c r="J124" s="3"/>
      <c r="K124" s="3"/>
      <c r="L124" s="3"/>
      <c r="M124" s="3"/>
      <c r="N124" s="3"/>
      <c r="O124" s="3"/>
      <c r="P124" s="3"/>
      <c r="Q124" s="3"/>
      <c r="R124" s="3"/>
      <c r="S124" s="3"/>
      <c r="T124" s="3"/>
      <c r="U124" s="5">
        <f t="shared" si="144"/>
        <v>-4640508</v>
      </c>
      <c r="V124" s="5">
        <f t="shared" si="145"/>
        <v>-4640508</v>
      </c>
      <c r="W124" s="3"/>
      <c r="X124" s="3"/>
      <c r="Y124" s="3"/>
      <c r="Z124" s="3"/>
    </row>
    <row r="125" spans="1:26">
      <c r="A125" s="20" t="s">
        <v>25</v>
      </c>
      <c r="B125" s="3">
        <v>1972716</v>
      </c>
      <c r="C125" s="3" t="s">
        <v>118</v>
      </c>
      <c r="D125" s="3">
        <f t="shared" si="146"/>
        <v>-1</v>
      </c>
      <c r="E125" s="3">
        <v>0</v>
      </c>
      <c r="F125" s="3">
        <f t="shared" si="147"/>
        <v>1972716</v>
      </c>
      <c r="G125" s="3"/>
      <c r="H125" s="3">
        <f t="shared" si="148"/>
        <v>1972716</v>
      </c>
      <c r="I125" s="3">
        <f t="shared" si="149"/>
        <v>1972556</v>
      </c>
      <c r="J125" s="3"/>
      <c r="K125" s="3"/>
      <c r="L125" s="3"/>
      <c r="M125" s="3"/>
      <c r="N125" s="3"/>
      <c r="O125" s="3"/>
      <c r="P125" s="3"/>
      <c r="Q125" s="3"/>
      <c r="R125" s="3"/>
      <c r="S125" s="3"/>
      <c r="T125" s="3"/>
      <c r="U125" s="5">
        <f t="shared" si="144"/>
        <v>-1972716</v>
      </c>
      <c r="V125" s="5">
        <f t="shared" si="145"/>
        <v>-1972716</v>
      </c>
      <c r="W125" s="3"/>
      <c r="X125" s="3"/>
      <c r="Y125" s="3"/>
      <c r="Z125" s="3"/>
    </row>
    <row r="126" spans="1:26" s="2" customFormat="1" ht="17">
      <c r="A126" s="4" t="s">
        <v>91</v>
      </c>
      <c r="B126" s="5">
        <v>652172</v>
      </c>
      <c r="C126" s="5" t="s">
        <v>108</v>
      </c>
      <c r="D126" s="5">
        <f t="shared" si="146"/>
        <v>1</v>
      </c>
      <c r="E126" s="5">
        <v>0</v>
      </c>
      <c r="F126" s="5">
        <f t="shared" ref="F126" si="150">B126+D126*E126</f>
        <v>652172</v>
      </c>
      <c r="G126" s="5"/>
      <c r="H126" s="21">
        <v>652058</v>
      </c>
      <c r="I126" s="5">
        <f>H126+D126*160-1</f>
        <v>652217</v>
      </c>
      <c r="J126" s="5" t="s">
        <v>168</v>
      </c>
      <c r="K126" s="6" t="s">
        <v>166</v>
      </c>
      <c r="L126" s="5">
        <v>652172</v>
      </c>
      <c r="M126" s="5" t="s">
        <v>109</v>
      </c>
      <c r="N126" s="5" t="s">
        <v>165</v>
      </c>
      <c r="O126" s="5">
        <v>652193</v>
      </c>
      <c r="P126" s="5">
        <v>652199</v>
      </c>
      <c r="Q126" s="5" t="s">
        <v>170</v>
      </c>
      <c r="R126" s="5" t="s">
        <v>167</v>
      </c>
      <c r="S126" s="21">
        <f>130+H126</f>
        <v>652188</v>
      </c>
      <c r="T126" s="21">
        <f>S126+30</f>
        <v>652218</v>
      </c>
      <c r="U126" s="5">
        <v>130</v>
      </c>
      <c r="V126" s="5">
        <v>160</v>
      </c>
      <c r="W126" s="5" t="s">
        <v>169</v>
      </c>
      <c r="X126" s="5" t="s">
        <v>167</v>
      </c>
      <c r="Y126" s="5"/>
      <c r="Z126" s="5">
        <v>0</v>
      </c>
    </row>
    <row r="127" spans="1:26" s="2" customFormat="1" ht="17">
      <c r="A127" s="4" t="s">
        <v>91</v>
      </c>
      <c r="B127" s="5">
        <v>652172</v>
      </c>
      <c r="C127" s="5" t="s">
        <v>108</v>
      </c>
      <c r="D127" s="5">
        <f t="shared" si="146"/>
        <v>1</v>
      </c>
      <c r="E127" s="5">
        <v>0</v>
      </c>
      <c r="F127" s="5">
        <f t="shared" si="147"/>
        <v>652172</v>
      </c>
      <c r="G127" s="5"/>
      <c r="H127" s="21">
        <v>652058</v>
      </c>
      <c r="I127" s="5">
        <f>H127+D127*160-1</f>
        <v>652217</v>
      </c>
      <c r="J127" s="5" t="s">
        <v>168</v>
      </c>
      <c r="K127" s="6" t="s">
        <v>166</v>
      </c>
      <c r="L127" s="5">
        <v>652172</v>
      </c>
      <c r="M127" s="5" t="s">
        <v>109</v>
      </c>
      <c r="N127" s="5" t="s">
        <v>165</v>
      </c>
      <c r="O127" s="5">
        <v>652118</v>
      </c>
      <c r="P127" s="5">
        <v>652140</v>
      </c>
      <c r="Q127" s="5" t="s">
        <v>171</v>
      </c>
      <c r="R127" s="5" t="s">
        <v>149</v>
      </c>
      <c r="S127" s="21">
        <f>60+H127</f>
        <v>652118</v>
      </c>
      <c r="T127" s="21">
        <f>S127+25</f>
        <v>652143</v>
      </c>
      <c r="U127" s="5">
        <v>60</v>
      </c>
      <c r="V127" s="5">
        <v>85</v>
      </c>
      <c r="W127" s="5" t="s">
        <v>172</v>
      </c>
      <c r="X127" s="5" t="s">
        <v>149</v>
      </c>
      <c r="Y127" s="5"/>
      <c r="Z127" s="5">
        <v>0</v>
      </c>
    </row>
    <row r="128" spans="1:26">
      <c r="A128" s="20" t="s">
        <v>83</v>
      </c>
      <c r="B128" s="3">
        <v>70075</v>
      </c>
      <c r="C128" s="3" t="s">
        <v>118</v>
      </c>
      <c r="D128" s="3">
        <f t="shared" si="146"/>
        <v>-1</v>
      </c>
      <c r="E128" s="3">
        <v>0</v>
      </c>
      <c r="F128" s="3">
        <f t="shared" si="147"/>
        <v>70075</v>
      </c>
      <c r="G128" s="3"/>
      <c r="H128" s="3">
        <f t="shared" si="148"/>
        <v>70075</v>
      </c>
      <c r="I128" s="3">
        <f t="shared" si="149"/>
        <v>69915</v>
      </c>
      <c r="J128" s="3"/>
      <c r="K128" s="3"/>
      <c r="L128" s="3"/>
      <c r="M128" s="3"/>
      <c r="N128" s="3"/>
      <c r="O128" s="3"/>
      <c r="P128" s="3"/>
      <c r="Q128" s="3"/>
      <c r="R128" s="3"/>
      <c r="S128" s="3"/>
      <c r="T128" s="3"/>
      <c r="U128" s="3"/>
      <c r="V128" s="3"/>
      <c r="W128" s="3"/>
      <c r="X128" s="3"/>
      <c r="Y128" s="3"/>
      <c r="Z128" s="3"/>
    </row>
    <row r="129" spans="1:26">
      <c r="A129" s="20" t="s">
        <v>38</v>
      </c>
      <c r="B129" s="3">
        <v>70241</v>
      </c>
      <c r="C129" s="3" t="s">
        <v>108</v>
      </c>
      <c r="D129" s="3">
        <f t="shared" si="146"/>
        <v>1</v>
      </c>
      <c r="E129" s="3">
        <v>0</v>
      </c>
      <c r="F129" s="3">
        <f t="shared" si="147"/>
        <v>70241</v>
      </c>
      <c r="G129" s="3"/>
      <c r="H129" s="3">
        <f t="shared" si="148"/>
        <v>70241</v>
      </c>
      <c r="I129" s="3">
        <f t="shared" si="149"/>
        <v>70401</v>
      </c>
      <c r="J129" s="3"/>
      <c r="K129" s="3"/>
      <c r="L129" s="3"/>
      <c r="M129" s="3"/>
      <c r="N129" s="3"/>
      <c r="O129" s="3"/>
      <c r="P129" s="3"/>
      <c r="Q129" s="3"/>
      <c r="R129" s="3"/>
      <c r="S129" s="3"/>
      <c r="T129" s="3"/>
      <c r="U129" s="3"/>
      <c r="V129" s="3"/>
      <c r="W129" s="3"/>
      <c r="X129" s="3"/>
      <c r="Y129" s="3"/>
      <c r="Z129" s="3"/>
    </row>
    <row r="130" spans="1:26">
      <c r="A130" s="20" t="s">
        <v>77</v>
      </c>
      <c r="B130" s="3">
        <v>3731069</v>
      </c>
      <c r="C130" s="3" t="s">
        <v>108</v>
      </c>
      <c r="D130" s="3">
        <f t="shared" si="146"/>
        <v>1</v>
      </c>
      <c r="E130" s="3">
        <v>0</v>
      </c>
      <c r="F130" s="3">
        <f t="shared" si="147"/>
        <v>3731069</v>
      </c>
      <c r="G130" s="3"/>
      <c r="H130" s="3">
        <f t="shared" si="148"/>
        <v>3731069</v>
      </c>
      <c r="I130" s="3">
        <f t="shared" si="149"/>
        <v>3731229</v>
      </c>
      <c r="J130" s="3"/>
      <c r="K130" s="3"/>
      <c r="L130" s="3"/>
      <c r="M130" s="3"/>
      <c r="N130" s="3"/>
      <c r="O130" s="3"/>
      <c r="P130" s="3"/>
      <c r="Q130" s="3"/>
      <c r="R130" s="3"/>
      <c r="S130" s="3"/>
      <c r="T130" s="3"/>
      <c r="U130" s="3"/>
      <c r="V130" s="3"/>
      <c r="W130" s="3"/>
      <c r="X130" s="3"/>
      <c r="Y130" s="3"/>
      <c r="Z130" s="3"/>
    </row>
    <row r="131" spans="1:26">
      <c r="A131" s="20" t="s">
        <v>84</v>
      </c>
      <c r="B131" s="3">
        <v>3730807</v>
      </c>
      <c r="C131" s="3" t="s">
        <v>118</v>
      </c>
      <c r="D131" s="3">
        <f t="shared" si="146"/>
        <v>-1</v>
      </c>
      <c r="E131" s="3">
        <v>0</v>
      </c>
      <c r="F131" s="3">
        <f t="shared" si="147"/>
        <v>3730807</v>
      </c>
      <c r="G131" s="3"/>
      <c r="H131" s="3">
        <f t="shared" si="148"/>
        <v>3730807</v>
      </c>
      <c r="I131" s="3">
        <f t="shared" si="149"/>
        <v>3730647</v>
      </c>
      <c r="J131" s="3"/>
      <c r="K131" s="3"/>
      <c r="L131" s="3"/>
      <c r="M131" s="3"/>
      <c r="N131" s="3"/>
      <c r="O131" s="3"/>
      <c r="P131" s="3"/>
      <c r="Q131" s="3"/>
      <c r="R131" s="3"/>
      <c r="S131" s="3"/>
      <c r="T131" s="3"/>
      <c r="U131" s="3"/>
      <c r="V131" s="3"/>
      <c r="W131" s="3"/>
      <c r="X131" s="3"/>
      <c r="Y131" s="3"/>
      <c r="Z131" s="3"/>
    </row>
    <row r="132" spans="1:26">
      <c r="A132" s="20" t="s">
        <v>127</v>
      </c>
      <c r="B132" s="3">
        <v>1647934</v>
      </c>
      <c r="C132" s="3" t="s">
        <v>108</v>
      </c>
      <c r="D132" s="3">
        <f t="shared" si="146"/>
        <v>1</v>
      </c>
      <c r="E132" s="3">
        <v>0</v>
      </c>
      <c r="F132" s="3">
        <f t="shared" si="147"/>
        <v>1647934</v>
      </c>
      <c r="G132" s="3"/>
      <c r="H132" s="3">
        <f t="shared" si="148"/>
        <v>1647934</v>
      </c>
      <c r="I132" s="3">
        <f t="shared" si="149"/>
        <v>1648094</v>
      </c>
      <c r="J132" s="3"/>
      <c r="K132" s="3"/>
      <c r="L132" s="3"/>
      <c r="M132" s="3"/>
      <c r="N132" s="3"/>
      <c r="O132" s="3"/>
      <c r="P132" s="3"/>
      <c r="Q132" s="3"/>
      <c r="R132" s="3"/>
      <c r="S132" s="3"/>
      <c r="T132" s="3"/>
      <c r="U132" s="3"/>
      <c r="V132" s="3"/>
      <c r="W132" s="3"/>
      <c r="X132" s="3"/>
      <c r="Y132" s="3"/>
      <c r="Z132" s="3"/>
    </row>
    <row r="133" spans="1:26">
      <c r="A133" s="20" t="s">
        <v>41</v>
      </c>
      <c r="B133" s="3">
        <v>1647876</v>
      </c>
      <c r="C133" s="3" t="s">
        <v>118</v>
      </c>
      <c r="D133" s="3">
        <f t="shared" si="146"/>
        <v>-1</v>
      </c>
      <c r="E133" s="3">
        <v>0</v>
      </c>
      <c r="F133" s="3">
        <f t="shared" si="147"/>
        <v>1647876</v>
      </c>
      <c r="G133" s="3"/>
      <c r="H133" s="3">
        <f t="shared" si="148"/>
        <v>1647876</v>
      </c>
      <c r="I133" s="3">
        <f t="shared" si="149"/>
        <v>1647716</v>
      </c>
      <c r="J133" s="3"/>
      <c r="K133" s="3"/>
      <c r="L133" s="3"/>
      <c r="M133" s="3"/>
      <c r="N133" s="3"/>
      <c r="O133" s="3"/>
      <c r="P133" s="3"/>
      <c r="Q133" s="3"/>
      <c r="R133" s="3"/>
      <c r="S133" s="3"/>
      <c r="T133" s="3"/>
      <c r="U133" s="3"/>
      <c r="V133" s="3"/>
      <c r="W133" s="3"/>
      <c r="X133" s="3"/>
      <c r="Y133" s="3"/>
      <c r="Z133" s="3"/>
    </row>
    <row r="134" spans="1:26">
      <c r="A134" s="20" t="s">
        <v>128</v>
      </c>
      <c r="B134" s="3">
        <v>1649597</v>
      </c>
      <c r="C134" s="3" t="s">
        <v>108</v>
      </c>
      <c r="D134" s="3">
        <f t="shared" si="146"/>
        <v>1</v>
      </c>
      <c r="E134" s="3">
        <v>0</v>
      </c>
      <c r="F134" s="3">
        <f t="shared" si="147"/>
        <v>1649597</v>
      </c>
      <c r="G134" s="3"/>
      <c r="H134" s="3">
        <f t="shared" si="148"/>
        <v>1649597</v>
      </c>
      <c r="I134" s="3">
        <f t="shared" si="149"/>
        <v>1649757</v>
      </c>
      <c r="J134" s="3"/>
      <c r="K134" s="3"/>
      <c r="L134" s="3"/>
      <c r="M134" s="3"/>
      <c r="N134" s="3"/>
      <c r="O134" s="3"/>
      <c r="P134" s="3"/>
      <c r="Q134" s="3"/>
      <c r="R134" s="3"/>
      <c r="S134" s="3"/>
      <c r="T134" s="3"/>
      <c r="U134" s="3"/>
      <c r="V134" s="3"/>
      <c r="W134" s="3"/>
      <c r="X134" s="3"/>
      <c r="Y134" s="3"/>
      <c r="Z134" s="3"/>
    </row>
    <row r="135" spans="1:26">
      <c r="A135" s="20" t="s">
        <v>86</v>
      </c>
      <c r="B135" s="3">
        <v>3536707</v>
      </c>
      <c r="C135" s="3" t="s">
        <v>118</v>
      </c>
      <c r="D135" s="3">
        <f t="shared" si="146"/>
        <v>-1</v>
      </c>
      <c r="E135" s="3">
        <v>0</v>
      </c>
      <c r="F135" s="3">
        <f t="shared" si="147"/>
        <v>3536707</v>
      </c>
      <c r="G135" s="3"/>
      <c r="H135" s="3">
        <f t="shared" si="148"/>
        <v>3536707</v>
      </c>
      <c r="I135" s="3">
        <f t="shared" si="149"/>
        <v>3536547</v>
      </c>
      <c r="J135" s="3"/>
      <c r="K135" s="3"/>
      <c r="L135" s="3"/>
      <c r="M135" s="3"/>
      <c r="N135" s="3"/>
      <c r="O135" s="3"/>
      <c r="P135" s="3"/>
      <c r="Q135" s="3"/>
      <c r="R135" s="3"/>
      <c r="S135" s="3"/>
      <c r="T135" s="3"/>
      <c r="U135" s="3"/>
      <c r="V135" s="3"/>
      <c r="W135" s="3"/>
      <c r="X135" s="3"/>
      <c r="Y135" s="3"/>
      <c r="Z135" s="3"/>
    </row>
    <row r="136" spans="1:26">
      <c r="A136" s="20" t="s">
        <v>99</v>
      </c>
      <c r="B136" s="3">
        <v>2524910</v>
      </c>
      <c r="C136" s="3" t="s">
        <v>118</v>
      </c>
      <c r="D136" s="3">
        <f t="shared" si="146"/>
        <v>-1</v>
      </c>
      <c r="E136" s="3">
        <v>0</v>
      </c>
      <c r="F136" s="3">
        <f t="shared" si="147"/>
        <v>2524910</v>
      </c>
      <c r="G136" s="3"/>
      <c r="H136" s="3">
        <f t="shared" si="148"/>
        <v>2524910</v>
      </c>
      <c r="I136" s="3">
        <f t="shared" si="149"/>
        <v>2524750</v>
      </c>
      <c r="J136" s="3"/>
      <c r="K136" s="3"/>
      <c r="L136" s="3"/>
      <c r="M136" s="3"/>
      <c r="N136" s="3"/>
      <c r="O136" s="3"/>
      <c r="P136" s="3"/>
      <c r="Q136" s="3"/>
      <c r="R136" s="3"/>
      <c r="S136" s="3"/>
      <c r="T136" s="3"/>
      <c r="U136" s="3"/>
      <c r="V136" s="3"/>
      <c r="W136" s="3"/>
      <c r="X136" s="3"/>
      <c r="Y136" s="3"/>
      <c r="Z136" s="3"/>
    </row>
    <row r="137" spans="1:26">
      <c r="A137" s="20" t="s">
        <v>80</v>
      </c>
      <c r="B137" s="3">
        <v>3957912</v>
      </c>
      <c r="C137" s="3" t="s">
        <v>108</v>
      </c>
      <c r="D137" s="3">
        <f t="shared" si="146"/>
        <v>1</v>
      </c>
      <c r="E137" s="3">
        <v>0</v>
      </c>
      <c r="F137" s="3">
        <f t="shared" si="147"/>
        <v>3957912</v>
      </c>
      <c r="G137" s="3"/>
      <c r="H137" s="3">
        <f t="shared" si="148"/>
        <v>3957912</v>
      </c>
      <c r="I137" s="3">
        <f t="shared" si="149"/>
        <v>3958072</v>
      </c>
      <c r="J137" s="3"/>
      <c r="K137" s="3"/>
      <c r="L137" s="3"/>
      <c r="M137" s="3"/>
      <c r="N137" s="3"/>
      <c r="O137" s="3"/>
      <c r="P137" s="3"/>
      <c r="Q137" s="3"/>
      <c r="R137" s="3"/>
      <c r="S137" s="3"/>
      <c r="T137" s="3"/>
      <c r="U137" s="3"/>
      <c r="V137" s="3"/>
      <c r="W137" s="3"/>
      <c r="X137" s="3"/>
      <c r="Y137" s="3"/>
      <c r="Z137" s="3"/>
    </row>
    <row r="138" spans="1:26">
      <c r="A138" s="20" t="s">
        <v>75</v>
      </c>
      <c r="B138" s="3">
        <v>3927129</v>
      </c>
      <c r="C138" s="3" t="s">
        <v>108</v>
      </c>
      <c r="D138" s="3">
        <f t="shared" si="146"/>
        <v>1</v>
      </c>
      <c r="E138" s="3">
        <v>0</v>
      </c>
      <c r="F138" s="3">
        <f t="shared" si="147"/>
        <v>3927129</v>
      </c>
      <c r="G138" s="3"/>
      <c r="H138" s="3">
        <f t="shared" si="148"/>
        <v>3927129</v>
      </c>
      <c r="I138" s="3">
        <f t="shared" si="149"/>
        <v>3927289</v>
      </c>
      <c r="J138" s="3"/>
      <c r="K138" s="3"/>
      <c r="L138" s="3"/>
      <c r="M138" s="3"/>
      <c r="N138" s="3"/>
      <c r="O138" s="3"/>
      <c r="P138" s="3"/>
      <c r="Q138" s="3"/>
      <c r="R138" s="3"/>
      <c r="S138" s="3"/>
      <c r="T138" s="3"/>
      <c r="U138" s="3"/>
      <c r="V138" s="3"/>
      <c r="W138" s="3"/>
      <c r="X138" s="3"/>
      <c r="Y138" s="3"/>
      <c r="Z138" s="3"/>
    </row>
    <row r="139" spans="1:26">
      <c r="A139" s="20" t="s">
        <v>44</v>
      </c>
      <c r="B139" s="3">
        <v>4494597</v>
      </c>
      <c r="C139" s="3" t="s">
        <v>108</v>
      </c>
      <c r="D139" s="3">
        <f t="shared" si="146"/>
        <v>1</v>
      </c>
      <c r="E139" s="3">
        <v>0</v>
      </c>
      <c r="F139" s="3">
        <f t="shared" si="147"/>
        <v>4494597</v>
      </c>
      <c r="G139" s="3"/>
      <c r="H139" s="3">
        <f t="shared" si="148"/>
        <v>4494597</v>
      </c>
      <c r="I139" s="3">
        <f t="shared" si="149"/>
        <v>4494757</v>
      </c>
      <c r="J139" s="3"/>
      <c r="K139" s="3"/>
      <c r="L139" s="3"/>
      <c r="M139" s="3"/>
      <c r="N139" s="3"/>
      <c r="O139" s="3"/>
      <c r="P139" s="3"/>
      <c r="Q139" s="3"/>
      <c r="R139" s="3"/>
      <c r="S139" s="3"/>
      <c r="T139" s="3"/>
      <c r="U139" s="3"/>
      <c r="V139" s="3"/>
      <c r="W139" s="3"/>
      <c r="X139" s="3"/>
      <c r="Y139" s="3"/>
      <c r="Z139" s="3"/>
    </row>
    <row r="140" spans="1:26">
      <c r="A140" s="20" t="s">
        <v>42</v>
      </c>
      <c r="B140" s="3">
        <v>246533</v>
      </c>
      <c r="C140" s="3" t="s">
        <v>118</v>
      </c>
      <c r="D140" s="3">
        <f t="shared" si="146"/>
        <v>-1</v>
      </c>
      <c r="E140" s="3">
        <v>0</v>
      </c>
      <c r="F140" s="3">
        <f t="shared" si="147"/>
        <v>246533</v>
      </c>
      <c r="G140" s="3"/>
      <c r="H140" s="3">
        <f t="shared" si="148"/>
        <v>246533</v>
      </c>
      <c r="I140" s="3">
        <f t="shared" si="149"/>
        <v>246373</v>
      </c>
      <c r="J140" s="3"/>
      <c r="K140" s="3"/>
      <c r="L140" s="3"/>
      <c r="M140" s="3"/>
      <c r="N140" s="3"/>
      <c r="O140" s="3"/>
      <c r="P140" s="3"/>
      <c r="Q140" s="3"/>
      <c r="R140" s="3"/>
      <c r="S140" s="3"/>
      <c r="T140" s="3"/>
      <c r="U140" s="3"/>
      <c r="V140" s="3"/>
      <c r="W140" s="3"/>
      <c r="X140" s="3"/>
      <c r="Y140" s="3"/>
      <c r="Z140" s="3"/>
    </row>
    <row r="141" spans="1:26">
      <c r="A141" s="20" t="s">
        <v>101</v>
      </c>
      <c r="B141" s="3">
        <v>4591367</v>
      </c>
      <c r="C141" s="3" t="s">
        <v>118</v>
      </c>
      <c r="D141" s="3">
        <f t="shared" si="146"/>
        <v>-1</v>
      </c>
      <c r="E141" s="3">
        <v>0</v>
      </c>
      <c r="F141" s="3">
        <f t="shared" si="147"/>
        <v>4591367</v>
      </c>
      <c r="G141" s="3"/>
      <c r="H141" s="3">
        <f t="shared" si="148"/>
        <v>4591367</v>
      </c>
      <c r="I141" s="3">
        <f t="shared" si="149"/>
        <v>4591207</v>
      </c>
      <c r="J141" s="3"/>
      <c r="K141" s="3"/>
      <c r="L141" s="3"/>
      <c r="M141" s="3"/>
      <c r="N141" s="3"/>
      <c r="O141" s="3"/>
      <c r="P141" s="3"/>
      <c r="Q141" s="3"/>
      <c r="R141" s="3"/>
      <c r="S141" s="3"/>
      <c r="T141" s="3"/>
      <c r="U141" s="3"/>
      <c r="V141" s="3"/>
      <c r="W141" s="3"/>
      <c r="X141" s="3"/>
      <c r="Y141" s="3"/>
      <c r="Z141" s="3"/>
    </row>
    <row r="142" spans="1:26">
      <c r="A142" s="20" t="s">
        <v>96</v>
      </c>
      <c r="B142" s="3">
        <v>1977302</v>
      </c>
      <c r="C142" s="3" t="s">
        <v>118</v>
      </c>
      <c r="D142" s="3">
        <f t="shared" si="146"/>
        <v>-1</v>
      </c>
      <c r="E142" s="3">
        <v>0</v>
      </c>
      <c r="F142" s="3">
        <f t="shared" si="147"/>
        <v>1977302</v>
      </c>
      <c r="G142" s="3"/>
      <c r="H142" s="3">
        <f t="shared" si="148"/>
        <v>1977302</v>
      </c>
      <c r="I142" s="3">
        <f t="shared" si="149"/>
        <v>1977142</v>
      </c>
      <c r="J142" s="3"/>
      <c r="K142" s="3"/>
      <c r="L142" s="3"/>
      <c r="M142" s="3"/>
      <c r="N142" s="3"/>
      <c r="O142" s="3"/>
      <c r="P142" s="3"/>
      <c r="Q142" s="3"/>
      <c r="R142" s="3"/>
      <c r="S142" s="3"/>
      <c r="T142" s="3"/>
      <c r="U142" s="3"/>
      <c r="V142" s="3"/>
      <c r="W142" s="3"/>
      <c r="X142" s="3"/>
      <c r="Y142" s="3"/>
      <c r="Z142" s="3"/>
    </row>
    <row r="143" spans="1:26">
      <c r="A143" s="20" t="s">
        <v>58</v>
      </c>
      <c r="B143" s="3">
        <v>933138</v>
      </c>
      <c r="C143" s="3" t="s">
        <v>108</v>
      </c>
      <c r="D143" s="3">
        <f t="shared" si="146"/>
        <v>1</v>
      </c>
      <c r="E143" s="3">
        <v>0</v>
      </c>
      <c r="F143" s="3">
        <f t="shared" si="147"/>
        <v>933138</v>
      </c>
      <c r="G143" s="3"/>
      <c r="H143" s="3">
        <f t="shared" si="148"/>
        <v>933138</v>
      </c>
      <c r="I143" s="3">
        <f t="shared" si="149"/>
        <v>933298</v>
      </c>
      <c r="J143" s="3"/>
      <c r="K143" s="3"/>
      <c r="L143" s="3"/>
      <c r="M143" s="3"/>
      <c r="N143" s="3"/>
      <c r="O143" s="3"/>
      <c r="P143" s="3"/>
      <c r="Q143" s="3"/>
      <c r="R143" s="3"/>
      <c r="S143" s="3"/>
      <c r="T143" s="3"/>
      <c r="U143" s="3"/>
      <c r="V143" s="3"/>
      <c r="W143" s="3"/>
      <c r="X143" s="3"/>
      <c r="Y143" s="3"/>
      <c r="Z143" s="3"/>
    </row>
    <row r="144" spans="1:26">
      <c r="A144" s="20" t="s">
        <v>8</v>
      </c>
      <c r="B144" s="3">
        <v>87969</v>
      </c>
      <c r="C144" s="3" t="s">
        <v>108</v>
      </c>
      <c r="D144" s="3">
        <f t="shared" si="146"/>
        <v>1</v>
      </c>
      <c r="E144" s="3">
        <v>22</v>
      </c>
      <c r="F144" s="3">
        <f t="shared" si="147"/>
        <v>87991</v>
      </c>
      <c r="G144" s="3"/>
      <c r="H144" s="3">
        <f t="shared" si="148"/>
        <v>87991</v>
      </c>
      <c r="I144" s="3">
        <f t="shared" si="149"/>
        <v>88151</v>
      </c>
      <c r="J144" s="3"/>
      <c r="K144" s="3"/>
      <c r="L144" s="3"/>
      <c r="M144" s="3"/>
      <c r="N144" s="3"/>
      <c r="O144" s="3"/>
      <c r="P144" s="3"/>
      <c r="Q144" s="3"/>
      <c r="R144" s="3"/>
      <c r="S144" s="3"/>
      <c r="T144" s="3"/>
      <c r="U144" s="3"/>
      <c r="V144" s="3"/>
      <c r="W144" s="3"/>
      <c r="X144" s="3"/>
      <c r="Y144" s="3"/>
      <c r="Z144" s="3"/>
    </row>
    <row r="145" spans="1:26">
      <c r="A145" s="20" t="s">
        <v>56</v>
      </c>
      <c r="B145" s="3">
        <v>3997907</v>
      </c>
      <c r="C145" s="3" t="s">
        <v>108</v>
      </c>
      <c r="D145" s="3">
        <f t="shared" si="146"/>
        <v>1</v>
      </c>
      <c r="E145" s="3">
        <v>0</v>
      </c>
      <c r="F145" s="3">
        <f t="shared" si="147"/>
        <v>3997907</v>
      </c>
      <c r="G145" s="3"/>
      <c r="H145" s="3">
        <f t="shared" si="148"/>
        <v>3997907</v>
      </c>
      <c r="I145" s="3">
        <f t="shared" si="149"/>
        <v>3998067</v>
      </c>
      <c r="J145" s="3"/>
      <c r="K145" s="3"/>
      <c r="L145" s="3"/>
      <c r="M145" s="3"/>
      <c r="N145" s="3"/>
      <c r="O145" s="3"/>
      <c r="P145" s="3"/>
      <c r="Q145" s="3"/>
      <c r="R145" s="3"/>
      <c r="S145" s="3"/>
      <c r="T145" s="3"/>
      <c r="U145" s="3"/>
      <c r="V145" s="3"/>
      <c r="W145" s="3"/>
      <c r="X145" s="3"/>
      <c r="Y145" s="3"/>
      <c r="Z145" s="3"/>
    </row>
    <row r="146" spans="1:26">
      <c r="A146" s="20" t="s">
        <v>103</v>
      </c>
      <c r="B146" s="3">
        <v>4338042</v>
      </c>
      <c r="C146" s="3" t="s">
        <v>118</v>
      </c>
      <c r="D146" s="3">
        <f t="shared" si="146"/>
        <v>-1</v>
      </c>
      <c r="E146" s="3">
        <v>0</v>
      </c>
      <c r="F146" s="3">
        <f t="shared" si="147"/>
        <v>4338042</v>
      </c>
      <c r="G146" s="3"/>
      <c r="H146" s="3">
        <f t="shared" si="148"/>
        <v>4338042</v>
      </c>
      <c r="I146" s="3">
        <f t="shared" si="149"/>
        <v>4337882</v>
      </c>
      <c r="J146" s="3"/>
      <c r="K146" s="3"/>
      <c r="L146" s="3"/>
      <c r="M146" s="3"/>
      <c r="N146" s="3"/>
      <c r="O146" s="3"/>
      <c r="P146" s="3"/>
      <c r="Q146" s="3"/>
      <c r="R146" s="3"/>
      <c r="S146" s="3"/>
      <c r="T146" s="3"/>
      <c r="U146" s="3"/>
      <c r="V146" s="3"/>
      <c r="W146" s="3"/>
      <c r="X146" s="3"/>
      <c r="Y146" s="3"/>
      <c r="Z146" s="3"/>
    </row>
    <row r="147" spans="1:26">
      <c r="A147" s="20" t="s">
        <v>60</v>
      </c>
      <c r="B147" s="3">
        <v>1942634</v>
      </c>
      <c r="C147" s="3" t="s">
        <v>108</v>
      </c>
      <c r="D147" s="3">
        <f t="shared" si="146"/>
        <v>1</v>
      </c>
      <c r="E147" s="3">
        <v>0</v>
      </c>
      <c r="F147" s="3">
        <f t="shared" si="147"/>
        <v>1942634</v>
      </c>
      <c r="G147" s="3"/>
      <c r="H147" s="3">
        <f t="shared" si="148"/>
        <v>1942634</v>
      </c>
      <c r="I147" s="3">
        <f t="shared" si="149"/>
        <v>1942794</v>
      </c>
      <c r="J147" s="3"/>
      <c r="K147" s="3"/>
      <c r="L147" s="3"/>
      <c r="M147" s="3"/>
      <c r="N147" s="3"/>
      <c r="O147" s="3"/>
      <c r="P147" s="3"/>
      <c r="Q147" s="3"/>
      <c r="R147" s="3"/>
      <c r="S147" s="3"/>
      <c r="T147" s="3"/>
      <c r="U147" s="3"/>
      <c r="V147" s="3"/>
      <c r="W147" s="3"/>
      <c r="X147" s="3"/>
      <c r="Y147" s="3"/>
      <c r="Z147" s="3"/>
    </row>
    <row r="148" spans="1:26">
      <c r="A148" s="20" t="s">
        <v>59</v>
      </c>
      <c r="B148" s="3">
        <v>1942661</v>
      </c>
      <c r="C148" s="3" t="s">
        <v>118</v>
      </c>
      <c r="D148" s="3">
        <f t="shared" si="146"/>
        <v>-1</v>
      </c>
      <c r="E148" s="3">
        <v>0</v>
      </c>
      <c r="F148" s="3">
        <f t="shared" si="147"/>
        <v>1942661</v>
      </c>
      <c r="G148" s="3"/>
      <c r="H148" s="3">
        <f t="shared" si="148"/>
        <v>1942661</v>
      </c>
      <c r="I148" s="3">
        <f t="shared" si="149"/>
        <v>1942501</v>
      </c>
      <c r="J148" s="3"/>
      <c r="K148" s="3"/>
      <c r="L148" s="3"/>
      <c r="M148" s="3"/>
      <c r="N148" s="3"/>
      <c r="O148" s="3"/>
      <c r="P148" s="3"/>
      <c r="Q148" s="3"/>
      <c r="R148" s="3"/>
      <c r="S148" s="3"/>
      <c r="T148" s="3"/>
      <c r="U148" s="3"/>
      <c r="V148" s="3"/>
      <c r="W148" s="3"/>
      <c r="X148" s="3"/>
      <c r="Y148" s="3"/>
      <c r="Z148" s="3"/>
    </row>
    <row r="149" spans="1:26">
      <c r="A149" s="20" t="s">
        <v>37</v>
      </c>
      <c r="B149" s="3">
        <v>3182433</v>
      </c>
      <c r="C149" s="3" t="s">
        <v>108</v>
      </c>
      <c r="D149" s="3">
        <f t="shared" si="146"/>
        <v>1</v>
      </c>
      <c r="E149" s="3">
        <v>0</v>
      </c>
      <c r="F149" s="3">
        <f t="shared" si="147"/>
        <v>3182433</v>
      </c>
      <c r="G149" s="3"/>
      <c r="H149" s="3">
        <f t="shared" si="148"/>
        <v>3182433</v>
      </c>
      <c r="I149" s="3">
        <f t="shared" si="149"/>
        <v>3182593</v>
      </c>
      <c r="J149" s="3"/>
      <c r="K149" s="3"/>
      <c r="L149" s="3"/>
      <c r="M149" s="3"/>
      <c r="N149" s="3"/>
      <c r="O149" s="3"/>
      <c r="P149" s="3"/>
      <c r="Q149" s="3"/>
      <c r="R149" s="3"/>
      <c r="S149" s="3"/>
      <c r="T149" s="3"/>
      <c r="U149" s="3"/>
      <c r="V149" s="3"/>
      <c r="W149" s="3"/>
      <c r="X149" s="3"/>
      <c r="Y149" s="3"/>
      <c r="Z149" s="3"/>
    </row>
    <row r="150" spans="1:26">
      <c r="A150" s="20" t="s">
        <v>19</v>
      </c>
      <c r="B150" s="3">
        <v>3637612</v>
      </c>
      <c r="C150" s="3" t="s">
        <v>108</v>
      </c>
      <c r="D150" s="3">
        <f t="shared" si="146"/>
        <v>1</v>
      </c>
      <c r="E150" s="3">
        <v>0</v>
      </c>
      <c r="F150" s="3">
        <f t="shared" si="147"/>
        <v>3637612</v>
      </c>
      <c r="G150" s="3"/>
      <c r="H150" s="3">
        <f t="shared" si="148"/>
        <v>3637612</v>
      </c>
      <c r="I150" s="3">
        <f t="shared" si="149"/>
        <v>3637772</v>
      </c>
      <c r="J150" s="3"/>
      <c r="K150" s="3"/>
      <c r="L150" s="3"/>
      <c r="M150" s="3"/>
      <c r="N150" s="3"/>
      <c r="O150" s="3"/>
      <c r="P150" s="3"/>
      <c r="Q150" s="3"/>
      <c r="R150" s="3"/>
      <c r="S150" s="3"/>
      <c r="T150" s="3"/>
      <c r="U150" s="3"/>
      <c r="V150" s="3"/>
      <c r="W150" s="3"/>
      <c r="X150" s="3"/>
      <c r="Y150" s="3"/>
      <c r="Z150" s="3"/>
    </row>
    <row r="151" spans="1:26">
      <c r="A151" s="20" t="s">
        <v>10</v>
      </c>
      <c r="B151" s="3">
        <v>4376509</v>
      </c>
      <c r="C151" s="3" t="s">
        <v>108</v>
      </c>
      <c r="D151" s="3">
        <f t="shared" si="146"/>
        <v>1</v>
      </c>
      <c r="E151" s="3">
        <v>0</v>
      </c>
      <c r="F151" s="3">
        <f t="shared" si="147"/>
        <v>4376509</v>
      </c>
      <c r="G151" s="3"/>
      <c r="H151" s="3">
        <f t="shared" si="148"/>
        <v>4376509</v>
      </c>
      <c r="I151" s="3">
        <f t="shared" si="149"/>
        <v>4376669</v>
      </c>
      <c r="J151" s="3"/>
      <c r="K151" s="3"/>
      <c r="L151" s="3"/>
      <c r="M151" s="3"/>
      <c r="N151" s="3"/>
      <c r="O151" s="3"/>
      <c r="P151" s="3"/>
      <c r="Q151" s="3"/>
      <c r="R151" s="3"/>
      <c r="S151" s="3"/>
      <c r="T151" s="3"/>
      <c r="U151" s="3"/>
      <c r="V151" s="3"/>
      <c r="W151" s="3"/>
      <c r="X151" s="3"/>
      <c r="Y151" s="3"/>
      <c r="Z151" s="3"/>
    </row>
    <row r="152" spans="1:26">
      <c r="A152" s="20" t="s">
        <v>95</v>
      </c>
      <c r="B152" s="3">
        <v>83735</v>
      </c>
      <c r="C152" s="3" t="s">
        <v>118</v>
      </c>
      <c r="D152" s="3">
        <f t="shared" si="146"/>
        <v>-1</v>
      </c>
      <c r="E152" s="3">
        <v>0</v>
      </c>
      <c r="F152" s="3">
        <f t="shared" si="147"/>
        <v>83735</v>
      </c>
      <c r="G152" s="3"/>
      <c r="H152" s="3">
        <f t="shared" si="148"/>
        <v>83735</v>
      </c>
      <c r="I152" s="3">
        <f t="shared" si="149"/>
        <v>83575</v>
      </c>
      <c r="J152" s="3"/>
      <c r="K152" s="3"/>
      <c r="L152" s="3"/>
      <c r="M152" s="3"/>
      <c r="N152" s="3"/>
      <c r="O152" s="3"/>
      <c r="P152" s="3"/>
      <c r="Q152" s="3"/>
      <c r="R152" s="3"/>
      <c r="S152" s="3"/>
      <c r="T152" s="3"/>
      <c r="U152" s="3"/>
      <c r="V152" s="3"/>
      <c r="W152" s="3"/>
      <c r="X152" s="3"/>
      <c r="Y152" s="3"/>
      <c r="Z152" s="3"/>
    </row>
    <row r="153" spans="1:26">
      <c r="A153" s="20" t="s">
        <v>129</v>
      </c>
      <c r="B153" s="3">
        <v>1645903</v>
      </c>
      <c r="C153" s="3" t="s">
        <v>118</v>
      </c>
      <c r="D153" s="3">
        <f t="shared" si="146"/>
        <v>-1</v>
      </c>
      <c r="E153" s="3"/>
      <c r="F153" s="3">
        <f t="shared" si="147"/>
        <v>1645903</v>
      </c>
      <c r="G153" s="3"/>
      <c r="H153" s="3">
        <f t="shared" si="148"/>
        <v>1645903</v>
      </c>
      <c r="I153" s="3">
        <f t="shared" si="149"/>
        <v>1645743</v>
      </c>
      <c r="J153" s="3"/>
      <c r="K153" s="3"/>
      <c r="L153" s="3"/>
      <c r="M153" s="3"/>
      <c r="N153" s="3"/>
      <c r="O153" s="3"/>
      <c r="P153" s="3"/>
      <c r="Q153" s="3"/>
      <c r="R153" s="3"/>
      <c r="S153" s="3"/>
      <c r="T153" s="3"/>
      <c r="U153" s="3"/>
      <c r="V153" s="3"/>
      <c r="W153" s="3"/>
      <c r="X153" s="3"/>
      <c r="Y153" s="3"/>
      <c r="Z153" s="3"/>
    </row>
    <row r="154" spans="1:26">
      <c r="A154" s="20" t="s">
        <v>130</v>
      </c>
      <c r="B154" s="3">
        <v>1619093</v>
      </c>
      <c r="C154" s="3" t="s">
        <v>108</v>
      </c>
      <c r="D154" s="3">
        <f t="shared" si="146"/>
        <v>1</v>
      </c>
      <c r="E154" s="3">
        <v>-10</v>
      </c>
      <c r="F154" s="3">
        <f t="shared" si="147"/>
        <v>1619083</v>
      </c>
      <c r="G154" s="3"/>
      <c r="H154" s="3">
        <f t="shared" si="148"/>
        <v>1619083</v>
      </c>
      <c r="I154" s="3">
        <f t="shared" si="149"/>
        <v>1619243</v>
      </c>
      <c r="J154" s="3"/>
      <c r="K154" s="3"/>
      <c r="L154" s="3"/>
      <c r="M154" s="3"/>
      <c r="N154" s="3"/>
      <c r="O154" s="3"/>
      <c r="P154" s="3"/>
      <c r="Q154" s="3"/>
      <c r="R154" s="3"/>
      <c r="S154" s="3"/>
      <c r="T154" s="3"/>
      <c r="U154" s="3"/>
      <c r="V154" s="3"/>
      <c r="W154" s="3"/>
      <c r="X154" s="3"/>
      <c r="Y154" s="3"/>
      <c r="Z154" s="3"/>
    </row>
    <row r="155" spans="1:26">
      <c r="A155" s="20" t="s">
        <v>131</v>
      </c>
      <c r="B155" s="3">
        <v>4326836</v>
      </c>
      <c r="C155" s="3" t="s">
        <v>118</v>
      </c>
      <c r="D155" s="3">
        <f t="shared" si="146"/>
        <v>-1</v>
      </c>
      <c r="E155" s="3">
        <v>0</v>
      </c>
      <c r="F155" s="3">
        <f t="shared" si="147"/>
        <v>4326836</v>
      </c>
      <c r="G155" s="3"/>
      <c r="H155" s="3">
        <f t="shared" si="148"/>
        <v>4326836</v>
      </c>
      <c r="I155" s="3">
        <f t="shared" si="149"/>
        <v>4326676</v>
      </c>
      <c r="J155" s="3"/>
      <c r="K155" s="3"/>
      <c r="L155" s="3"/>
      <c r="M155" s="3"/>
      <c r="N155" s="3"/>
      <c r="O155" s="3"/>
      <c r="P155" s="3"/>
      <c r="Q155" s="3"/>
      <c r="R155" s="3"/>
      <c r="S155" s="3"/>
      <c r="T155" s="3"/>
      <c r="U155" s="3"/>
      <c r="V155" s="3"/>
      <c r="W155" s="3"/>
      <c r="X155" s="3"/>
      <c r="Y155" s="3"/>
      <c r="Z155" s="3"/>
    </row>
    <row r="156" spans="1:26">
      <c r="A156" s="20" t="s">
        <v>132</v>
      </c>
      <c r="B156" s="3">
        <v>2032352</v>
      </c>
      <c r="C156" s="3" t="s">
        <v>118</v>
      </c>
      <c r="D156" s="3">
        <f t="shared" si="146"/>
        <v>-1</v>
      </c>
      <c r="E156" s="3">
        <v>0</v>
      </c>
      <c r="F156" s="3">
        <f t="shared" si="147"/>
        <v>2032352</v>
      </c>
      <c r="G156" s="3"/>
      <c r="H156" s="3">
        <f t="shared" si="148"/>
        <v>2032352</v>
      </c>
      <c r="I156" s="3">
        <f t="shared" si="149"/>
        <v>2032192</v>
      </c>
      <c r="J156" s="3"/>
      <c r="K156" s="3"/>
      <c r="L156" s="3"/>
      <c r="M156" s="3"/>
      <c r="N156" s="3"/>
      <c r="O156" s="3"/>
      <c r="P156" s="3"/>
      <c r="Q156" s="3"/>
      <c r="R156" s="3"/>
      <c r="S156" s="3"/>
      <c r="T156" s="3"/>
      <c r="U156" s="3"/>
      <c r="V156" s="3"/>
      <c r="W156" s="3"/>
      <c r="X156" s="3"/>
      <c r="Y156" s="3"/>
      <c r="Z156" s="3"/>
    </row>
    <row r="157" spans="1:26">
      <c r="A157" s="20" t="s">
        <v>133</v>
      </c>
      <c r="B157" s="3">
        <v>2949066</v>
      </c>
      <c r="C157" s="3" t="s">
        <v>118</v>
      </c>
      <c r="D157" s="3">
        <f t="shared" si="146"/>
        <v>-1</v>
      </c>
      <c r="E157" s="3">
        <v>0</v>
      </c>
      <c r="F157" s="3">
        <f t="shared" si="147"/>
        <v>2949066</v>
      </c>
      <c r="G157" s="3"/>
      <c r="H157" s="3">
        <f t="shared" si="148"/>
        <v>2949066</v>
      </c>
      <c r="I157" s="3">
        <f t="shared" si="149"/>
        <v>2948906</v>
      </c>
      <c r="J157" s="3"/>
      <c r="K157" s="3"/>
      <c r="L157" s="3"/>
      <c r="M157" s="3"/>
      <c r="N157" s="3"/>
      <c r="O157" s="3"/>
      <c r="P157" s="3"/>
      <c r="Q157" s="3"/>
      <c r="R157" s="3"/>
      <c r="S157" s="3"/>
      <c r="T157" s="3"/>
      <c r="U157" s="3"/>
      <c r="V157" s="3"/>
      <c r="W157" s="3"/>
      <c r="X157" s="3"/>
      <c r="Y157" s="3"/>
      <c r="Z157" s="3"/>
    </row>
    <row r="158" spans="1:26">
      <c r="A158" s="20" t="s">
        <v>134</v>
      </c>
      <c r="B158" s="3">
        <v>3811175</v>
      </c>
      <c r="C158" s="3" t="s">
        <v>118</v>
      </c>
      <c r="D158" s="3">
        <f t="shared" si="146"/>
        <v>-1</v>
      </c>
      <c r="E158" s="3">
        <v>0</v>
      </c>
      <c r="F158" s="3">
        <f t="shared" si="147"/>
        <v>3811175</v>
      </c>
      <c r="G158" s="3"/>
      <c r="H158" s="3">
        <f t="shared" si="148"/>
        <v>3811175</v>
      </c>
      <c r="I158" s="3">
        <f t="shared" si="149"/>
        <v>3811015</v>
      </c>
      <c r="J158" s="3"/>
      <c r="K158" s="3"/>
      <c r="L158" s="3"/>
      <c r="M158" s="3"/>
      <c r="N158" s="3"/>
      <c r="O158" s="3"/>
      <c r="P158" s="3"/>
      <c r="Q158" s="3"/>
      <c r="R158" s="3"/>
      <c r="S158" s="3"/>
      <c r="T158" s="3"/>
      <c r="U158" s="3"/>
      <c r="V158" s="3"/>
      <c r="W158" s="3"/>
      <c r="X158" s="3"/>
      <c r="Y158" s="3"/>
      <c r="Z158" s="3"/>
    </row>
    <row r="159" spans="1:26">
      <c r="A159" s="20" t="s">
        <v>135</v>
      </c>
      <c r="B159" s="3">
        <v>919103</v>
      </c>
      <c r="C159" s="3" t="s">
        <v>118</v>
      </c>
      <c r="D159" s="3">
        <f t="shared" si="146"/>
        <v>-1</v>
      </c>
      <c r="E159" s="3">
        <v>0</v>
      </c>
      <c r="F159" s="3">
        <f t="shared" si="147"/>
        <v>919103</v>
      </c>
      <c r="G159" s="3"/>
      <c r="H159" s="3">
        <f t="shared" si="148"/>
        <v>919103</v>
      </c>
      <c r="I159" s="3">
        <f t="shared" si="149"/>
        <v>918943</v>
      </c>
      <c r="J159" s="3"/>
      <c r="K159" s="3"/>
      <c r="L159" s="3"/>
      <c r="M159" s="3"/>
      <c r="N159" s="3"/>
      <c r="O159" s="3"/>
      <c r="P159" s="3"/>
      <c r="Q159" s="3"/>
      <c r="R159" s="3"/>
      <c r="S159" s="3"/>
      <c r="T159" s="3"/>
      <c r="U159" s="3"/>
      <c r="V159" s="3"/>
      <c r="W159" s="3"/>
      <c r="X159" s="3"/>
      <c r="Y159" s="3"/>
      <c r="Z159" s="3"/>
    </row>
    <row r="160" spans="1:26">
      <c r="A160" s="20" t="s">
        <v>136</v>
      </c>
      <c r="B160" s="3">
        <v>830783</v>
      </c>
      <c r="C160" s="3" t="s">
        <v>108</v>
      </c>
      <c r="D160" s="3">
        <f t="shared" si="146"/>
        <v>1</v>
      </c>
      <c r="E160" s="3">
        <v>0</v>
      </c>
      <c r="F160" s="3">
        <f t="shared" si="147"/>
        <v>830783</v>
      </c>
      <c r="G160" s="3"/>
      <c r="H160" s="3">
        <f t="shared" si="148"/>
        <v>830783</v>
      </c>
      <c r="I160" s="3">
        <f t="shared" si="149"/>
        <v>830943</v>
      </c>
      <c r="J160" s="3"/>
      <c r="K160" s="3"/>
      <c r="L160" s="3"/>
      <c r="M160" s="3"/>
      <c r="N160" s="3"/>
      <c r="O160" s="3"/>
      <c r="P160" s="3"/>
      <c r="Q160" s="3"/>
      <c r="R160" s="3"/>
      <c r="S160" s="3"/>
      <c r="T160" s="3"/>
      <c r="U160" s="3"/>
      <c r="V160" s="3"/>
      <c r="W160" s="3"/>
      <c r="X160" s="3"/>
      <c r="Y160" s="3"/>
      <c r="Z160" s="3"/>
    </row>
    <row r="166" spans="1:2">
      <c r="A166">
        <f>COUNTA(_xlfn.UNIQUE(A2:A160))</f>
        <v>111</v>
      </c>
      <c r="B166">
        <f>COUNTA(_xlfn.UNIQUE(J1:J160))</f>
        <v>60</v>
      </c>
    </row>
  </sheetData>
  <pageMargins left="0.7" right="0.7" top="0.75" bottom="0.75" header="0.3" footer="0.3"/>
  <pageSetup orientation="portrait" horizontalDpi="0" verticalDpi="0"/>
  <ignoredErrors>
    <ignoredError sqref="I108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2024-12-10T03:14:11Z</dcterms:modified>
</cp:coreProperties>
</file>