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"/>
    </mc:Choice>
  </mc:AlternateContent>
  <xr:revisionPtr revIDLastSave="0" documentId="13_ncr:1_{43106D4C-7097-4D90-A049-1CDEF54968F2}" xr6:coauthVersionLast="47" xr6:coauthVersionMax="47" xr10:uidLastSave="{00000000-0000-0000-0000-000000000000}"/>
  <bookViews>
    <workbookView xWindow="-120" yWindow="-120" windowWidth="29040" windowHeight="15720" activeTab="5" xr2:uid="{3AC0043D-D22B-384A-9C5D-258A6195F46F}"/>
  </bookViews>
  <sheets>
    <sheet name="Main" sheetId="2" r:id="rId1"/>
    <sheet name="Main(2)" sheetId="21" r:id="rId2"/>
    <sheet name="San Joaquin" sheetId="9" r:id="rId3"/>
    <sheet name="Estimated" sheetId="16" r:id="rId4"/>
    <sheet name="Estimated bar graph" sheetId="19" r:id="rId5"/>
    <sheet name="Variables to predict supply" sheetId="22" r:id="rId6"/>
    <sheet name="Old Estimated" sheetId="26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6" l="1" a="1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43" i="16"/>
  <c r="E23" i="16" a="1"/>
  <c r="E23" i="16" s="1"/>
  <c r="D23" i="16" a="1"/>
  <c r="D23" i="16" s="1"/>
  <c r="C23" i="16" a="1"/>
  <c r="C23" i="16" s="1"/>
  <c r="B23" i="16" l="1"/>
  <c r="B43" i="16" s="1"/>
  <c r="B51" i="16"/>
  <c r="B53" i="16"/>
  <c r="B54" i="16"/>
  <c r="B55" i="16"/>
  <c r="B56" i="16"/>
  <c r="B57" i="16"/>
  <c r="B58" i="16"/>
  <c r="B59" i="16"/>
  <c r="B60" i="16"/>
  <c r="B46" i="16"/>
  <c r="B47" i="16"/>
  <c r="B48" i="16"/>
  <c r="B49" i="16"/>
  <c r="B50" i="16"/>
  <c r="B44" i="16"/>
  <c r="B45" i="16"/>
  <c r="B52" i="16"/>
  <c r="F3" i="19"/>
  <c r="A1" i="21" l="1"/>
  <c r="B1" i="21"/>
  <c r="C1" i="21"/>
  <c r="D1" i="21"/>
  <c r="E1" i="21"/>
  <c r="F1" i="21"/>
  <c r="G1" i="21"/>
  <c r="H1" i="21"/>
  <c r="I1" i="21"/>
  <c r="J1" i="21"/>
  <c r="K1" i="21"/>
  <c r="L1" i="21"/>
  <c r="M1" i="21"/>
  <c r="N1" i="21"/>
  <c r="A2" i="21"/>
  <c r="B2" i="21"/>
  <c r="C2" i="21"/>
  <c r="D2" i="21"/>
  <c r="G2" i="21"/>
  <c r="J2" i="21"/>
  <c r="K2" i="21"/>
  <c r="L2" i="21"/>
  <c r="M2" i="21"/>
  <c r="N2" i="21"/>
  <c r="A3" i="21"/>
  <c r="B3" i="21"/>
  <c r="C3" i="21"/>
  <c r="D3" i="21"/>
  <c r="E3" i="21"/>
  <c r="F3" i="21"/>
  <c r="G3" i="21"/>
  <c r="H3" i="21"/>
  <c r="I3" i="21"/>
  <c r="A4" i="21"/>
  <c r="B4" i="21"/>
  <c r="C4" i="21"/>
  <c r="D4" i="21"/>
  <c r="E4" i="21"/>
  <c r="F4" i="21"/>
  <c r="G4" i="21"/>
  <c r="H4" i="21"/>
  <c r="I4" i="21"/>
  <c r="J4" i="21"/>
  <c r="K4" i="21"/>
  <c r="L4" i="21"/>
  <c r="M4" i="21"/>
  <c r="N4" i="21"/>
  <c r="A5" i="21"/>
  <c r="H5" i="21"/>
  <c r="I5" i="21"/>
  <c r="J5" i="21"/>
  <c r="K5" i="21"/>
  <c r="L5" i="21"/>
  <c r="M5" i="21"/>
  <c r="N5" i="21"/>
  <c r="A6" i="21"/>
  <c r="B6" i="21"/>
  <c r="C6" i="21"/>
  <c r="D6" i="21"/>
  <c r="A7" i="21"/>
  <c r="B7" i="21"/>
  <c r="C7" i="21"/>
  <c r="D7" i="21"/>
  <c r="E7" i="21"/>
  <c r="F7" i="21"/>
  <c r="G7" i="21"/>
  <c r="H7" i="21"/>
  <c r="I7" i="21"/>
  <c r="A8" i="21"/>
  <c r="I8" i="21"/>
  <c r="J8" i="21"/>
  <c r="K8" i="21"/>
  <c r="L8" i="21"/>
  <c r="M8" i="21"/>
  <c r="N8" i="21"/>
  <c r="A9" i="21"/>
  <c r="B9" i="21"/>
  <c r="A10" i="21"/>
  <c r="C10" i="21"/>
  <c r="D10" i="21"/>
  <c r="F10" i="21"/>
  <c r="G10" i="21"/>
  <c r="A11" i="21"/>
  <c r="A12" i="21"/>
  <c r="B12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A13" i="21"/>
  <c r="G13" i="21"/>
  <c r="H13" i="21"/>
  <c r="I13" i="21"/>
  <c r="J13" i="21"/>
  <c r="K13" i="21"/>
  <c r="L13" i="21"/>
  <c r="M13" i="21"/>
  <c r="N13" i="21"/>
  <c r="A14" i="21"/>
  <c r="B14" i="21"/>
  <c r="C14" i="21"/>
  <c r="D14" i="21"/>
  <c r="K14" i="21"/>
  <c r="L14" i="21"/>
  <c r="M14" i="21"/>
  <c r="N14" i="21"/>
  <c r="A15" i="21"/>
  <c r="B15" i="21"/>
  <c r="C15" i="21"/>
  <c r="D15" i="21"/>
  <c r="E15" i="21"/>
  <c r="F15" i="21"/>
  <c r="G15" i="21"/>
  <c r="H15" i="21"/>
  <c r="I15" i="21"/>
  <c r="A16" i="21"/>
  <c r="E16" i="21"/>
  <c r="F16" i="21"/>
  <c r="G16" i="21"/>
  <c r="H16" i="21"/>
  <c r="I16" i="21"/>
  <c r="J16" i="21"/>
  <c r="K16" i="21"/>
  <c r="L16" i="21"/>
  <c r="M16" i="21"/>
  <c r="N16" i="21"/>
  <c r="A17" i="21"/>
  <c r="L17" i="21"/>
  <c r="M17" i="21"/>
  <c r="N17" i="21"/>
  <c r="A18" i="21"/>
  <c r="B18" i="21"/>
  <c r="C18" i="21"/>
  <c r="D18" i="21"/>
  <c r="A19" i="21"/>
  <c r="F19" i="21"/>
  <c r="G19" i="21"/>
  <c r="H19" i="21"/>
  <c r="I19" i="21"/>
  <c r="J19" i="21"/>
  <c r="K19" i="21"/>
  <c r="A20" i="21"/>
  <c r="A21" i="21"/>
  <c r="R5" i="2"/>
  <c r="S5" i="2"/>
  <c r="T5" i="2"/>
  <c r="U5" i="2"/>
  <c r="E2" i="21" s="1"/>
  <c r="V5" i="2"/>
  <c r="F2" i="21" s="1"/>
  <c r="W5" i="2"/>
  <c r="X5" i="2"/>
  <c r="H2" i="21" s="1"/>
  <c r="Y5" i="2"/>
  <c r="I2" i="21" s="1"/>
  <c r="Z5" i="2"/>
  <c r="AA5" i="2"/>
  <c r="AB5" i="2"/>
  <c r="AC5" i="2"/>
  <c r="AD5" i="2"/>
  <c r="R6" i="2"/>
  <c r="S6" i="2"/>
  <c r="T6" i="2"/>
  <c r="U6" i="2"/>
  <c r="V6" i="2"/>
  <c r="W6" i="2"/>
  <c r="X6" i="2"/>
  <c r="Y6" i="2"/>
  <c r="Z6" i="2"/>
  <c r="J3" i="21" s="1"/>
  <c r="AA6" i="2"/>
  <c r="K3" i="21" s="1"/>
  <c r="AB6" i="2"/>
  <c r="L3" i="21" s="1"/>
  <c r="AC6" i="2"/>
  <c r="M3" i="21" s="1"/>
  <c r="AD6" i="2"/>
  <c r="N3" i="21" s="1"/>
  <c r="R7" i="2"/>
  <c r="S7" i="2"/>
  <c r="T7" i="2"/>
  <c r="U7" i="2"/>
  <c r="V7" i="2"/>
  <c r="W7" i="2"/>
  <c r="X7" i="2"/>
  <c r="Y7" i="2"/>
  <c r="Z7" i="2"/>
  <c r="AA7" i="2"/>
  <c r="AB7" i="2"/>
  <c r="AC7" i="2"/>
  <c r="AD7" i="2"/>
  <c r="R8" i="2"/>
  <c r="B5" i="21" s="1"/>
  <c r="S8" i="2"/>
  <c r="C5" i="21" s="1"/>
  <c r="T8" i="2"/>
  <c r="D5" i="21" s="1"/>
  <c r="U8" i="2"/>
  <c r="E5" i="21" s="1"/>
  <c r="V8" i="2"/>
  <c r="F5" i="21" s="1"/>
  <c r="W8" i="2"/>
  <c r="G5" i="21" s="1"/>
  <c r="X8" i="2"/>
  <c r="Y8" i="2"/>
  <c r="Z8" i="2"/>
  <c r="AA8" i="2"/>
  <c r="AB8" i="2"/>
  <c r="AC8" i="2"/>
  <c r="AD8" i="2"/>
  <c r="R9" i="2"/>
  <c r="S9" i="2"/>
  <c r="T9" i="2"/>
  <c r="U9" i="2"/>
  <c r="E6" i="21" s="1"/>
  <c r="V9" i="2"/>
  <c r="F6" i="21" s="1"/>
  <c r="W9" i="2"/>
  <c r="G6" i="21" s="1"/>
  <c r="X9" i="2"/>
  <c r="H6" i="21" s="1"/>
  <c r="Y9" i="2"/>
  <c r="I6" i="21" s="1"/>
  <c r="Z9" i="2"/>
  <c r="J6" i="21" s="1"/>
  <c r="AA9" i="2"/>
  <c r="K6" i="21" s="1"/>
  <c r="AB9" i="2"/>
  <c r="L6" i="21" s="1"/>
  <c r="AC9" i="2"/>
  <c r="M6" i="21" s="1"/>
  <c r="AD9" i="2"/>
  <c r="N6" i="21" s="1"/>
  <c r="R10" i="2"/>
  <c r="S10" i="2"/>
  <c r="T10" i="2"/>
  <c r="U10" i="2"/>
  <c r="V10" i="2"/>
  <c r="W10" i="2"/>
  <c r="X10" i="2"/>
  <c r="Y10" i="2"/>
  <c r="Z10" i="2"/>
  <c r="J7" i="21" s="1"/>
  <c r="AA10" i="2"/>
  <c r="K7" i="21" s="1"/>
  <c r="AB10" i="2"/>
  <c r="L7" i="21" s="1"/>
  <c r="AC10" i="2"/>
  <c r="M7" i="21" s="1"/>
  <c r="AD10" i="2"/>
  <c r="N7" i="21" s="1"/>
  <c r="R11" i="2"/>
  <c r="B8" i="21" s="1"/>
  <c r="S11" i="2"/>
  <c r="C8" i="21" s="1"/>
  <c r="T11" i="2"/>
  <c r="D8" i="21" s="1"/>
  <c r="U11" i="2"/>
  <c r="E8" i="21" s="1"/>
  <c r="V11" i="2"/>
  <c r="F8" i="21" s="1"/>
  <c r="W11" i="2"/>
  <c r="G8" i="21" s="1"/>
  <c r="X11" i="2"/>
  <c r="H8" i="21" s="1"/>
  <c r="Y11" i="2"/>
  <c r="Z11" i="2"/>
  <c r="AA11" i="2"/>
  <c r="AB11" i="2"/>
  <c r="AC11" i="2"/>
  <c r="AD11" i="2"/>
  <c r="R12" i="2"/>
  <c r="S12" i="2"/>
  <c r="C9" i="21" s="1"/>
  <c r="T12" i="2"/>
  <c r="D9" i="21" s="1"/>
  <c r="U12" i="2"/>
  <c r="E9" i="21" s="1"/>
  <c r="V12" i="2"/>
  <c r="F9" i="21" s="1"/>
  <c r="W12" i="2"/>
  <c r="G9" i="21" s="1"/>
  <c r="X12" i="2"/>
  <c r="H9" i="21" s="1"/>
  <c r="Y12" i="2"/>
  <c r="I9" i="21" s="1"/>
  <c r="Z12" i="2"/>
  <c r="J9" i="21" s="1"/>
  <c r="AA12" i="2"/>
  <c r="K9" i="21" s="1"/>
  <c r="AB12" i="2"/>
  <c r="L9" i="21" s="1"/>
  <c r="AC12" i="2"/>
  <c r="M9" i="21" s="1"/>
  <c r="AD12" i="2"/>
  <c r="N9" i="21" s="1"/>
  <c r="R13" i="2"/>
  <c r="B10" i="21" s="1"/>
  <c r="S13" i="2"/>
  <c r="T13" i="2"/>
  <c r="U13" i="2"/>
  <c r="E10" i="21" s="1"/>
  <c r="V13" i="2"/>
  <c r="W13" i="2"/>
  <c r="X13" i="2"/>
  <c r="H10" i="21" s="1"/>
  <c r="Y13" i="2"/>
  <c r="I10" i="21" s="1"/>
  <c r="Z13" i="2"/>
  <c r="J10" i="21" s="1"/>
  <c r="AA13" i="2"/>
  <c r="K10" i="21" s="1"/>
  <c r="AB13" i="2"/>
  <c r="L10" i="21" s="1"/>
  <c r="AC13" i="2"/>
  <c r="M10" i="21" s="1"/>
  <c r="AD13" i="2"/>
  <c r="N10" i="21" s="1"/>
  <c r="R14" i="2"/>
  <c r="B11" i="21" s="1"/>
  <c r="S14" i="2"/>
  <c r="C11" i="21" s="1"/>
  <c r="T14" i="2"/>
  <c r="D11" i="21" s="1"/>
  <c r="U14" i="2"/>
  <c r="E11" i="21" s="1"/>
  <c r="V14" i="2"/>
  <c r="F11" i="21" s="1"/>
  <c r="W14" i="2"/>
  <c r="G11" i="21" s="1"/>
  <c r="X14" i="2"/>
  <c r="H11" i="21" s="1"/>
  <c r="Y14" i="2"/>
  <c r="I11" i="21" s="1"/>
  <c r="Z14" i="2"/>
  <c r="J11" i="21" s="1"/>
  <c r="AA14" i="2"/>
  <c r="K11" i="21" s="1"/>
  <c r="AB14" i="2"/>
  <c r="L11" i="21" s="1"/>
  <c r="AC14" i="2"/>
  <c r="M11" i="21" s="1"/>
  <c r="AD14" i="2"/>
  <c r="N11" i="21" s="1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R16" i="2"/>
  <c r="B13" i="21" s="1"/>
  <c r="S16" i="2"/>
  <c r="C13" i="21" s="1"/>
  <c r="T16" i="2"/>
  <c r="D13" i="21" s="1"/>
  <c r="U16" i="2"/>
  <c r="E13" i="21" s="1"/>
  <c r="V16" i="2"/>
  <c r="F13" i="21" s="1"/>
  <c r="W16" i="2"/>
  <c r="X16" i="2"/>
  <c r="Y16" i="2"/>
  <c r="Z16" i="2"/>
  <c r="AA16" i="2"/>
  <c r="AB16" i="2"/>
  <c r="AC16" i="2"/>
  <c r="AD16" i="2"/>
  <c r="R17" i="2"/>
  <c r="S17" i="2"/>
  <c r="T17" i="2"/>
  <c r="U17" i="2"/>
  <c r="E14" i="21" s="1"/>
  <c r="V17" i="2"/>
  <c r="F14" i="21" s="1"/>
  <c r="W17" i="2"/>
  <c r="G14" i="21" s="1"/>
  <c r="X17" i="2"/>
  <c r="H14" i="21" s="1"/>
  <c r="Y17" i="2"/>
  <c r="I14" i="21" s="1"/>
  <c r="Z17" i="2"/>
  <c r="J14" i="21" s="1"/>
  <c r="AA17" i="2"/>
  <c r="AB17" i="2"/>
  <c r="AC17" i="2"/>
  <c r="AD17" i="2"/>
  <c r="R18" i="2"/>
  <c r="S18" i="2"/>
  <c r="T18" i="2"/>
  <c r="U18" i="2"/>
  <c r="V18" i="2"/>
  <c r="W18" i="2"/>
  <c r="X18" i="2"/>
  <c r="Y18" i="2"/>
  <c r="Z18" i="2"/>
  <c r="J15" i="21" s="1"/>
  <c r="AA18" i="2"/>
  <c r="K15" i="21" s="1"/>
  <c r="AB18" i="2"/>
  <c r="L15" i="21" s="1"/>
  <c r="AC18" i="2"/>
  <c r="M15" i="21" s="1"/>
  <c r="AD18" i="2"/>
  <c r="N15" i="21" s="1"/>
  <c r="R19" i="2"/>
  <c r="B16" i="21" s="1"/>
  <c r="S19" i="2"/>
  <c r="C16" i="21" s="1"/>
  <c r="T19" i="2"/>
  <c r="D16" i="21" s="1"/>
  <c r="U19" i="2"/>
  <c r="V19" i="2"/>
  <c r="W19" i="2"/>
  <c r="X19" i="2"/>
  <c r="Y19" i="2"/>
  <c r="Z19" i="2"/>
  <c r="AA19" i="2"/>
  <c r="AB19" i="2"/>
  <c r="AC19" i="2"/>
  <c r="AD19" i="2"/>
  <c r="R20" i="2"/>
  <c r="B17" i="21" s="1"/>
  <c r="S20" i="2"/>
  <c r="C17" i="21" s="1"/>
  <c r="T20" i="2"/>
  <c r="D17" i="21" s="1"/>
  <c r="U20" i="2"/>
  <c r="E17" i="21" s="1"/>
  <c r="V20" i="2"/>
  <c r="F17" i="21" s="1"/>
  <c r="W20" i="2"/>
  <c r="G17" i="21" s="1"/>
  <c r="X20" i="2"/>
  <c r="H17" i="21" s="1"/>
  <c r="Y20" i="2"/>
  <c r="I17" i="21" s="1"/>
  <c r="Z20" i="2"/>
  <c r="J17" i="21" s="1"/>
  <c r="AA20" i="2"/>
  <c r="K17" i="21" s="1"/>
  <c r="AB20" i="2"/>
  <c r="AC20" i="2"/>
  <c r="AD20" i="2"/>
  <c r="R21" i="2"/>
  <c r="S21" i="2"/>
  <c r="T21" i="2"/>
  <c r="U21" i="2"/>
  <c r="E18" i="21" s="1"/>
  <c r="V21" i="2"/>
  <c r="F18" i="21" s="1"/>
  <c r="W21" i="2"/>
  <c r="G18" i="21" s="1"/>
  <c r="X21" i="2"/>
  <c r="H18" i="21" s="1"/>
  <c r="Y21" i="2"/>
  <c r="I18" i="21" s="1"/>
  <c r="Z21" i="2"/>
  <c r="J18" i="21" s="1"/>
  <c r="AA21" i="2"/>
  <c r="K18" i="21" s="1"/>
  <c r="AB21" i="2"/>
  <c r="L18" i="21" s="1"/>
  <c r="AC21" i="2"/>
  <c r="M18" i="21" s="1"/>
  <c r="AD21" i="2"/>
  <c r="N18" i="21" s="1"/>
  <c r="R22" i="2"/>
  <c r="B19" i="21" s="1"/>
  <c r="S22" i="2"/>
  <c r="C19" i="21" s="1"/>
  <c r="T22" i="2"/>
  <c r="D19" i="21" s="1"/>
  <c r="U22" i="2"/>
  <c r="E19" i="21" s="1"/>
  <c r="V22" i="2"/>
  <c r="W22" i="2"/>
  <c r="X22" i="2"/>
  <c r="Y22" i="2"/>
  <c r="Z22" i="2"/>
  <c r="AA22" i="2"/>
  <c r="AB22" i="2"/>
  <c r="L19" i="21" s="1"/>
  <c r="AC22" i="2"/>
  <c r="M19" i="21" s="1"/>
  <c r="AD22" i="2"/>
  <c r="N19" i="21" s="1"/>
  <c r="W23" i="2" l="1"/>
  <c r="G20" i="21" s="1"/>
  <c r="V23" i="2"/>
  <c r="F20" i="21" s="1"/>
  <c r="T23" i="2"/>
  <c r="D20" i="21" s="1"/>
  <c r="R23" i="2"/>
  <c r="B20" i="21" s="1"/>
  <c r="AD23" i="2"/>
  <c r="AC23" i="2"/>
  <c r="M20" i="21" s="1"/>
  <c r="AB23" i="2"/>
  <c r="L20" i="21" s="1"/>
  <c r="AA23" i="2"/>
  <c r="K20" i="21" s="1"/>
  <c r="Z23" i="2"/>
  <c r="J20" i="21" s="1"/>
  <c r="X23" i="2"/>
  <c r="H20" i="21" s="1"/>
  <c r="U23" i="2"/>
  <c r="E20" i="21" s="1"/>
  <c r="Y23" i="2"/>
  <c r="I20" i="21" s="1"/>
  <c r="S23" i="2"/>
  <c r="C20" i="21" s="1"/>
  <c r="AD24" i="2" l="1"/>
  <c r="N21" i="21" s="1"/>
  <c r="N20" i="21"/>
  <c r="Z24" i="2"/>
  <c r="J21" i="21" s="1"/>
  <c r="B3" i="19"/>
  <c r="J55" i="19"/>
  <c r="I55" i="19"/>
  <c r="H55" i="19"/>
  <c r="G55" i="19"/>
  <c r="F54" i="19"/>
  <c r="E54" i="19"/>
  <c r="D54" i="19"/>
  <c r="C54" i="19"/>
  <c r="B54" i="19"/>
  <c r="J52" i="19"/>
  <c r="I52" i="19"/>
  <c r="H52" i="19"/>
  <c r="G52" i="19"/>
  <c r="F51" i="19"/>
  <c r="E51" i="19"/>
  <c r="D51" i="19"/>
  <c r="C51" i="19"/>
  <c r="B51" i="19"/>
  <c r="J49" i="19"/>
  <c r="I49" i="19"/>
  <c r="H49" i="19"/>
  <c r="G49" i="19"/>
  <c r="F48" i="19"/>
  <c r="E48" i="19"/>
  <c r="D48" i="19"/>
  <c r="C48" i="19"/>
  <c r="B48" i="19"/>
  <c r="J46" i="19"/>
  <c r="I46" i="19"/>
  <c r="H46" i="19"/>
  <c r="G46" i="19"/>
  <c r="F45" i="19"/>
  <c r="E45" i="19"/>
  <c r="D45" i="19"/>
  <c r="C45" i="19"/>
  <c r="B45" i="19"/>
  <c r="J43" i="19"/>
  <c r="I43" i="19"/>
  <c r="H43" i="19"/>
  <c r="G43" i="19"/>
  <c r="F42" i="19"/>
  <c r="E42" i="19"/>
  <c r="D42" i="19"/>
  <c r="C42" i="19"/>
  <c r="B42" i="19"/>
  <c r="J40" i="19"/>
  <c r="I40" i="19"/>
  <c r="H40" i="19"/>
  <c r="G40" i="19"/>
  <c r="F39" i="19"/>
  <c r="E39" i="19"/>
  <c r="D39" i="19"/>
  <c r="C39" i="19"/>
  <c r="B39" i="19"/>
  <c r="J37" i="19"/>
  <c r="I37" i="19"/>
  <c r="H37" i="19"/>
  <c r="G37" i="19"/>
  <c r="F36" i="19"/>
  <c r="E36" i="19"/>
  <c r="D36" i="19"/>
  <c r="C36" i="19"/>
  <c r="B36" i="19"/>
  <c r="J34" i="19"/>
  <c r="I34" i="19"/>
  <c r="H34" i="19"/>
  <c r="G34" i="19"/>
  <c r="F33" i="19"/>
  <c r="E33" i="19"/>
  <c r="D33" i="19"/>
  <c r="C33" i="19"/>
  <c r="B33" i="19"/>
  <c r="J31" i="19"/>
  <c r="I31" i="19"/>
  <c r="H31" i="19"/>
  <c r="G31" i="19"/>
  <c r="F30" i="19"/>
  <c r="E30" i="19"/>
  <c r="D30" i="19"/>
  <c r="C30" i="19"/>
  <c r="B30" i="19"/>
  <c r="J28" i="19"/>
  <c r="I28" i="19"/>
  <c r="H28" i="19"/>
  <c r="G28" i="19"/>
  <c r="F27" i="19"/>
  <c r="E27" i="19"/>
  <c r="D27" i="19"/>
  <c r="C27" i="19"/>
  <c r="B27" i="19"/>
  <c r="J25" i="19"/>
  <c r="I25" i="19"/>
  <c r="H25" i="19"/>
  <c r="G25" i="19"/>
  <c r="F24" i="19"/>
  <c r="E24" i="19"/>
  <c r="D24" i="19"/>
  <c r="C24" i="19"/>
  <c r="B24" i="19"/>
  <c r="J22" i="19"/>
  <c r="I22" i="19"/>
  <c r="H22" i="19"/>
  <c r="G22" i="19"/>
  <c r="F21" i="19"/>
  <c r="E21" i="19"/>
  <c r="D21" i="19"/>
  <c r="C21" i="19"/>
  <c r="B21" i="19"/>
  <c r="J19" i="19"/>
  <c r="I19" i="19"/>
  <c r="H19" i="19"/>
  <c r="G19" i="19"/>
  <c r="F18" i="19"/>
  <c r="E18" i="19"/>
  <c r="D18" i="19"/>
  <c r="C18" i="19"/>
  <c r="B18" i="19"/>
  <c r="J16" i="19"/>
  <c r="I16" i="19"/>
  <c r="H16" i="19"/>
  <c r="G16" i="19"/>
  <c r="F15" i="19"/>
  <c r="E15" i="19"/>
  <c r="D15" i="19"/>
  <c r="C15" i="19"/>
  <c r="B15" i="19"/>
  <c r="J13" i="19"/>
  <c r="I13" i="19"/>
  <c r="H13" i="19"/>
  <c r="G13" i="19"/>
  <c r="F12" i="19"/>
  <c r="E12" i="19"/>
  <c r="D12" i="19"/>
  <c r="C12" i="19"/>
  <c r="B12" i="19"/>
  <c r="J10" i="19"/>
  <c r="I10" i="19"/>
  <c r="H10" i="19"/>
  <c r="G10" i="19"/>
  <c r="F9" i="19"/>
  <c r="E9" i="19"/>
  <c r="D9" i="19"/>
  <c r="C9" i="19"/>
  <c r="B9" i="19"/>
  <c r="J7" i="19"/>
  <c r="I7" i="19"/>
  <c r="H7" i="19"/>
  <c r="G7" i="19"/>
  <c r="F6" i="19"/>
  <c r="E6" i="19"/>
  <c r="D6" i="19"/>
  <c r="C6" i="19"/>
  <c r="B6" i="19"/>
  <c r="J4" i="19"/>
  <c r="I4" i="19"/>
  <c r="H4" i="19"/>
  <c r="G4" i="19"/>
  <c r="E3" i="19"/>
  <c r="D3" i="19"/>
  <c r="C3" i="19"/>
  <c r="J1" i="19"/>
  <c r="I1" i="19"/>
  <c r="H1" i="19"/>
  <c r="G1" i="19"/>
  <c r="F1" i="19"/>
  <c r="E1" i="19"/>
  <c r="D1" i="19"/>
  <c r="C1" i="19"/>
  <c r="R24" i="2" l="1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S24" i="2"/>
  <c r="C21" i="21" s="1"/>
  <c r="T24" i="2"/>
  <c r="D21" i="21" s="1"/>
  <c r="U24" i="2"/>
  <c r="E21" i="21" s="1"/>
  <c r="V24" i="2"/>
  <c r="F21" i="21" s="1"/>
  <c r="W24" i="2"/>
  <c r="G21" i="21" s="1"/>
  <c r="X24" i="2"/>
  <c r="H21" i="21" s="1"/>
  <c r="Y24" i="2"/>
  <c r="I21" i="21" s="1"/>
  <c r="AA24" i="2"/>
  <c r="K21" i="21" s="1"/>
  <c r="AB24" i="2"/>
  <c r="L21" i="21" s="1"/>
  <c r="AC24" i="2"/>
  <c r="M21" i="21" s="1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G22" i="2"/>
  <c r="AG5" i="2"/>
  <c r="AF5" i="2"/>
  <c r="AH5" i="2" s="1"/>
  <c r="AE24" i="2" l="1"/>
  <c r="B21" i="21"/>
  <c r="AH15" i="2"/>
  <c r="AH22" i="2"/>
  <c r="AH13" i="2"/>
  <c r="AH12" i="2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<sst xmlns="http://schemas.openxmlformats.org/spreadsheetml/2006/main" count="165" uniqueCount="84">
  <si>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</si>
  <si>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</si>
  <si>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</si>
  <si>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</si>
  <si>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</si>
  <si>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</si>
  <si>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</si>
  <si>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</si>
  <si>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</si>
  <si>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</si>
  <si>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</si>
  <si>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</si>
  <si>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</si>
  <si>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</si>
  <si>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Row Labels</t>
  </si>
  <si>
    <t>Grand Total</t>
  </si>
  <si>
    <t>Column Labels</t>
  </si>
  <si>
    <t>Sum of taf</t>
  </si>
  <si>
    <t>swp+colorad</t>
  </si>
  <si>
    <t>year</t>
  </si>
  <si>
    <t>pctl_gwelev</t>
  </si>
  <si>
    <t>pctl_gwchange</t>
  </si>
  <si>
    <t>pctl_cumgwchange</t>
  </si>
  <si>
    <t>pctl_gwchange_corr</t>
  </si>
  <si>
    <t>pctl_cumgwchange_corr</t>
  </si>
  <si>
    <t>swp</t>
  </si>
  <si>
    <t>colorado</t>
  </si>
  <si>
    <t>gw</t>
  </si>
  <si>
    <t>imports</t>
  </si>
  <si>
    <t>percent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</si>
  <si>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</si>
  <si>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</si>
  <si>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</si>
  <si>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</si>
  <si>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</si>
  <si>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</si>
  <si>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</si>
  <si>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</si>
  <si>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</si>
  <si>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</si>
  <si>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</si>
  <si>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</si>
  <si>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</si>
  <si>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</si>
  <si>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</si>
  <si>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</si>
  <si>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</si>
  <si>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</si>
  <si>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</si>
  <si>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</si>
  <si>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</si>
  <si>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</si>
  <si>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</si>
  <si>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</si>
  <si>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</si>
  <si>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</si>
  <si>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</si>
  <si>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</si>
  <si>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Estimated Groundwater imports</t>
  </si>
  <si>
    <t>Actual Groundwater imports</t>
  </si>
  <si>
    <t>Estimated LA Aqueduct imports</t>
  </si>
  <si>
    <t>Actual LA Aqueduct imports</t>
  </si>
  <si>
    <t>Actual Colorado River imports</t>
  </si>
  <si>
    <t>Estimated SWP imports</t>
  </si>
  <si>
    <t>Actual SWP imports</t>
  </si>
  <si>
    <t>Estimated Colorado River imports</t>
  </si>
  <si>
    <t>https://www.youtube.com/watch?v=ukgSW_Xhtes</t>
  </si>
  <si>
    <t>South Coast</t>
  </si>
  <si>
    <t>Supply</t>
  </si>
  <si>
    <t>Variables</t>
  </si>
  <si>
    <t>LA Aqueduct</t>
  </si>
  <si>
    <t>SWDI of South Lahontan</t>
  </si>
  <si>
    <t>dummy variable</t>
  </si>
  <si>
    <t>log (SWDI South Coast)</t>
  </si>
  <si>
    <t>log (SWDI exporting basins)</t>
  </si>
  <si>
    <t>log (GWPII)</t>
  </si>
  <si>
    <t>r2</t>
  </si>
  <si>
    <t>Adjusted r2</t>
  </si>
  <si>
    <t>Estimated Total imports</t>
  </si>
  <si>
    <t>Actual Total imports</t>
  </si>
  <si>
    <t>Number of Variables</t>
  </si>
  <si>
    <t>Alternative</t>
  </si>
  <si>
    <t>Note</t>
  </si>
  <si>
    <t>Log of deliveries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</si>
</sst>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[DWR dataset.xlsx]Main!PivotTable1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Main!$B$3:$B$4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Main!$B$5:$B$23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E-45CB-8DC2-45FD552BD09F}"/>
            </c:ext>
          </c:extLst>
        </c:ser>
        <c:ser>
          <c:idx val="1"/>
          <c:order val="1"/>
          <c:tx>
            <c:strRef>
              <c:f>Main!$C$3:$C$4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Main!$C$5:$C$23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E-45CB-8DC2-45FD552BD09F}"/>
            </c:ext>
          </c:extLst>
        </c:ser>
        <c:ser>
          <c:idx val="2"/>
          <c:order val="2"/>
          <c:tx>
            <c:strRef>
              <c:f>Main!$D$3:$D$4</c:f>
              <c:strCache>
                <c:ptCount val="1"/>
                <c:pt idx="0">
                  <c:v>Env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Main!$D$5:$D$23</c:f>
              <c:numCache>
                <c:formatCode>General</c:formatCode>
                <c:ptCount val="18"/>
                <c:pt idx="0">
                  <c:v>36.299999999999997</c:v>
                </c:pt>
                <c:pt idx="1">
                  <c:v>36.200000000000003</c:v>
                </c:pt>
                <c:pt idx="2">
                  <c:v>31.2</c:v>
                </c:pt>
                <c:pt idx="3">
                  <c:v>427.599999999999</c:v>
                </c:pt>
                <c:pt idx="4">
                  <c:v>31.1</c:v>
                </c:pt>
                <c:pt idx="5">
                  <c:v>42.4</c:v>
                </c:pt>
                <c:pt idx="6">
                  <c:v>32.299999999999997</c:v>
                </c:pt>
                <c:pt idx="7">
                  <c:v>32.299999999999997</c:v>
                </c:pt>
                <c:pt idx="8">
                  <c:v>86.6</c:v>
                </c:pt>
                <c:pt idx="9">
                  <c:v>220.7</c:v>
                </c:pt>
                <c:pt idx="10">
                  <c:v>61.599999999999902</c:v>
                </c:pt>
                <c:pt idx="11">
                  <c:v>43.5</c:v>
                </c:pt>
                <c:pt idx="12">
                  <c:v>59.599999999999902</c:v>
                </c:pt>
                <c:pt idx="13">
                  <c:v>43.4</c:v>
                </c:pt>
                <c:pt idx="14">
                  <c:v>43.8</c:v>
                </c:pt>
                <c:pt idx="15">
                  <c:v>56.3</c:v>
                </c:pt>
                <c:pt idx="16">
                  <c:v>198.1</c:v>
                </c:pt>
                <c:pt idx="17">
                  <c:v>102.3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E-45CB-8DC2-45FD552BD09F}"/>
            </c:ext>
          </c:extLst>
        </c:ser>
        <c:ser>
          <c:idx val="3"/>
          <c:order val="3"/>
          <c:tx>
            <c:strRef>
              <c:f>Main!$E$3:$E$4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Main!$E$5:$E$23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E-45CB-8DC2-45FD552BD09F}"/>
            </c:ext>
          </c:extLst>
        </c:ser>
        <c:ser>
          <c:idx val="4"/>
          <c:order val="4"/>
          <c:tx>
            <c:strRef>
              <c:f>Main!$F$3:$F$4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Main!$F$5:$F$23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E-45CB-8DC2-45FD552BD09F}"/>
            </c:ext>
          </c:extLst>
        </c:ser>
        <c:ser>
          <c:idx val="5"/>
          <c:order val="5"/>
          <c:tx>
            <c:strRef>
              <c:f>Main!$G$3:$G$4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Main!$G$5:$G$23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E-45CB-8DC2-45FD552BD09F}"/>
            </c:ext>
          </c:extLst>
        </c:ser>
        <c:ser>
          <c:idx val="6"/>
          <c:order val="6"/>
          <c:tx>
            <c:strRef>
              <c:f>Main!$H$3:$H$4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Main!$H$5:$H$23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E-45CB-8DC2-45FD552BD09F}"/>
            </c:ext>
          </c:extLst>
        </c:ser>
        <c:ser>
          <c:idx val="7"/>
          <c:order val="7"/>
          <c:tx>
            <c:strRef>
              <c:f>Main!$I$3:$I$4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Main!$I$5:$I$23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E-45CB-8DC2-45FD552BD09F}"/>
            </c:ext>
          </c:extLst>
        </c:ser>
        <c:ser>
          <c:idx val="8"/>
          <c:order val="8"/>
          <c:tx>
            <c:strRef>
              <c:f>Main!$J$3:$J$4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Main!$J$5:$J$23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5E-45CB-8DC2-45FD552BD09F}"/>
            </c:ext>
          </c:extLst>
        </c:ser>
        <c:ser>
          <c:idx val="9"/>
          <c:order val="9"/>
          <c:tx>
            <c:strRef>
              <c:f>Main!$K$3:$K$4</c:f>
              <c:strCache>
                <c:ptCount val="1"/>
                <c:pt idx="0">
                  <c:v>TotalReturnFlowandReuse(TRFR)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Main!$K$5:$K$23</c:f>
              <c:numCache>
                <c:formatCode>General</c:formatCode>
                <c:ptCount val="18"/>
                <c:pt idx="0">
                  <c:v>195.3</c:v>
                </c:pt>
                <c:pt idx="1">
                  <c:v>486.1</c:v>
                </c:pt>
                <c:pt idx="2">
                  <c:v>488.8</c:v>
                </c:pt>
                <c:pt idx="3">
                  <c:v>638.9</c:v>
                </c:pt>
                <c:pt idx="4">
                  <c:v>628.29999999999995</c:v>
                </c:pt>
                <c:pt idx="5">
                  <c:v>528.70000000000005</c:v>
                </c:pt>
                <c:pt idx="6">
                  <c:v>597.70000000000005</c:v>
                </c:pt>
                <c:pt idx="7">
                  <c:v>498.7</c:v>
                </c:pt>
                <c:pt idx="8">
                  <c:v>553</c:v>
                </c:pt>
                <c:pt idx="9">
                  <c:v>644.6</c:v>
                </c:pt>
                <c:pt idx="10">
                  <c:v>513.1</c:v>
                </c:pt>
                <c:pt idx="11">
                  <c:v>509.9</c:v>
                </c:pt>
                <c:pt idx="12">
                  <c:v>505.6</c:v>
                </c:pt>
                <c:pt idx="13">
                  <c:v>456.5</c:v>
                </c:pt>
                <c:pt idx="14">
                  <c:v>474.4</c:v>
                </c:pt>
                <c:pt idx="15">
                  <c:v>480</c:v>
                </c:pt>
                <c:pt idx="16">
                  <c:v>601.79999999999995</c:v>
                </c:pt>
                <c:pt idx="17">
                  <c:v>546.20000000000005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5E-45CB-8DC2-45FD552BD09F}"/>
            </c:ext>
          </c:extLst>
        </c:ser>
        <c:ser>
          <c:idx val="10"/>
          <c:order val="10"/>
          <c:tx>
            <c:strRef>
              <c:f>Main!$L$3:$L$4</c:f>
              <c:strCache>
                <c:ptCount val="1"/>
                <c:pt idx="0">
                  <c:v>TransfersImports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Main!$L$5:$L$23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5E-45CB-8DC2-45FD552BD09F}"/>
            </c:ext>
          </c:extLst>
        </c:ser>
        <c:ser>
          <c:idx val="11"/>
          <c:order val="11"/>
          <c:tx>
            <c:strRef>
              <c:f>Main!$M$3:$M$4</c:f>
              <c:strCache>
                <c:ptCount val="1"/>
                <c:pt idx="0">
                  <c:v>TransfersInternal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Main!$M$5:$M$23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5E-45CB-8DC2-45FD552BD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795488"/>
        <c:axId val="1268801248"/>
      </c:barChart>
      <c:catAx>
        <c:axId val="12687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01248"/>
        <c:crosses val="autoZero"/>
        <c:auto val="1"/>
        <c:lblAlgn val="ctr"/>
        <c:lblOffset val="100"/>
        <c:noMultiLvlLbl val="0"/>
      </c:catAx>
      <c:valAx>
        <c:axId val="12688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7-41BF-9246-5CEDFF000E28}"/>
            </c:ext>
          </c:extLst>
        </c:ser>
        <c:ser>
          <c:idx val="0"/>
          <c:order val="1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7-41BF-9246-5CEDFF000E28}"/>
            </c:ext>
          </c:extLst>
        </c:ser>
        <c:ser>
          <c:idx val="2"/>
          <c:order val="2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7-41BF-9246-5CEDFF000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841568"/>
        <c:axId val="1268848768"/>
      </c:lineChart>
      <c:catAx>
        <c:axId val="12688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8768"/>
        <c:crosses val="autoZero"/>
        <c:auto val="1"/>
        <c:lblAlgn val="ctr"/>
        <c:lblOffset val="100"/>
        <c:noMultiLvlLbl val="0"/>
      </c:catAx>
      <c:valAx>
        <c:axId val="12688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Main!$Q$24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Main!$R$4:$AC$4</c:f>
              <c:strCache>
                <c:ptCount val="12"/>
                <c:pt idx="0">
                  <c:v>Colorado</c:v>
                </c:pt>
                <c:pt idx="1">
                  <c:v>Desalination</c:v>
                </c:pt>
                <c:pt idx="2">
                  <c:v>Env</c:v>
                </c:pt>
                <c:pt idx="3">
                  <c:v>Federal</c:v>
                </c:pt>
                <c:pt idx="4">
                  <c:v>Groundwater</c:v>
                </c:pt>
                <c:pt idx="5">
                  <c:v>Imports</c:v>
                </c:pt>
                <c:pt idx="6">
                  <c:v>LocalSupplies</c:v>
                </c:pt>
                <c:pt idx="7">
                  <c:v>Other</c:v>
                </c:pt>
                <c:pt idx="8">
                  <c:v>SWP</c:v>
                </c:pt>
                <c:pt idx="9">
                  <c:v>TotalReturnFlowandReuse(TRFR)</c:v>
                </c:pt>
                <c:pt idx="10">
                  <c:v>TransfersImports</c:v>
                </c:pt>
                <c:pt idx="11">
                  <c:v>TransfersInternal</c:v>
                </c:pt>
              </c:strCache>
            </c:strRef>
          </c:cat>
          <c:val>
            <c:numRef>
              <c:f>Main!$R$24:$AC$24</c:f>
              <c:numCache>
                <c:formatCode>0%</c:formatCode>
                <c:ptCount val="12"/>
                <c:pt idx="0">
                  <c:v>0.22477851573779967</c:v>
                </c:pt>
                <c:pt idx="1">
                  <c:v>1.5743574935027443E-3</c:v>
                </c:pt>
                <c:pt idx="2">
                  <c:v>1.8311290788333809E-2</c:v>
                </c:pt>
                <c:pt idx="3">
                  <c:v>1.1978053710655495E-3</c:v>
                </c:pt>
                <c:pt idx="4">
                  <c:v>0.3273612474732891</c:v>
                </c:pt>
                <c:pt idx="5">
                  <c:v>4.1803060929829619E-2</c:v>
                </c:pt>
                <c:pt idx="6">
                  <c:v>3.5263066705168933E-2</c:v>
                </c:pt>
                <c:pt idx="7">
                  <c:v>1.9751660410049102E-4</c:v>
                </c:pt>
                <c:pt idx="8">
                  <c:v>0.2415420155934159</c:v>
                </c:pt>
                <c:pt idx="9">
                  <c:v>0.10797112330349412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B6B-84C2-154A3A12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255424"/>
        <c:axId val="1007255904"/>
      </c:barChart>
      <c:catAx>
        <c:axId val="100725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904"/>
        <c:crosses val="autoZero"/>
        <c:auto val="1"/>
        <c:lblAlgn val="ctr"/>
        <c:lblOffset val="100"/>
        <c:noMultiLvlLbl val="0"/>
      </c:catAx>
      <c:valAx>
        <c:axId val="10072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'Main(2)'!$J$1</c:f>
              <c:strCache>
                <c:ptCount val="1"/>
                <c:pt idx="0">
                  <c:v>SWP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4211461067366579"/>
                  <c:y val="-0.51724336541265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'Main(2)'!$B$2:$B$19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xVal>
          <c:yVal>
            <c:numRef>
              <c:f>'Main(2)'!$J$2:$J$19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98-4AF8-B020-451185B69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8671"/>
        <c:axId val="436455791"/>
      </c:scatterChart>
      <c:valAx>
        <c:axId val="43645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River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5791"/>
        <c:crosses val="autoZero"/>
        <c:crossBetween val="midCat"/>
      </c:valAx>
      <c:valAx>
        <c:axId val="4364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'Main(2)'!$F$1</c:f>
              <c:strCache>
                <c:ptCount val="1"/>
                <c:pt idx="0">
                  <c:v>Groundwater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989238845144368"/>
                  <c:y val="-0.15821850393700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'Main(2)'!$B$2:$B$19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xVal>
          <c:yVal>
            <c:numRef>
              <c:f>'Main(2)'!$F$2:$F$19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6-4C7B-A34B-25480053B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8671"/>
        <c:axId val="436455791"/>
      </c:scatterChart>
      <c:valAx>
        <c:axId val="43645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River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5791"/>
        <c:crosses val="autoZero"/>
        <c:crossBetween val="midCat"/>
      </c:valAx>
      <c:valAx>
        <c:axId val="4364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'San Joaquin'!$U$1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'San Joaquin'!$Q$2:$Q$19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0A-4050-8BDF-206956618C84}"/>
            </c:ext>
          </c:extLst>
        </c:ser>
        <c:ser>
          <c:idx val="1"/>
          <c:order val="1"/>
          <c:tx>
            <c:strRef>
              <c:f>'San Joaquin'!$V$1</c:f>
              <c:strCache>
                <c:ptCount val="1"/>
                <c:pt idx="0">
                  <c:v>pctl_cumgwchange_corr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'San Joaquin'!$Q$2:$Q$19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'San Joaquin'!$V$2:$V$19</c:f>
              <c:numCache>
                <c:formatCode>0.00</c:formatCode>
                <c:ptCount val="18"/>
                <c:pt idx="0">
                  <c:v>0.81062874251496997</c:v>
                </c:pt>
                <c:pt idx="1">
                  <c:v>0.71781437125748504</c:v>
                </c:pt>
                <c:pt idx="2">
                  <c:v>0.58270958083832303</c:v>
                </c:pt>
                <c:pt idx="3">
                  <c:v>0.69947604790419105</c:v>
                </c:pt>
                <c:pt idx="4">
                  <c:v>0.78742514970059796</c:v>
                </c:pt>
                <c:pt idx="5">
                  <c:v>0.60890718562874202</c:v>
                </c:pt>
                <c:pt idx="6">
                  <c:v>0.44086826347305302</c:v>
                </c:pt>
                <c:pt idx="7">
                  <c:v>0.20097305389221501</c:v>
                </c:pt>
                <c:pt idx="8">
                  <c:v>0.26347305389221498</c:v>
                </c:pt>
                <c:pt idx="9">
                  <c:v>0.49550898203592803</c:v>
                </c:pt>
                <c:pt idx="10">
                  <c:v>0.41467065868263397</c:v>
                </c:pt>
                <c:pt idx="11">
                  <c:v>0.21444610778443099</c:v>
                </c:pt>
                <c:pt idx="12">
                  <c:v>7.4850299401197598E-2</c:v>
                </c:pt>
                <c:pt idx="13">
                  <c:v>6.6991017964071795E-2</c:v>
                </c:pt>
                <c:pt idx="14">
                  <c:v>6.2125748502993898E-2</c:v>
                </c:pt>
                <c:pt idx="15">
                  <c:v>0.44086826347305302</c:v>
                </c:pt>
                <c:pt idx="16">
                  <c:v>0.57110778443113697</c:v>
                </c:pt>
                <c:pt idx="17">
                  <c:v>0.355538922155688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0A-4050-8BDF-206956618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566272"/>
        <c:axId val="1885629632"/>
      </c:scatterChart>
      <c:valAx>
        <c:axId val="1885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629632"/>
        <c:crosses val="autoZero"/>
        <c:crossBetween val="midCat"/>
      </c:valAx>
      <c:valAx>
        <c:axId val="18856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2441704247787"/>
          <c:y val="4.0404040404040407E-2"/>
          <c:w val="0.84411800556949979"/>
          <c:h val="0.79649841290499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Estimated!$C$42</c:f>
              <c:strCache>
                <c:ptCount val="1"/>
                <c:pt idx="0">
                  <c:v>Actual Total imports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3665214444543598E-2"/>
                  <c:y val="-0.101015017750880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Estimated!$B$43:$B$60</c:f>
              <c:numCache>
                <c:formatCode>0</c:formatCode>
                <c:ptCount val="18"/>
                <c:pt idx="0">
                  <c:v>4509.5832259262224</c:v>
                </c:pt>
                <c:pt idx="1">
                  <c:v>4317.2602289771094</c:v>
                </c:pt>
                <c:pt idx="2">
                  <c:v>4353.0533022053842</c:v>
                </c:pt>
                <c:pt idx="3">
                  <c:v>4259.8032088719374</c:v>
                </c:pt>
                <c:pt idx="4">
                  <c:v>4265.7772631839671</c:v>
                </c:pt>
                <c:pt idx="5">
                  <c:v>4591.3611642652104</c:v>
                </c:pt>
                <c:pt idx="6">
                  <c:v>3802.0333477832783</c:v>
                </c:pt>
                <c:pt idx="7">
                  <c:v>3955.7469546116099</c:v>
                </c:pt>
                <c:pt idx="8">
                  <c:v>3700.6872598146974</c:v>
                </c:pt>
                <c:pt idx="9">
                  <c:v>3639.8151406754632</c:v>
                </c:pt>
                <c:pt idx="10">
                  <c:v>3700.459471114229</c:v>
                </c:pt>
                <c:pt idx="11">
                  <c:v>4012.7107077737032</c:v>
                </c:pt>
                <c:pt idx="12">
                  <c:v>4238.9973055195678</c:v>
                </c:pt>
                <c:pt idx="13">
                  <c:v>4044.3411417201205</c:v>
                </c:pt>
                <c:pt idx="14">
                  <c:v>3894.5515541090399</c:v>
                </c:pt>
                <c:pt idx="15">
                  <c:v>3763.0404984923052</c:v>
                </c:pt>
                <c:pt idx="16">
                  <c:v>3640.5964355833257</c:v>
                </c:pt>
                <c:pt idx="17">
                  <c:v>3642.2817893727838</c:v>
                </c:pt>
              </c:numCache>
            </c:numRef>
          </c:xVal>
          <c:yVal>
            <c:numRef>
              <c:f>Estimated!$C$43:$C$60</c:f>
              <c:numCache>
                <c:formatCode>0</c:formatCode>
                <c:ptCount val="18"/>
                <c:pt idx="0">
                  <c:v>4958.8</c:v>
                </c:pt>
                <c:pt idx="1">
                  <c:v>4219.49999999998</c:v>
                </c:pt>
                <c:pt idx="2">
                  <c:v>4613.5999999999894</c:v>
                </c:pt>
                <c:pt idx="3">
                  <c:v>3877.5999999999981</c:v>
                </c:pt>
                <c:pt idx="4">
                  <c:v>4382.1000000000004</c:v>
                </c:pt>
                <c:pt idx="5">
                  <c:v>4664</c:v>
                </c:pt>
                <c:pt idx="6">
                  <c:v>4358.8999999999996</c:v>
                </c:pt>
                <c:pt idx="7">
                  <c:v>4045.3999999999996</c:v>
                </c:pt>
                <c:pt idx="8">
                  <c:v>3464.5</c:v>
                </c:pt>
                <c:pt idx="9">
                  <c:v>3532.3999999999987</c:v>
                </c:pt>
                <c:pt idx="10">
                  <c:v>3756.7999999999888</c:v>
                </c:pt>
                <c:pt idx="11">
                  <c:v>4263.6000000000004</c:v>
                </c:pt>
                <c:pt idx="12">
                  <c:v>4410.7999999999993</c:v>
                </c:pt>
                <c:pt idx="13">
                  <c:v>3527.1</c:v>
                </c:pt>
                <c:pt idx="14">
                  <c:v>3531</c:v>
                </c:pt>
                <c:pt idx="15">
                  <c:v>3823.5</c:v>
                </c:pt>
                <c:pt idx="16">
                  <c:v>3421.1</c:v>
                </c:pt>
                <c:pt idx="17">
                  <c:v>3481.4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A-432B-9793-4DE63D0F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93296"/>
        <c:axId val="379291376"/>
      </c:scatterChart>
      <c:valAx>
        <c:axId val="379293296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1376"/>
        <c:crosses val="autoZero"/>
        <c:crossBetween val="midCat"/>
      </c:valAx>
      <c:valAx>
        <c:axId val="379291376"/>
        <c:scaling>
          <c:orientation val="minMax"/>
          <c:max val="5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'Estimated bar graph'!$C$1:$C$2</c:f>
              <c:strCache>
                <c:ptCount val="2"/>
                <c:pt idx="0">
                  <c:v>Estimated Groundwater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graph'!$C$3:$C$56</c:f>
              <c:numCache>
                <c:formatCode>0</c:formatCode>
                <c:ptCount val="54"/>
                <c:pt idx="0">
                  <c:v>1716.4334476389881</c:v>
                </c:pt>
                <c:pt idx="3">
                  <c:v>1495.3477586044467</c:v>
                </c:pt>
                <c:pt idx="6">
                  <c:v>1598.785708395257</c:v>
                </c:pt>
                <c:pt idx="9">
                  <c:v>1379.3710498911464</c:v>
                </c:pt>
                <c:pt idx="12">
                  <c:v>1436.0742778745366</c:v>
                </c:pt>
                <c:pt idx="15">
                  <c:v>1867.3336554573864</c:v>
                </c:pt>
                <c:pt idx="18">
                  <c:v>1536.2818368944984</c:v>
                </c:pt>
                <c:pt idx="21">
                  <c:v>1598.3144264095672</c:v>
                </c:pt>
                <c:pt idx="24">
                  <c:v>1412.133378048276</c:v>
                </c:pt>
                <c:pt idx="27">
                  <c:v>1393.5363480182486</c:v>
                </c:pt>
                <c:pt idx="30">
                  <c:v>1547.8947954245805</c:v>
                </c:pt>
                <c:pt idx="33">
                  <c:v>1837.8973577154559</c:v>
                </c:pt>
                <c:pt idx="36">
                  <c:v>1897.6209851528788</c:v>
                </c:pt>
                <c:pt idx="39">
                  <c:v>1635.9439813347828</c:v>
                </c:pt>
                <c:pt idx="42">
                  <c:v>1616.2630694875297</c:v>
                </c:pt>
                <c:pt idx="45">
                  <c:v>1558.4587440893811</c:v>
                </c:pt>
                <c:pt idx="48">
                  <c:v>1392.5894089218107</c:v>
                </c:pt>
                <c:pt idx="51">
                  <c:v>1421.0197706412171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3-4FA6-B8C5-046543669B20}"/>
            </c:ext>
          </c:extLst>
        </c:ser>
        <c:ser>
          <c:idx val="1"/>
          <c:order val="1"/>
          <c:tx>
            <c:strRef>
              <c:f>'Estimated bar graph'!$D$1:$D$2</c:f>
              <c:strCache>
                <c:ptCount val="2"/>
                <c:pt idx="0">
                  <c:v>Estimated LA Aqueduct imports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graph'!$D$3:$D$56</c:f>
              <c:numCache>
                <c:formatCode>0</c:formatCode>
                <c:ptCount val="54"/>
                <c:pt idx="0">
                  <c:v>191.98356276952654</c:v>
                </c:pt>
                <c:pt idx="3">
                  <c:v>248.28889640178761</c:v>
                </c:pt>
                <c:pt idx="6">
                  <c:v>184.25537972196105</c:v>
                </c:pt>
                <c:pt idx="9">
                  <c:v>353.17138061874493</c:v>
                </c:pt>
                <c:pt idx="12">
                  <c:v>343.23514527187535</c:v>
                </c:pt>
                <c:pt idx="15">
                  <c:v>146.71849063378701</c:v>
                </c:pt>
                <c:pt idx="18">
                  <c:v>144.51043833448247</c:v>
                </c:pt>
                <c:pt idx="21">
                  <c:v>187.56745817091786</c:v>
                </c:pt>
                <c:pt idx="24">
                  <c:v>267.05734094587501</c:v>
                </c:pt>
                <c:pt idx="27">
                  <c:v>335.5069622243102</c:v>
                </c:pt>
                <c:pt idx="30">
                  <c:v>174.31914437509138</c:v>
                </c:pt>
                <c:pt idx="33">
                  <c:v>116.90978459317806</c:v>
                </c:pt>
                <c:pt idx="36">
                  <c:v>51.772241763699249</c:v>
                </c:pt>
                <c:pt idx="39">
                  <c:v>28.587692621003544</c:v>
                </c:pt>
                <c:pt idx="42">
                  <c:v>122.42991534143903</c:v>
                </c:pt>
                <c:pt idx="45">
                  <c:v>204.12785041570032</c:v>
                </c:pt>
                <c:pt idx="48">
                  <c:v>304.59423003404902</c:v>
                </c:pt>
                <c:pt idx="51">
                  <c:v>214.06408576256996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3-4FA6-B8C5-046543669B20}"/>
            </c:ext>
          </c:extLst>
        </c:ser>
        <c:ser>
          <c:idx val="2"/>
          <c:order val="2"/>
          <c:tx>
            <c:strRef>
              <c:f>'Estimated bar graph'!$E$1:$E$2</c:f>
              <c:strCache>
                <c:ptCount val="2"/>
                <c:pt idx="0">
                  <c:v>Estimated Colorado River 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graph'!$E$3:$E$56</c:f>
              <c:numCache>
                <c:formatCode>0</c:formatCode>
                <c:ptCount val="54"/>
                <c:pt idx="0">
                  <c:v>1028.14713879792</c:v>
                </c:pt>
                <c:pt idx="3">
                  <c:v>976.31955730309369</c:v>
                </c:pt>
                <c:pt idx="6">
                  <c:v>969.52398367193041</c:v>
                </c:pt>
                <c:pt idx="9">
                  <c:v>889.0776867781201</c:v>
                </c:pt>
                <c:pt idx="12">
                  <c:v>812.31673660451281</c:v>
                </c:pt>
                <c:pt idx="15">
                  <c:v>983.25453699482807</c:v>
                </c:pt>
                <c:pt idx="18">
                  <c:v>1215.8385713100911</c:v>
                </c:pt>
                <c:pt idx="21">
                  <c:v>1307.3353940657976</c:v>
                </c:pt>
                <c:pt idx="24">
                  <c:v>1028.14713879792</c:v>
                </c:pt>
                <c:pt idx="27">
                  <c:v>819.79406774811514</c:v>
                </c:pt>
                <c:pt idx="30">
                  <c:v>946.76078316846395</c:v>
                </c:pt>
                <c:pt idx="33">
                  <c:v>1096.6550207866449</c:v>
                </c:pt>
                <c:pt idx="36">
                  <c:v>1532.6508640549739</c:v>
                </c:pt>
                <c:pt idx="39">
                  <c:v>1702.3922866444746</c:v>
                </c:pt>
                <c:pt idx="42">
                  <c:v>1280.9790600918675</c:v>
                </c:pt>
                <c:pt idx="45">
                  <c:v>988.55075609473397</c:v>
                </c:pt>
                <c:pt idx="48">
                  <c:v>881.21527648156109</c:v>
                </c:pt>
                <c:pt idx="51">
                  <c:v>1001.2411406049484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3-4FA6-B8C5-046543669B20}"/>
            </c:ext>
          </c:extLst>
        </c:ser>
        <c:ser>
          <c:idx val="3"/>
          <c:order val="3"/>
          <c:tx>
            <c:strRef>
              <c:f>'Estimated bar graph'!$F$1:$F$2</c:f>
              <c:strCache>
                <c:ptCount val="2"/>
                <c:pt idx="0">
                  <c:v>Estimated SWP 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graph'!$F$3:$F$56</c:f>
              <c:numCache>
                <c:formatCode>0</c:formatCode>
                <c:ptCount val="54"/>
                <c:pt idx="0">
                  <c:v>1573.0190767197876</c:v>
                </c:pt>
                <c:pt idx="3">
                  <c:v>1597.3040166677811</c:v>
                </c:pt>
                <c:pt idx="6">
                  <c:v>1600.4882304162356</c:v>
                </c:pt>
                <c:pt idx="9">
                  <c:v>1638.1830915839259</c:v>
                </c:pt>
                <c:pt idx="12">
                  <c:v>1674.1511034330429</c:v>
                </c:pt>
                <c:pt idx="15">
                  <c:v>1594.0544811792086</c:v>
                </c:pt>
                <c:pt idx="18">
                  <c:v>905.40250124420629</c:v>
                </c:pt>
                <c:pt idx="21">
                  <c:v>862.52967596532756</c:v>
                </c:pt>
                <c:pt idx="24">
                  <c:v>993.34940202262635</c:v>
                </c:pt>
                <c:pt idx="27">
                  <c:v>1090.9777626847892</c:v>
                </c:pt>
                <c:pt idx="30">
                  <c:v>1031.4847481460931</c:v>
                </c:pt>
                <c:pt idx="33">
                  <c:v>961.24854467842454</c:v>
                </c:pt>
                <c:pt idx="36">
                  <c:v>756.95321454801592</c:v>
                </c:pt>
                <c:pt idx="39">
                  <c:v>677.41718111985926</c:v>
                </c:pt>
                <c:pt idx="42">
                  <c:v>874.87950918820411</c:v>
                </c:pt>
                <c:pt idx="45">
                  <c:v>1011.9031478924898</c:v>
                </c:pt>
                <c:pt idx="48">
                  <c:v>1062.1975201459047</c:v>
                </c:pt>
                <c:pt idx="51">
                  <c:v>1005.9567923640484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3-4FA6-B8C5-046543669B20}"/>
            </c:ext>
          </c:extLst>
        </c:ser>
        <c:ser>
          <c:idx val="4"/>
          <c:order val="4"/>
          <c:tx>
            <c:strRef>
              <c:f>'Estimated bar graph'!$G$1:$G$2</c:f>
              <c:strCache>
                <c:ptCount val="2"/>
                <c:pt idx="0">
                  <c:v>Actual Groundwater imports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graph'!$G$3:$G$56</c:f>
              <c:numCache>
                <c:formatCode>0</c:formatCode>
                <c:ptCount val="54"/>
                <c:pt idx="1">
                  <c:v>1897.6</c:v>
                </c:pt>
                <c:pt idx="4">
                  <c:v>1542.69999999999</c:v>
                </c:pt>
                <c:pt idx="7">
                  <c:v>1476.3</c:v>
                </c:pt>
                <c:pt idx="10">
                  <c:v>1237.5999999999999</c:v>
                </c:pt>
                <c:pt idx="13">
                  <c:v>1739.9</c:v>
                </c:pt>
                <c:pt idx="16">
                  <c:v>1802.4</c:v>
                </c:pt>
                <c:pt idx="19">
                  <c:v>1697.1</c:v>
                </c:pt>
                <c:pt idx="22">
                  <c:v>1744.5</c:v>
                </c:pt>
                <c:pt idx="25">
                  <c:v>1408.2</c:v>
                </c:pt>
                <c:pt idx="28">
                  <c:v>1351</c:v>
                </c:pt>
                <c:pt idx="31">
                  <c:v>1484.1</c:v>
                </c:pt>
                <c:pt idx="34">
                  <c:v>1824.2</c:v>
                </c:pt>
                <c:pt idx="37">
                  <c:v>1986.1</c:v>
                </c:pt>
                <c:pt idx="40">
                  <c:v>1462.3</c:v>
                </c:pt>
                <c:pt idx="43">
                  <c:v>1331</c:v>
                </c:pt>
                <c:pt idx="46">
                  <c:v>1579.3</c:v>
                </c:pt>
                <c:pt idx="49">
                  <c:v>1414.9</c:v>
                </c:pt>
                <c:pt idx="52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3-4FA6-B8C5-046543669B20}"/>
            </c:ext>
          </c:extLst>
        </c:ser>
        <c:ser>
          <c:idx val="5"/>
          <c:order val="5"/>
          <c:tx>
            <c:strRef>
              <c:f>'Estimated bar graph'!$H$1:$H$2</c:f>
              <c:strCache>
                <c:ptCount val="2"/>
                <c:pt idx="0">
                  <c:v>Actual LA Aqueduct imports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graph'!$H$3:$H$56</c:f>
              <c:numCache>
                <c:formatCode>0</c:formatCode>
                <c:ptCount val="54"/>
                <c:pt idx="1">
                  <c:v>218.4</c:v>
                </c:pt>
                <c:pt idx="4">
                  <c:v>207.3</c:v>
                </c:pt>
                <c:pt idx="7">
                  <c:v>202.6</c:v>
                </c:pt>
                <c:pt idx="10">
                  <c:v>339.79999999999899</c:v>
                </c:pt>
                <c:pt idx="13">
                  <c:v>365.8</c:v>
                </c:pt>
                <c:pt idx="16">
                  <c:v>185.79999999999899</c:v>
                </c:pt>
                <c:pt idx="19">
                  <c:v>138.19999999999999</c:v>
                </c:pt>
                <c:pt idx="22">
                  <c:v>98.8</c:v>
                </c:pt>
                <c:pt idx="25">
                  <c:v>241.6</c:v>
                </c:pt>
                <c:pt idx="28">
                  <c:v>324.89999999999998</c:v>
                </c:pt>
                <c:pt idx="31">
                  <c:v>200.1</c:v>
                </c:pt>
                <c:pt idx="34">
                  <c:v>74.5</c:v>
                </c:pt>
                <c:pt idx="37">
                  <c:v>51.5</c:v>
                </c:pt>
                <c:pt idx="40">
                  <c:v>35.200000000000003</c:v>
                </c:pt>
                <c:pt idx="43">
                  <c:v>96.1</c:v>
                </c:pt>
                <c:pt idx="46">
                  <c:v>284.2</c:v>
                </c:pt>
                <c:pt idx="49">
                  <c:v>309.3</c:v>
                </c:pt>
                <c:pt idx="52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B3-4FA6-B8C5-046543669B20}"/>
            </c:ext>
          </c:extLst>
        </c:ser>
        <c:ser>
          <c:idx val="6"/>
          <c:order val="6"/>
          <c:tx>
            <c:strRef>
              <c:f>'Estimated bar graph'!$I$1:$I$2</c:f>
              <c:strCache>
                <c:ptCount val="2"/>
                <c:pt idx="0">
                  <c:v>Actual Colorado River imports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graph'!$I$3:$I$56</c:f>
              <c:numCache>
                <c:formatCode>0</c:formatCode>
                <c:ptCount val="54"/>
                <c:pt idx="1">
                  <c:v>1309.3</c:v>
                </c:pt>
                <c:pt idx="4">
                  <c:v>756.6</c:v>
                </c:pt>
                <c:pt idx="7">
                  <c:v>1098.5</c:v>
                </c:pt>
                <c:pt idx="10">
                  <c:v>771.69999999999902</c:v>
                </c:pt>
                <c:pt idx="13">
                  <c:v>806.7</c:v>
                </c:pt>
                <c:pt idx="16">
                  <c:v>1079.4000000000001</c:v>
                </c:pt>
                <c:pt idx="19">
                  <c:v>1254.4000000000001</c:v>
                </c:pt>
                <c:pt idx="22">
                  <c:v>1216.4000000000001</c:v>
                </c:pt>
                <c:pt idx="25">
                  <c:v>987.8</c:v>
                </c:pt>
                <c:pt idx="28">
                  <c:v>955.8</c:v>
                </c:pt>
                <c:pt idx="31">
                  <c:v>902.19999999999902</c:v>
                </c:pt>
                <c:pt idx="34">
                  <c:v>1304.0999999999999</c:v>
                </c:pt>
                <c:pt idx="37">
                  <c:v>1730.3</c:v>
                </c:pt>
                <c:pt idx="40">
                  <c:v>1573.2</c:v>
                </c:pt>
                <c:pt idx="43">
                  <c:v>1186.5999999999999</c:v>
                </c:pt>
                <c:pt idx="46">
                  <c:v>917.1</c:v>
                </c:pt>
                <c:pt idx="49">
                  <c:v>775.4</c:v>
                </c:pt>
                <c:pt idx="52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B3-4FA6-B8C5-046543669B20}"/>
            </c:ext>
          </c:extLst>
        </c:ser>
        <c:ser>
          <c:idx val="7"/>
          <c:order val="7"/>
          <c:tx>
            <c:strRef>
              <c:f>'Estimated bar graph'!$J$1:$J$2</c:f>
              <c:strCache>
                <c:ptCount val="2"/>
                <c:pt idx="0">
                  <c:v>Actual SWP imports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graph'!$J$3:$J$56</c:f>
              <c:numCache>
                <c:formatCode>0</c:formatCode>
                <c:ptCount val="54"/>
                <c:pt idx="1">
                  <c:v>1533.5</c:v>
                </c:pt>
                <c:pt idx="4">
                  <c:v>1712.8999999999901</c:v>
                </c:pt>
                <c:pt idx="7">
                  <c:v>1836.19999999999</c:v>
                </c:pt>
                <c:pt idx="10">
                  <c:v>1528.5</c:v>
                </c:pt>
                <c:pt idx="13">
                  <c:v>1469.7</c:v>
                </c:pt>
                <c:pt idx="16">
                  <c:v>1596.4</c:v>
                </c:pt>
                <c:pt idx="19">
                  <c:v>1269.2</c:v>
                </c:pt>
                <c:pt idx="22">
                  <c:v>985.7</c:v>
                </c:pt>
                <c:pt idx="25">
                  <c:v>826.9</c:v>
                </c:pt>
                <c:pt idx="28">
                  <c:v>900.69999999999902</c:v>
                </c:pt>
                <c:pt idx="31">
                  <c:v>1170.3999999999901</c:v>
                </c:pt>
                <c:pt idx="34">
                  <c:v>1060.8</c:v>
                </c:pt>
                <c:pt idx="37">
                  <c:v>642.9</c:v>
                </c:pt>
                <c:pt idx="40">
                  <c:v>456.4</c:v>
                </c:pt>
                <c:pt idx="43">
                  <c:v>917.3</c:v>
                </c:pt>
                <c:pt idx="46">
                  <c:v>1042.9000000000001</c:v>
                </c:pt>
                <c:pt idx="49">
                  <c:v>921.5</c:v>
                </c:pt>
                <c:pt idx="52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B3-4FA6-B8C5-04654366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792857663"/>
        <c:axId val="607903040"/>
      </c:barChart>
      <c:catAx>
        <c:axId val="7928576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03040"/>
        <c:crosses val="autoZero"/>
        <c:auto val="1"/>
        <c:lblAlgn val="ctr"/>
        <c:lblOffset val="100"/>
        <c:noMultiLvlLbl val="0"/>
      </c:catAx>
      <c:valAx>
        <c:axId val="6079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Deliveries (maf)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11793</xdr:colOff>
      <xdr:row>24</xdr:row>
      <xdr:rowOff>170049</xdr:rowOff>
    </xdr:from>
    <xdr:to>
      <xdr:col>34</xdr:col>
      <xdr:colOff>705675</xdr:colOff>
      <xdr:row>48</xdr:row>
      <xdr:rowOff>54842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504372</xdr:colOff>
      <xdr:row>40</xdr:row>
      <xdr:rowOff>5442</xdr:rowOff>
    </xdr:from>
    <xdr:to>
      <xdr:col>33</xdr:col>
      <xdr:colOff>123372</xdr:colOff>
      <xdr:row>53</xdr:row>
      <xdr:rowOff>107949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823231</xdr:colOff>
      <xdr:row>26</xdr:row>
      <xdr:rowOff>43542</xdr:rowOff>
    </xdr:from>
    <xdr:to>
      <xdr:col>13</xdr:col>
      <xdr:colOff>176892</xdr:colOff>
      <xdr:row>53</xdr:row>
      <xdr:rowOff>13607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E6F567-CDE6-74D9-D1B4-77D26E367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13607</xdr:colOff>
      <xdr:row>24</xdr:row>
      <xdr:rowOff>122465</xdr:rowOff>
    </xdr:from>
    <xdr:to>
      <xdr:col>18</xdr:col>
      <xdr:colOff>394607</xdr:colOff>
      <xdr:row>49</xdr:row>
      <xdr:rowOff>108857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6F82EEA-ED6C-70C7-FDE4-182AFC746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836838</xdr:colOff>
      <xdr:row>29</xdr:row>
      <xdr:rowOff>97971</xdr:rowOff>
    </xdr:from>
    <xdr:to>
      <xdr:col>26</xdr:col>
      <xdr:colOff>449036</xdr:colOff>
      <xdr:row>57</xdr:row>
      <xdr:rowOff>40822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09F67A-F8CE-899D-4B51-EA981756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157162</xdr:colOff>
      <xdr:row>1</xdr:row>
      <xdr:rowOff>19050</xdr:rowOff>
    </xdr:from>
    <xdr:to>
      <xdr:col>20</xdr:col>
      <xdr:colOff>614362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01CEE-39D3-72DE-40CE-87CF49AF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15</xdr:row>
      <xdr:rowOff>0</xdr:rowOff>
    </xdr:from>
    <xdr:to>
      <xdr:col>20</xdr:col>
      <xdr:colOff>609600</xdr:colOff>
      <xdr:row>28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CAC227-DEE6-4060-9174-7A9740392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624167</xdr:colOff>
      <xdr:row>25</xdr:row>
      <xdr:rowOff>0</xdr:rowOff>
    </xdr:from>
    <xdr:to>
      <xdr:col>12</xdr:col>
      <xdr:colOff>592417</xdr:colOff>
      <xdr:row>38</xdr:row>
      <xdr:rowOff>155761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22412</xdr:colOff>
      <xdr:row>13</xdr:row>
      <xdr:rowOff>118782</xdr:rowOff>
    </xdr:from>
    <xdr:to>
      <xdr:col>19</xdr:col>
      <xdr:colOff>493059</xdr:colOff>
      <xdr:row>26</xdr:row>
      <xdr:rowOff>194982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82475-4454-FC81-BD9C-4D968E054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519111</xdr:colOff>
      <xdr:row>42</xdr:row>
      <xdr:rowOff>9524</xdr:rowOff>
    </xdr:from>
    <xdr:to>
      <xdr:col>12</xdr:col>
      <xdr:colOff>95249</xdr:colOff>
      <xdr:row>59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A8446-466E-E5B9-9477-041EF2B95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9</xdr:row>
      <xdr:rowOff>114299</xdr:rowOff>
    </xdr:from>
    <xdr:to>
      <xdr:col>21</xdr:col>
      <xdr:colOff>28575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183F36-CC94-27CD-53C9-DF30FD34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WP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 r:id="rId2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zoomScale="70" zoomScaleNormal="70" workbookViewId="0">
      <selection activeCell="O9" sqref="B5:O9"/>
    </sheetView>
  </sheetViews>
  <sheetFormatPr defaultColWidth="10.625" defaultRowHeight="15.75" x14ac:dyDescent="0.25"/>
  <cols>
    <col min="1" max="1" width="13.125" bestFit="1" customWidth="1"/>
    <col min="2" max="2" width="16" bestFit="1" customWidth="1"/>
    <col min="3" max="3" width="11.5" bestFit="1" customWidth="1"/>
    <col min="4" max="4" width="7.625" bestFit="1" customWidth="1"/>
    <col min="5" max="5" width="7.5" bestFit="1" customWidth="1"/>
    <col min="6" max="6" width="12.375" bestFit="1" customWidth="1"/>
    <col min="7" max="7" width="7.625" bestFit="1" customWidth="1"/>
    <col min="8" max="8" width="12.5" bestFit="1" customWidth="1"/>
    <col min="9" max="9" width="6" bestFit="1" customWidth="1"/>
    <col min="10" max="10" width="8.75" bestFit="1" customWidth="1"/>
    <col min="11" max="11" width="29.25" bestFit="1" customWidth="1"/>
    <col min="12" max="12" width="15.375" bestFit="1" customWidth="1"/>
    <col min="13" max="13" width="15.5" bestFit="1" customWidth="1"/>
    <col min="14" max="14" width="11" bestFit="1" customWidth="1"/>
  </cols>
  <sheetData>
    <row r="1" spans="1:36" x14ac:dyDescent="0.25">
      <c r="A1" s="1" t="s">
        <v>1</v>
      </c>
      <c r="B1" t="s">
        <v>67</v>
      </c>
    </row>
    <row r="3" spans="1:36" x14ac:dyDescent="0.25">
      <c r="A3" s="1" t="s">
        <v>17</v>
      </c>
      <c r="B3" s="1" t="s">
        <v>16</v>
      </c>
    </row>
    <row r="4" spans="1:36" x14ac:dyDescent="0.25">
      <c r="A4" s="1" t="s">
        <v>14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15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15</v>
      </c>
      <c r="AF4" t="s">
        <v>25</v>
      </c>
      <c r="AG4" t="s">
        <v>26</v>
      </c>
      <c r="AH4" t="s">
        <v>18</v>
      </c>
      <c r="AI4" t="s">
        <v>27</v>
      </c>
      <c r="AJ4" t="s">
        <v>28</v>
      </c>
    </row>
    <row r="5" spans="1:36" x14ac:dyDescent="0.2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f t="shared" ref="R5:R22" si="0">B5</f>
        <v>1309.3</v>
      </c>
      <c r="S5">
        <f t="shared" ref="S5:S22" si="1">C5</f>
        <v>0</v>
      </c>
      <c r="T5">
        <f t="shared" ref="T5:T22" si="2">D5</f>
        <v>36.299999999999997</v>
      </c>
      <c r="U5">
        <f t="shared" ref="U5:U22" si="3">E5</f>
        <v>53.6</v>
      </c>
      <c r="V5">
        <f t="shared" ref="V5:V22" si="4">F5</f>
        <v>1897.6</v>
      </c>
      <c r="W5">
        <f t="shared" ref="W5:W22" si="5">G5</f>
        <v>218.4</v>
      </c>
      <c r="X5">
        <f t="shared" ref="X5:X22" si="6">H5</f>
        <v>144.9</v>
      </c>
      <c r="Y5">
        <f t="shared" ref="Y5:Y22" si="7">I5</f>
        <v>0</v>
      </c>
      <c r="Z5">
        <f t="shared" ref="Z5:Z22" si="8">J5</f>
        <v>1533.5</v>
      </c>
      <c r="AA5">
        <f t="shared" ref="AA5:AA22" si="9">K5</f>
        <v>195.3</v>
      </c>
      <c r="AB5">
        <f t="shared" ref="AB5:AB22" si="10">L5</f>
        <v>0</v>
      </c>
      <c r="AC5">
        <f t="shared" ref="AC5:AC22" si="11">M5</f>
        <v>0</v>
      </c>
      <c r="AD5">
        <f t="shared" ref="AD5:AD22" si="12">N5</f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2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f t="shared" si="0"/>
        <v>756.6</v>
      </c>
      <c r="S6">
        <f t="shared" si="1"/>
        <v>0</v>
      </c>
      <c r="T6">
        <f t="shared" si="2"/>
        <v>36.200000000000003</v>
      </c>
      <c r="U6">
        <f t="shared" si="3"/>
        <v>0.7</v>
      </c>
      <c r="V6">
        <f t="shared" si="4"/>
        <v>1542.69999999999</v>
      </c>
      <c r="W6">
        <f t="shared" si="5"/>
        <v>207.3</v>
      </c>
      <c r="X6">
        <f t="shared" si="6"/>
        <v>122</v>
      </c>
      <c r="Y6">
        <f t="shared" si="7"/>
        <v>0</v>
      </c>
      <c r="Z6">
        <f t="shared" si="8"/>
        <v>1712.8999999999901</v>
      </c>
      <c r="AA6">
        <f t="shared" si="9"/>
        <v>486.1</v>
      </c>
      <c r="AB6">
        <f t="shared" si="10"/>
        <v>0</v>
      </c>
      <c r="AC6">
        <f t="shared" si="11"/>
        <v>0</v>
      </c>
      <c r="AD6">
        <f t="shared" si="12"/>
        <v>4864.4999999999809</v>
      </c>
      <c r="AF6">
        <f t="shared" ref="AF6:AF22" si="13">+Z6</f>
        <v>1712.8999999999901</v>
      </c>
      <c r="AG6">
        <f t="shared" ref="AG6:AG22" si="14">+R6</f>
        <v>756.6</v>
      </c>
      <c r="AH6">
        <f t="shared" ref="AH6:AH22" si="15">+AF6+AG6</f>
        <v>2469.49999999999</v>
      </c>
      <c r="AI6">
        <f t="shared" ref="AI6:AI22" si="16">+V6</f>
        <v>1542.69999999999</v>
      </c>
      <c r="AJ6">
        <v>207.3</v>
      </c>
    </row>
    <row r="7" spans="1:36" x14ac:dyDescent="0.2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f t="shared" si="0"/>
        <v>1098.5</v>
      </c>
      <c r="S7">
        <f t="shared" si="1"/>
        <v>0</v>
      </c>
      <c r="T7">
        <f t="shared" si="2"/>
        <v>31.2</v>
      </c>
      <c r="U7">
        <f t="shared" si="3"/>
        <v>0.4</v>
      </c>
      <c r="V7">
        <f t="shared" si="4"/>
        <v>1476.3</v>
      </c>
      <c r="W7">
        <f t="shared" si="5"/>
        <v>202.6</v>
      </c>
      <c r="X7">
        <f t="shared" si="6"/>
        <v>100.8</v>
      </c>
      <c r="Y7">
        <f t="shared" si="7"/>
        <v>0</v>
      </c>
      <c r="Z7">
        <f t="shared" si="8"/>
        <v>1836.19999999999</v>
      </c>
      <c r="AA7">
        <f t="shared" si="9"/>
        <v>488.8</v>
      </c>
      <c r="AB7">
        <f t="shared" si="10"/>
        <v>0</v>
      </c>
      <c r="AC7">
        <f t="shared" si="11"/>
        <v>0</v>
      </c>
      <c r="AD7">
        <f t="shared" si="12"/>
        <v>5234.7999999999902</v>
      </c>
      <c r="AF7">
        <f t="shared" si="13"/>
        <v>1836.19999999999</v>
      </c>
      <c r="AG7">
        <f t="shared" si="14"/>
        <v>1098.5</v>
      </c>
      <c r="AH7">
        <f t="shared" si="15"/>
        <v>2934.6999999999898</v>
      </c>
      <c r="AI7">
        <f t="shared" si="16"/>
        <v>1476.3</v>
      </c>
      <c r="AJ7">
        <v>202.6</v>
      </c>
    </row>
    <row r="8" spans="1:36" x14ac:dyDescent="0.2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f t="shared" si="0"/>
        <v>771.69999999999902</v>
      </c>
      <c r="S8">
        <f t="shared" si="1"/>
        <v>0</v>
      </c>
      <c r="T8">
        <f t="shared" si="2"/>
        <v>427.599999999999</v>
      </c>
      <c r="U8">
        <f t="shared" si="3"/>
        <v>42.099999999999902</v>
      </c>
      <c r="V8">
        <f t="shared" si="4"/>
        <v>1237.5999999999999</v>
      </c>
      <c r="W8">
        <f t="shared" si="5"/>
        <v>339.79999999999899</v>
      </c>
      <c r="X8">
        <f t="shared" si="6"/>
        <v>189.2</v>
      </c>
      <c r="Y8">
        <f t="shared" si="7"/>
        <v>0</v>
      </c>
      <c r="Z8">
        <f t="shared" si="8"/>
        <v>1528.5</v>
      </c>
      <c r="AA8">
        <f t="shared" si="9"/>
        <v>638.9</v>
      </c>
      <c r="AB8">
        <f t="shared" si="10"/>
        <v>0</v>
      </c>
      <c r="AC8">
        <f t="shared" si="11"/>
        <v>0</v>
      </c>
      <c r="AD8">
        <f t="shared" si="12"/>
        <v>5175.399999999996</v>
      </c>
      <c r="AF8">
        <f t="shared" si="13"/>
        <v>1528.5</v>
      </c>
      <c r="AG8">
        <f t="shared" si="14"/>
        <v>771.69999999999902</v>
      </c>
      <c r="AH8">
        <f t="shared" si="15"/>
        <v>2300.1999999999989</v>
      </c>
      <c r="AI8">
        <f t="shared" si="16"/>
        <v>1237.5999999999999</v>
      </c>
      <c r="AJ8">
        <v>339.79999999999899</v>
      </c>
    </row>
    <row r="9" spans="1:36" x14ac:dyDescent="0.2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f t="shared" si="0"/>
        <v>806.7</v>
      </c>
      <c r="S9">
        <f t="shared" si="1"/>
        <v>0</v>
      </c>
      <c r="T9">
        <f t="shared" si="2"/>
        <v>31.1</v>
      </c>
      <c r="U9">
        <f t="shared" si="3"/>
        <v>0.4</v>
      </c>
      <c r="V9">
        <f t="shared" si="4"/>
        <v>1739.9</v>
      </c>
      <c r="W9">
        <f t="shared" si="5"/>
        <v>365.8</v>
      </c>
      <c r="X9">
        <f t="shared" si="6"/>
        <v>231.3</v>
      </c>
      <c r="Y9">
        <f t="shared" si="7"/>
        <v>0</v>
      </c>
      <c r="Z9">
        <f t="shared" si="8"/>
        <v>1469.7</v>
      </c>
      <c r="AA9">
        <f t="shared" si="9"/>
        <v>628.29999999999995</v>
      </c>
      <c r="AB9">
        <f t="shared" si="10"/>
        <v>0</v>
      </c>
      <c r="AC9">
        <f t="shared" si="11"/>
        <v>0</v>
      </c>
      <c r="AD9">
        <f t="shared" si="12"/>
        <v>5273.2000000000007</v>
      </c>
      <c r="AF9">
        <f t="shared" si="13"/>
        <v>1469.7</v>
      </c>
      <c r="AG9">
        <f t="shared" si="14"/>
        <v>806.7</v>
      </c>
      <c r="AH9">
        <f t="shared" si="15"/>
        <v>2276.4</v>
      </c>
      <c r="AI9">
        <f t="shared" si="16"/>
        <v>1739.9</v>
      </c>
      <c r="AJ9">
        <v>365.8</v>
      </c>
    </row>
    <row r="10" spans="1:36" x14ac:dyDescent="0.2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f t="shared" si="0"/>
        <v>1079.4000000000001</v>
      </c>
      <c r="S10">
        <f t="shared" si="1"/>
        <v>0</v>
      </c>
      <c r="T10">
        <f t="shared" si="2"/>
        <v>42.4</v>
      </c>
      <c r="U10">
        <f t="shared" si="3"/>
        <v>0</v>
      </c>
      <c r="V10">
        <f t="shared" si="4"/>
        <v>1802.4</v>
      </c>
      <c r="W10">
        <f t="shared" si="5"/>
        <v>185.79999999999899</v>
      </c>
      <c r="X10">
        <f t="shared" si="6"/>
        <v>141.30000000000001</v>
      </c>
      <c r="Y10">
        <f t="shared" si="7"/>
        <v>0</v>
      </c>
      <c r="Z10">
        <f t="shared" si="8"/>
        <v>1596.4</v>
      </c>
      <c r="AA10">
        <f t="shared" si="9"/>
        <v>528.70000000000005</v>
      </c>
      <c r="AB10">
        <f t="shared" si="10"/>
        <v>0</v>
      </c>
      <c r="AC10">
        <f t="shared" si="11"/>
        <v>0</v>
      </c>
      <c r="AD10">
        <f t="shared" si="12"/>
        <v>5376.3999999999987</v>
      </c>
      <c r="AF10">
        <f t="shared" si="13"/>
        <v>1596.4</v>
      </c>
      <c r="AG10">
        <f t="shared" si="14"/>
        <v>1079.4000000000001</v>
      </c>
      <c r="AH10">
        <f t="shared" si="15"/>
        <v>2675.8</v>
      </c>
      <c r="AI10">
        <f t="shared" si="16"/>
        <v>1802.4</v>
      </c>
      <c r="AJ10">
        <v>185.79999999999899</v>
      </c>
    </row>
    <row r="11" spans="1:36" x14ac:dyDescent="0.2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f t="shared" si="0"/>
        <v>1254.4000000000001</v>
      </c>
      <c r="S11">
        <f t="shared" si="1"/>
        <v>0</v>
      </c>
      <c r="T11">
        <f t="shared" si="2"/>
        <v>32.299999999999997</v>
      </c>
      <c r="U11">
        <f t="shared" si="3"/>
        <v>0.3</v>
      </c>
      <c r="V11">
        <f t="shared" si="4"/>
        <v>1697.1</v>
      </c>
      <c r="W11">
        <f t="shared" si="5"/>
        <v>138.19999999999999</v>
      </c>
      <c r="X11">
        <f t="shared" si="6"/>
        <v>201.6</v>
      </c>
      <c r="Y11">
        <f t="shared" si="7"/>
        <v>0</v>
      </c>
      <c r="Z11">
        <f t="shared" si="8"/>
        <v>1269.2</v>
      </c>
      <c r="AA11">
        <f t="shared" si="9"/>
        <v>597.70000000000005</v>
      </c>
      <c r="AB11">
        <f t="shared" si="10"/>
        <v>0</v>
      </c>
      <c r="AC11">
        <f t="shared" si="11"/>
        <v>0</v>
      </c>
      <c r="AD11">
        <f t="shared" si="12"/>
        <v>5190.7999999999993</v>
      </c>
      <c r="AF11">
        <f t="shared" si="13"/>
        <v>1269.2</v>
      </c>
      <c r="AG11">
        <f t="shared" si="14"/>
        <v>1254.4000000000001</v>
      </c>
      <c r="AH11">
        <f t="shared" si="15"/>
        <v>2523.6000000000004</v>
      </c>
      <c r="AI11">
        <f t="shared" si="16"/>
        <v>1697.1</v>
      </c>
      <c r="AJ11">
        <v>138.19999999999999</v>
      </c>
    </row>
    <row r="12" spans="1:36" x14ac:dyDescent="0.2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f t="shared" si="0"/>
        <v>1216.4000000000001</v>
      </c>
      <c r="S12">
        <f t="shared" si="1"/>
        <v>0</v>
      </c>
      <c r="T12">
        <f t="shared" si="2"/>
        <v>32.299999999999997</v>
      </c>
      <c r="U12">
        <f t="shared" si="3"/>
        <v>0.8</v>
      </c>
      <c r="V12">
        <f t="shared" si="4"/>
        <v>1744.5</v>
      </c>
      <c r="W12">
        <f t="shared" si="5"/>
        <v>98.8</v>
      </c>
      <c r="X12">
        <f t="shared" si="6"/>
        <v>179.9</v>
      </c>
      <c r="Y12">
        <f t="shared" si="7"/>
        <v>0</v>
      </c>
      <c r="Z12">
        <f t="shared" si="8"/>
        <v>985.7</v>
      </c>
      <c r="AA12">
        <f t="shared" si="9"/>
        <v>498.7</v>
      </c>
      <c r="AB12">
        <f t="shared" si="10"/>
        <v>0</v>
      </c>
      <c r="AC12">
        <f t="shared" si="11"/>
        <v>0</v>
      </c>
      <c r="AD12">
        <f t="shared" si="12"/>
        <v>4757.1000000000004</v>
      </c>
      <c r="AF12">
        <f t="shared" si="13"/>
        <v>985.7</v>
      </c>
      <c r="AG12">
        <f t="shared" si="14"/>
        <v>1216.4000000000001</v>
      </c>
      <c r="AH12">
        <f t="shared" si="15"/>
        <v>2202.1000000000004</v>
      </c>
      <c r="AI12">
        <f t="shared" si="16"/>
        <v>1744.5</v>
      </c>
      <c r="AJ12">
        <v>98.8</v>
      </c>
    </row>
    <row r="13" spans="1:36" x14ac:dyDescent="0.2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f t="shared" si="0"/>
        <v>987.8</v>
      </c>
      <c r="S13">
        <f t="shared" si="1"/>
        <v>0</v>
      </c>
      <c r="T13">
        <f t="shared" si="2"/>
        <v>86.6</v>
      </c>
      <c r="U13">
        <f t="shared" si="3"/>
        <v>1.4</v>
      </c>
      <c r="V13">
        <f t="shared" si="4"/>
        <v>1408.2</v>
      </c>
      <c r="W13">
        <f t="shared" si="5"/>
        <v>241.6</v>
      </c>
      <c r="X13">
        <f t="shared" si="6"/>
        <v>220.29999999999899</v>
      </c>
      <c r="Y13">
        <f t="shared" si="7"/>
        <v>0</v>
      </c>
      <c r="Z13">
        <f t="shared" si="8"/>
        <v>826.9</v>
      </c>
      <c r="AA13">
        <f t="shared" si="9"/>
        <v>553</v>
      </c>
      <c r="AB13">
        <f t="shared" si="10"/>
        <v>0</v>
      </c>
      <c r="AC13">
        <f t="shared" si="11"/>
        <v>0</v>
      </c>
      <c r="AD13">
        <f t="shared" si="12"/>
        <v>4325.7999999999993</v>
      </c>
      <c r="AF13">
        <f t="shared" si="13"/>
        <v>826.9</v>
      </c>
      <c r="AG13">
        <f t="shared" si="14"/>
        <v>987.8</v>
      </c>
      <c r="AH13">
        <f t="shared" si="15"/>
        <v>1814.6999999999998</v>
      </c>
      <c r="AI13">
        <f t="shared" si="16"/>
        <v>1408.2</v>
      </c>
      <c r="AJ13">
        <v>241.6</v>
      </c>
    </row>
    <row r="14" spans="1:36" x14ac:dyDescent="0.2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f t="shared" si="0"/>
        <v>955.8</v>
      </c>
      <c r="S14">
        <f t="shared" si="1"/>
        <v>0</v>
      </c>
      <c r="T14">
        <f t="shared" si="2"/>
        <v>220.7</v>
      </c>
      <c r="U14">
        <f t="shared" si="3"/>
        <v>1.7</v>
      </c>
      <c r="V14">
        <f t="shared" si="4"/>
        <v>1351</v>
      </c>
      <c r="W14">
        <f t="shared" si="5"/>
        <v>324.89999999999998</v>
      </c>
      <c r="X14">
        <f t="shared" si="6"/>
        <v>214.3</v>
      </c>
      <c r="Y14">
        <f t="shared" si="7"/>
        <v>0</v>
      </c>
      <c r="Z14">
        <f t="shared" si="8"/>
        <v>900.69999999999902</v>
      </c>
      <c r="AA14">
        <f t="shared" si="9"/>
        <v>644.6</v>
      </c>
      <c r="AB14">
        <f t="shared" si="10"/>
        <v>0</v>
      </c>
      <c r="AC14">
        <f t="shared" si="11"/>
        <v>0</v>
      </c>
      <c r="AD14">
        <f t="shared" si="12"/>
        <v>4613.6999999999989</v>
      </c>
      <c r="AF14">
        <f t="shared" si="13"/>
        <v>900.69999999999902</v>
      </c>
      <c r="AG14">
        <f t="shared" si="14"/>
        <v>955.8</v>
      </c>
      <c r="AH14">
        <f t="shared" si="15"/>
        <v>1856.4999999999991</v>
      </c>
      <c r="AI14">
        <f t="shared" si="16"/>
        <v>1351</v>
      </c>
      <c r="AJ14">
        <v>324.89999999999998</v>
      </c>
    </row>
    <row r="15" spans="1:36" x14ac:dyDescent="0.2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f t="shared" si="0"/>
        <v>902.19999999999902</v>
      </c>
      <c r="S15">
        <f t="shared" si="1"/>
        <v>0</v>
      </c>
      <c r="T15">
        <f t="shared" si="2"/>
        <v>61.599999999999902</v>
      </c>
      <c r="U15">
        <f t="shared" si="3"/>
        <v>0.1</v>
      </c>
      <c r="V15">
        <f t="shared" si="4"/>
        <v>1484.1</v>
      </c>
      <c r="W15">
        <f t="shared" si="5"/>
        <v>200.1</v>
      </c>
      <c r="X15">
        <f t="shared" si="6"/>
        <v>236.5</v>
      </c>
      <c r="Y15">
        <f t="shared" si="7"/>
        <v>0</v>
      </c>
      <c r="Z15">
        <f t="shared" si="8"/>
        <v>1170.3999999999901</v>
      </c>
      <c r="AA15">
        <f t="shared" si="9"/>
        <v>513.1</v>
      </c>
      <c r="AB15">
        <f t="shared" si="10"/>
        <v>0</v>
      </c>
      <c r="AC15">
        <f t="shared" si="11"/>
        <v>0</v>
      </c>
      <c r="AD15">
        <f t="shared" si="12"/>
        <v>4568.0999999999894</v>
      </c>
      <c r="AF15">
        <f t="shared" si="13"/>
        <v>1170.3999999999901</v>
      </c>
      <c r="AG15">
        <f t="shared" si="14"/>
        <v>902.19999999999902</v>
      </c>
      <c r="AH15">
        <f t="shared" si="15"/>
        <v>2072.599999999989</v>
      </c>
      <c r="AI15">
        <f t="shared" si="16"/>
        <v>1484.1</v>
      </c>
      <c r="AJ15">
        <v>200.1</v>
      </c>
    </row>
    <row r="16" spans="1:36" x14ac:dyDescent="0.2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f t="shared" si="0"/>
        <v>1304.0999999999999</v>
      </c>
      <c r="S16">
        <f t="shared" si="1"/>
        <v>0</v>
      </c>
      <c r="T16">
        <f t="shared" si="2"/>
        <v>43.5</v>
      </c>
      <c r="U16">
        <f t="shared" si="3"/>
        <v>0</v>
      </c>
      <c r="V16">
        <f t="shared" si="4"/>
        <v>1824.2</v>
      </c>
      <c r="W16">
        <f t="shared" si="5"/>
        <v>74.5</v>
      </c>
      <c r="X16">
        <f t="shared" si="6"/>
        <v>196.5</v>
      </c>
      <c r="Y16">
        <f t="shared" si="7"/>
        <v>0</v>
      </c>
      <c r="Z16">
        <f t="shared" si="8"/>
        <v>1060.8</v>
      </c>
      <c r="AA16">
        <f t="shared" si="9"/>
        <v>509.9</v>
      </c>
      <c r="AB16">
        <f t="shared" si="10"/>
        <v>0</v>
      </c>
      <c r="AC16">
        <f t="shared" si="11"/>
        <v>0</v>
      </c>
      <c r="AD16">
        <f t="shared" si="12"/>
        <v>5013.5</v>
      </c>
      <c r="AF16">
        <f t="shared" si="13"/>
        <v>1060.8</v>
      </c>
      <c r="AG16">
        <f t="shared" si="14"/>
        <v>1304.0999999999999</v>
      </c>
      <c r="AH16">
        <f t="shared" si="15"/>
        <v>2364.8999999999996</v>
      </c>
      <c r="AI16">
        <f t="shared" si="16"/>
        <v>1824.2</v>
      </c>
      <c r="AJ16">
        <v>74.5</v>
      </c>
    </row>
    <row r="17" spans="1:36" x14ac:dyDescent="0.2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f t="shared" si="0"/>
        <v>1730.3</v>
      </c>
      <c r="S17">
        <f t="shared" si="1"/>
        <v>0</v>
      </c>
      <c r="T17">
        <f t="shared" si="2"/>
        <v>59.599999999999902</v>
      </c>
      <c r="U17">
        <f t="shared" si="3"/>
        <v>0.1</v>
      </c>
      <c r="V17">
        <f t="shared" si="4"/>
        <v>1986.1</v>
      </c>
      <c r="W17">
        <f t="shared" si="5"/>
        <v>51.5</v>
      </c>
      <c r="X17">
        <f t="shared" si="6"/>
        <v>168</v>
      </c>
      <c r="Y17">
        <f t="shared" si="7"/>
        <v>0</v>
      </c>
      <c r="Z17">
        <f t="shared" si="8"/>
        <v>642.9</v>
      </c>
      <c r="AA17">
        <f t="shared" si="9"/>
        <v>505.6</v>
      </c>
      <c r="AB17">
        <f t="shared" si="10"/>
        <v>0</v>
      </c>
      <c r="AC17">
        <f t="shared" si="11"/>
        <v>0</v>
      </c>
      <c r="AD17">
        <f t="shared" si="12"/>
        <v>5144.0999999999995</v>
      </c>
      <c r="AF17">
        <f t="shared" si="13"/>
        <v>642.9</v>
      </c>
      <c r="AG17">
        <f t="shared" si="14"/>
        <v>1730.3</v>
      </c>
      <c r="AH17">
        <f t="shared" si="15"/>
        <v>2373.1999999999998</v>
      </c>
      <c r="AI17">
        <f t="shared" si="16"/>
        <v>1986.1</v>
      </c>
      <c r="AJ17">
        <v>51.5</v>
      </c>
    </row>
    <row r="18" spans="1:36" x14ac:dyDescent="0.2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f t="shared" si="0"/>
        <v>1573.2</v>
      </c>
      <c r="S18">
        <f t="shared" si="1"/>
        <v>0</v>
      </c>
      <c r="T18">
        <f t="shared" si="2"/>
        <v>43.4</v>
      </c>
      <c r="U18">
        <f t="shared" si="3"/>
        <v>0.2</v>
      </c>
      <c r="V18">
        <f t="shared" si="4"/>
        <v>1462.3</v>
      </c>
      <c r="W18">
        <f t="shared" si="5"/>
        <v>35.200000000000003</v>
      </c>
      <c r="X18">
        <f t="shared" si="6"/>
        <v>164</v>
      </c>
      <c r="Y18">
        <f t="shared" si="7"/>
        <v>0</v>
      </c>
      <c r="Z18">
        <f t="shared" si="8"/>
        <v>456.4</v>
      </c>
      <c r="AA18">
        <f t="shared" si="9"/>
        <v>456.5</v>
      </c>
      <c r="AB18">
        <f t="shared" si="10"/>
        <v>0</v>
      </c>
      <c r="AC18">
        <f t="shared" si="11"/>
        <v>0</v>
      </c>
      <c r="AD18">
        <f t="shared" si="12"/>
        <v>4191.2000000000007</v>
      </c>
      <c r="AF18">
        <f t="shared" si="13"/>
        <v>456.4</v>
      </c>
      <c r="AG18">
        <f t="shared" si="14"/>
        <v>1573.2</v>
      </c>
      <c r="AH18">
        <f t="shared" si="15"/>
        <v>2029.6</v>
      </c>
      <c r="AI18">
        <f t="shared" si="16"/>
        <v>1462.3</v>
      </c>
      <c r="AJ18">
        <v>35.200000000000003</v>
      </c>
    </row>
    <row r="19" spans="1:36" x14ac:dyDescent="0.2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f t="shared" si="0"/>
        <v>1186.5999999999999</v>
      </c>
      <c r="S19">
        <f t="shared" si="1"/>
        <v>27.4</v>
      </c>
      <c r="T19">
        <f t="shared" si="2"/>
        <v>43.8</v>
      </c>
      <c r="U19">
        <f t="shared" si="3"/>
        <v>0.1</v>
      </c>
      <c r="V19">
        <f t="shared" si="4"/>
        <v>1331</v>
      </c>
      <c r="W19">
        <f t="shared" si="5"/>
        <v>96.1</v>
      </c>
      <c r="X19">
        <f t="shared" si="6"/>
        <v>90.399999999999906</v>
      </c>
      <c r="Y19">
        <f t="shared" si="7"/>
        <v>17.100000000000001</v>
      </c>
      <c r="Z19">
        <f t="shared" si="8"/>
        <v>917.3</v>
      </c>
      <c r="AA19">
        <f t="shared" si="9"/>
        <v>474.4</v>
      </c>
      <c r="AB19">
        <f t="shared" si="10"/>
        <v>0</v>
      </c>
      <c r="AC19">
        <f t="shared" si="11"/>
        <v>0</v>
      </c>
      <c r="AD19">
        <f t="shared" si="12"/>
        <v>4184.1999999999989</v>
      </c>
      <c r="AF19">
        <f t="shared" si="13"/>
        <v>917.3</v>
      </c>
      <c r="AG19">
        <f t="shared" si="14"/>
        <v>1186.5999999999999</v>
      </c>
      <c r="AH19">
        <f t="shared" si="15"/>
        <v>2103.8999999999996</v>
      </c>
      <c r="AI19">
        <f t="shared" si="16"/>
        <v>1331</v>
      </c>
      <c r="AJ19">
        <v>96.1</v>
      </c>
    </row>
    <row r="20" spans="1:36" x14ac:dyDescent="0.2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f t="shared" si="0"/>
        <v>917.1</v>
      </c>
      <c r="S20">
        <f t="shared" si="1"/>
        <v>21.9</v>
      </c>
      <c r="T20">
        <f t="shared" si="2"/>
        <v>56.3</v>
      </c>
      <c r="U20">
        <f t="shared" si="3"/>
        <v>0</v>
      </c>
      <c r="V20">
        <f t="shared" si="4"/>
        <v>1579.3</v>
      </c>
      <c r="W20">
        <f t="shared" si="5"/>
        <v>284.2</v>
      </c>
      <c r="X20">
        <f t="shared" si="6"/>
        <v>107.6</v>
      </c>
      <c r="Y20">
        <f t="shared" si="7"/>
        <v>0</v>
      </c>
      <c r="Z20">
        <f t="shared" si="8"/>
        <v>1042.9000000000001</v>
      </c>
      <c r="AA20">
        <f t="shared" si="9"/>
        <v>480</v>
      </c>
      <c r="AB20">
        <f t="shared" si="10"/>
        <v>0</v>
      </c>
      <c r="AC20">
        <f t="shared" si="11"/>
        <v>0</v>
      </c>
      <c r="AD20">
        <f t="shared" si="12"/>
        <v>4489.2999999999993</v>
      </c>
      <c r="AF20">
        <f t="shared" si="13"/>
        <v>1042.9000000000001</v>
      </c>
      <c r="AG20">
        <f t="shared" si="14"/>
        <v>917.1</v>
      </c>
      <c r="AH20">
        <f t="shared" si="15"/>
        <v>1960</v>
      </c>
      <c r="AI20">
        <f t="shared" si="16"/>
        <v>1579.3</v>
      </c>
      <c r="AJ20">
        <v>284.2</v>
      </c>
    </row>
    <row r="21" spans="1:36" x14ac:dyDescent="0.2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f t="shared" si="0"/>
        <v>775.4</v>
      </c>
      <c r="S21">
        <f t="shared" si="1"/>
        <v>45.6</v>
      </c>
      <c r="T21">
        <f t="shared" si="2"/>
        <v>198.1</v>
      </c>
      <c r="U21">
        <f t="shared" si="3"/>
        <v>1.5</v>
      </c>
      <c r="V21">
        <f t="shared" si="4"/>
        <v>1414.9</v>
      </c>
      <c r="W21">
        <f t="shared" si="5"/>
        <v>309.3</v>
      </c>
      <c r="X21">
        <f t="shared" si="6"/>
        <v>170.7</v>
      </c>
      <c r="Y21">
        <f t="shared" si="7"/>
        <v>0</v>
      </c>
      <c r="Z21">
        <f t="shared" si="8"/>
        <v>921.5</v>
      </c>
      <c r="AA21">
        <f t="shared" si="9"/>
        <v>601.79999999999995</v>
      </c>
      <c r="AB21">
        <f t="shared" si="10"/>
        <v>0</v>
      </c>
      <c r="AC21">
        <f t="shared" si="11"/>
        <v>0</v>
      </c>
      <c r="AD21">
        <f t="shared" si="12"/>
        <v>4438.8</v>
      </c>
      <c r="AF21">
        <f t="shared" si="13"/>
        <v>921.5</v>
      </c>
      <c r="AG21">
        <f t="shared" si="14"/>
        <v>775.4</v>
      </c>
      <c r="AH21">
        <f t="shared" si="15"/>
        <v>1696.9</v>
      </c>
      <c r="AI21">
        <f t="shared" si="16"/>
        <v>1414.9</v>
      </c>
      <c r="AJ21">
        <v>309.3</v>
      </c>
    </row>
    <row r="22" spans="1:36" x14ac:dyDescent="0.2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f t="shared" si="0"/>
        <v>834.7</v>
      </c>
      <c r="S22">
        <f t="shared" si="1"/>
        <v>41.4</v>
      </c>
      <c r="T22">
        <f t="shared" si="2"/>
        <v>102.3</v>
      </c>
      <c r="U22">
        <f t="shared" si="3"/>
        <v>0.3</v>
      </c>
      <c r="V22">
        <f t="shared" si="4"/>
        <v>1362.1</v>
      </c>
      <c r="W22">
        <f t="shared" si="5"/>
        <v>245</v>
      </c>
      <c r="X22">
        <f t="shared" si="6"/>
        <v>173.6</v>
      </c>
      <c r="Y22">
        <f t="shared" si="7"/>
        <v>0</v>
      </c>
      <c r="Z22">
        <f t="shared" si="8"/>
        <v>1039.5999999999999</v>
      </c>
      <c r="AA22">
        <f t="shared" si="9"/>
        <v>546.20000000000005</v>
      </c>
      <c r="AB22">
        <f t="shared" si="10"/>
        <v>0</v>
      </c>
      <c r="AC22">
        <f t="shared" si="11"/>
        <v>0</v>
      </c>
      <c r="AD22">
        <f t="shared" si="12"/>
        <v>4345.2</v>
      </c>
      <c r="AF22">
        <f t="shared" si="13"/>
        <v>1039.5999999999999</v>
      </c>
      <c r="AG22">
        <f t="shared" si="14"/>
        <v>834.7</v>
      </c>
      <c r="AH22">
        <f t="shared" si="15"/>
        <v>1874.3</v>
      </c>
      <c r="AI22">
        <f t="shared" si="16"/>
        <v>1362.1</v>
      </c>
      <c r="AJ22">
        <v>245</v>
      </c>
    </row>
    <row r="23" spans="1:36" x14ac:dyDescent="0.25">
      <c r="A23" s="2" t="s">
        <v>15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15</v>
      </c>
      <c r="R23">
        <f>SUM(R5:R22)</f>
        <v>19460.199999999997</v>
      </c>
      <c r="S23">
        <f t="shared" ref="S23:AD23" si="17">SUM(S5:S22)</f>
        <v>136.30000000000001</v>
      </c>
      <c r="T23">
        <f t="shared" si="17"/>
        <v>1585.2999999999986</v>
      </c>
      <c r="U23">
        <f t="shared" si="17"/>
        <v>103.69999999999989</v>
      </c>
      <c r="V23">
        <f t="shared" si="17"/>
        <v>28341.299999999988</v>
      </c>
      <c r="W23">
        <f t="shared" si="17"/>
        <v>3619.0999999999976</v>
      </c>
      <c r="X23">
        <f t="shared" si="17"/>
        <v>3052.8999999999987</v>
      </c>
      <c r="Y23">
        <f t="shared" si="17"/>
        <v>17.100000000000001</v>
      </c>
      <c r="Z23">
        <f t="shared" si="17"/>
        <v>20911.499999999971</v>
      </c>
      <c r="AA23">
        <f t="shared" si="17"/>
        <v>9347.5999999999985</v>
      </c>
      <c r="AB23">
        <f t="shared" si="17"/>
        <v>0</v>
      </c>
      <c r="AC23">
        <f t="shared" si="17"/>
        <v>0</v>
      </c>
      <c r="AD23">
        <f t="shared" si="17"/>
        <v>86574.999999999956</v>
      </c>
    </row>
    <row r="24" spans="1:36" x14ac:dyDescent="0.25">
      <c r="Q24" t="s">
        <v>29</v>
      </c>
      <c r="R24" s="3">
        <f>R23/$AD$23</f>
        <v>0.22477851573779967</v>
      </c>
      <c r="S24" s="3">
        <f t="shared" ref="S24:AC24" si="18">S23/$AD$23</f>
        <v>1.5743574935027443E-3</v>
      </c>
      <c r="T24" s="3">
        <f t="shared" si="18"/>
        <v>1.8311290788333809E-2</v>
      </c>
      <c r="U24" s="3">
        <f t="shared" si="18"/>
        <v>1.1978053710655495E-3</v>
      </c>
      <c r="V24" s="3">
        <f t="shared" si="18"/>
        <v>0.3273612474732891</v>
      </c>
      <c r="W24" s="3">
        <f t="shared" si="18"/>
        <v>4.1803060929829619E-2</v>
      </c>
      <c r="X24" s="3">
        <f t="shared" si="18"/>
        <v>3.5263066705168933E-2</v>
      </c>
      <c r="Y24" s="3">
        <f t="shared" si="18"/>
        <v>1.9751660410049102E-4</v>
      </c>
      <c r="Z24" s="3">
        <f>Z23/$AD$23</f>
        <v>0.2415420155934159</v>
      </c>
      <c r="AA24" s="3">
        <f t="shared" si="18"/>
        <v>0.10797112330349412</v>
      </c>
      <c r="AB24" s="3">
        <f t="shared" si="18"/>
        <v>0</v>
      </c>
      <c r="AC24" s="3">
        <f t="shared" si="18"/>
        <v>0</v>
      </c>
      <c r="AD24" s="3">
        <f>AD23/$AD$23</f>
        <v>1</v>
      </c>
      <c r="AE24" s="8">
        <f>R24+V24+Z24</f>
        <v>0.79368177880450463</v>
      </c>
    </row>
    <row r="25" spans="1:36" x14ac:dyDescent="0.25">
      <c r="R25" s="8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62B5-8054-4387-8194-2147240A4B2D}">
  <dimension ref="A1:N21"/>
  <sheetViews>
    <sheetView workbookViewId="0">
      <selection activeCell="P4" sqref="P4"/>
    </sheetView>
  </sheetViews>
  <sheetFormatPr defaultRowHeight="15.75" x14ac:dyDescent="0.25"/>
  <sheetData>
    <row r="1" spans="1:14" x14ac:dyDescent="0.25">
      <c r="A1" t="str">
        <f>Main!Q4</f>
        <v>Year</v>
      </c>
      <c r="B1" t="str">
        <f>Main!R4</f>
        <v>Colorado</v>
      </c>
      <c r="C1" t="str">
        <f>Main!S4</f>
        <v>Desalination</v>
      </c>
      <c r="D1" t="str">
        <f>Main!T4</f>
        <v>Env</v>
      </c>
      <c r="E1" t="str">
        <f>Main!U4</f>
        <v>Federal</v>
      </c>
      <c r="F1" t="str">
        <f>Main!V4</f>
        <v>Groundwater</v>
      </c>
      <c r="G1" t="str">
        <f>Main!W4</f>
        <v>Imports</v>
      </c>
      <c r="H1" t="str">
        <f>Main!X4</f>
        <v>LocalSupplies</v>
      </c>
      <c r="I1" t="str">
        <f>Main!Y4</f>
        <v>Other</v>
      </c>
      <c r="J1" t="str">
        <f>Main!Z4</f>
        <v>SWP</v>
      </c>
      <c r="K1" t="str">
        <f>Main!AA4</f>
        <v>TotalReturnFlowandReuse(TRFR)</v>
      </c>
      <c r="L1" t="str">
        <f>Main!AB4</f>
        <v>TransfersImports</v>
      </c>
      <c r="M1" t="str">
        <f>Main!AC4</f>
        <v>TransfersInternal</v>
      </c>
      <c r="N1" t="str">
        <f>Main!AD4</f>
        <v>Grand Total</v>
      </c>
    </row>
    <row r="2" spans="1:14" x14ac:dyDescent="0.25">
      <c r="A2">
        <f>Main!Q5</f>
        <v>2002</v>
      </c>
      <c r="B2">
        <f>Main!R5</f>
        <v>1309.3</v>
      </c>
      <c r="C2">
        <f>Main!S5</f>
        <v>0</v>
      </c>
      <c r="D2">
        <f>Main!T5</f>
        <v>36.299999999999997</v>
      </c>
      <c r="E2">
        <f>Main!U5</f>
        <v>53.6</v>
      </c>
      <c r="F2">
        <f>Main!V5</f>
        <v>1897.6</v>
      </c>
      <c r="G2">
        <f>Main!W5</f>
        <v>218.4</v>
      </c>
      <c r="H2">
        <f>Main!X5</f>
        <v>144.9</v>
      </c>
      <c r="I2">
        <f>Main!Y5</f>
        <v>0</v>
      </c>
      <c r="J2">
        <f>Main!Z5</f>
        <v>1533.5</v>
      </c>
      <c r="K2">
        <f>Main!AA5</f>
        <v>195.3</v>
      </c>
      <c r="L2">
        <f>Main!AB5</f>
        <v>0</v>
      </c>
      <c r="M2">
        <f>Main!AC5</f>
        <v>0</v>
      </c>
      <c r="N2">
        <f>Main!AD5</f>
        <v>5388.9000000000005</v>
      </c>
    </row>
    <row r="3" spans="1:14" x14ac:dyDescent="0.25">
      <c r="A3">
        <f>Main!Q6</f>
        <v>2003</v>
      </c>
      <c r="B3">
        <f>Main!R6</f>
        <v>756.6</v>
      </c>
      <c r="C3">
        <f>Main!S6</f>
        <v>0</v>
      </c>
      <c r="D3">
        <f>Main!T6</f>
        <v>36.200000000000003</v>
      </c>
      <c r="E3">
        <f>Main!U6</f>
        <v>0.7</v>
      </c>
      <c r="F3">
        <f>Main!V6</f>
        <v>1542.69999999999</v>
      </c>
      <c r="G3">
        <f>Main!W6</f>
        <v>207.3</v>
      </c>
      <c r="H3">
        <f>Main!X6</f>
        <v>122</v>
      </c>
      <c r="I3">
        <f>Main!Y6</f>
        <v>0</v>
      </c>
      <c r="J3">
        <f>Main!Z6</f>
        <v>1712.8999999999901</v>
      </c>
      <c r="K3">
        <f>Main!AA6</f>
        <v>486.1</v>
      </c>
      <c r="L3">
        <f>Main!AB6</f>
        <v>0</v>
      </c>
      <c r="M3">
        <f>Main!AC6</f>
        <v>0</v>
      </c>
      <c r="N3">
        <f>Main!AD6</f>
        <v>4864.4999999999809</v>
      </c>
    </row>
    <row r="4" spans="1:14" x14ac:dyDescent="0.25">
      <c r="A4">
        <f>Main!Q7</f>
        <v>2004</v>
      </c>
      <c r="B4">
        <f>Main!R7</f>
        <v>1098.5</v>
      </c>
      <c r="C4">
        <f>Main!S7</f>
        <v>0</v>
      </c>
      <c r="D4">
        <f>Main!T7</f>
        <v>31.2</v>
      </c>
      <c r="E4">
        <f>Main!U7</f>
        <v>0.4</v>
      </c>
      <c r="F4">
        <f>Main!V7</f>
        <v>1476.3</v>
      </c>
      <c r="G4">
        <f>Main!W7</f>
        <v>202.6</v>
      </c>
      <c r="H4">
        <f>Main!X7</f>
        <v>100.8</v>
      </c>
      <c r="I4">
        <f>Main!Y7</f>
        <v>0</v>
      </c>
      <c r="J4">
        <f>Main!Z7</f>
        <v>1836.19999999999</v>
      </c>
      <c r="K4">
        <f>Main!AA7</f>
        <v>488.8</v>
      </c>
      <c r="L4">
        <f>Main!AB7</f>
        <v>0</v>
      </c>
      <c r="M4">
        <f>Main!AC7</f>
        <v>0</v>
      </c>
      <c r="N4">
        <f>Main!AD7</f>
        <v>5234.7999999999902</v>
      </c>
    </row>
    <row r="5" spans="1:14" x14ac:dyDescent="0.25">
      <c r="A5">
        <f>Main!Q8</f>
        <v>2005</v>
      </c>
      <c r="B5">
        <f>Main!R8</f>
        <v>771.69999999999902</v>
      </c>
      <c r="C5">
        <f>Main!S8</f>
        <v>0</v>
      </c>
      <c r="D5">
        <f>Main!T8</f>
        <v>427.599999999999</v>
      </c>
      <c r="E5">
        <f>Main!U8</f>
        <v>42.099999999999902</v>
      </c>
      <c r="F5">
        <f>Main!V8</f>
        <v>1237.5999999999999</v>
      </c>
      <c r="G5">
        <f>Main!W8</f>
        <v>339.79999999999899</v>
      </c>
      <c r="H5">
        <f>Main!X8</f>
        <v>189.2</v>
      </c>
      <c r="I5">
        <f>Main!Y8</f>
        <v>0</v>
      </c>
      <c r="J5">
        <f>Main!Z8</f>
        <v>1528.5</v>
      </c>
      <c r="K5">
        <f>Main!AA8</f>
        <v>638.9</v>
      </c>
      <c r="L5">
        <f>Main!AB8</f>
        <v>0</v>
      </c>
      <c r="M5">
        <f>Main!AC8</f>
        <v>0</v>
      </c>
      <c r="N5">
        <f>Main!AD8</f>
        <v>5175.399999999996</v>
      </c>
    </row>
    <row r="6" spans="1:14" x14ac:dyDescent="0.25">
      <c r="A6">
        <f>Main!Q9</f>
        <v>2006</v>
      </c>
      <c r="B6">
        <f>Main!R9</f>
        <v>806.7</v>
      </c>
      <c r="C6">
        <f>Main!S9</f>
        <v>0</v>
      </c>
      <c r="D6">
        <f>Main!T9</f>
        <v>31.1</v>
      </c>
      <c r="E6">
        <f>Main!U9</f>
        <v>0.4</v>
      </c>
      <c r="F6">
        <f>Main!V9</f>
        <v>1739.9</v>
      </c>
      <c r="G6">
        <f>Main!W9</f>
        <v>365.8</v>
      </c>
      <c r="H6">
        <f>Main!X9</f>
        <v>231.3</v>
      </c>
      <c r="I6">
        <f>Main!Y9</f>
        <v>0</v>
      </c>
      <c r="J6">
        <f>Main!Z9</f>
        <v>1469.7</v>
      </c>
      <c r="K6">
        <f>Main!AA9</f>
        <v>628.29999999999995</v>
      </c>
      <c r="L6">
        <f>Main!AB9</f>
        <v>0</v>
      </c>
      <c r="M6">
        <f>Main!AC9</f>
        <v>0</v>
      </c>
      <c r="N6">
        <f>Main!AD9</f>
        <v>5273.2000000000007</v>
      </c>
    </row>
    <row r="7" spans="1:14" x14ac:dyDescent="0.25">
      <c r="A7">
        <f>Main!Q10</f>
        <v>2007</v>
      </c>
      <c r="B7">
        <f>Main!R10</f>
        <v>1079.4000000000001</v>
      </c>
      <c r="C7">
        <f>Main!S10</f>
        <v>0</v>
      </c>
      <c r="D7">
        <f>Main!T10</f>
        <v>42.4</v>
      </c>
      <c r="E7">
        <f>Main!U10</f>
        <v>0</v>
      </c>
      <c r="F7">
        <f>Main!V10</f>
        <v>1802.4</v>
      </c>
      <c r="G7">
        <f>Main!W10</f>
        <v>185.79999999999899</v>
      </c>
      <c r="H7">
        <f>Main!X10</f>
        <v>141.30000000000001</v>
      </c>
      <c r="I7">
        <f>Main!Y10</f>
        <v>0</v>
      </c>
      <c r="J7">
        <f>Main!Z10</f>
        <v>1596.4</v>
      </c>
      <c r="K7">
        <f>Main!AA10</f>
        <v>528.70000000000005</v>
      </c>
      <c r="L7">
        <f>Main!AB10</f>
        <v>0</v>
      </c>
      <c r="M7">
        <f>Main!AC10</f>
        <v>0</v>
      </c>
      <c r="N7">
        <f>Main!AD10</f>
        <v>5376.3999999999987</v>
      </c>
    </row>
    <row r="8" spans="1:14" x14ac:dyDescent="0.25">
      <c r="A8">
        <f>Main!Q11</f>
        <v>2008</v>
      </c>
      <c r="B8">
        <f>Main!R11</f>
        <v>1254.4000000000001</v>
      </c>
      <c r="C8">
        <f>Main!S11</f>
        <v>0</v>
      </c>
      <c r="D8">
        <f>Main!T11</f>
        <v>32.299999999999997</v>
      </c>
      <c r="E8">
        <f>Main!U11</f>
        <v>0.3</v>
      </c>
      <c r="F8">
        <f>Main!V11</f>
        <v>1697.1</v>
      </c>
      <c r="G8">
        <f>Main!W11</f>
        <v>138.19999999999999</v>
      </c>
      <c r="H8">
        <f>Main!X11</f>
        <v>201.6</v>
      </c>
      <c r="I8">
        <f>Main!Y11</f>
        <v>0</v>
      </c>
      <c r="J8">
        <f>Main!Z11</f>
        <v>1269.2</v>
      </c>
      <c r="K8">
        <f>Main!AA11</f>
        <v>597.70000000000005</v>
      </c>
      <c r="L8">
        <f>Main!AB11</f>
        <v>0</v>
      </c>
      <c r="M8">
        <f>Main!AC11</f>
        <v>0</v>
      </c>
      <c r="N8">
        <f>Main!AD11</f>
        <v>5190.7999999999993</v>
      </c>
    </row>
    <row r="9" spans="1:14" x14ac:dyDescent="0.25">
      <c r="A9">
        <f>Main!Q12</f>
        <v>2009</v>
      </c>
      <c r="B9">
        <f>Main!R12</f>
        <v>1216.4000000000001</v>
      </c>
      <c r="C9">
        <f>Main!S12</f>
        <v>0</v>
      </c>
      <c r="D9">
        <f>Main!T12</f>
        <v>32.299999999999997</v>
      </c>
      <c r="E9">
        <f>Main!U12</f>
        <v>0.8</v>
      </c>
      <c r="F9">
        <f>Main!V12</f>
        <v>1744.5</v>
      </c>
      <c r="G9">
        <f>Main!W12</f>
        <v>98.8</v>
      </c>
      <c r="H9">
        <f>Main!X12</f>
        <v>179.9</v>
      </c>
      <c r="I9">
        <f>Main!Y12</f>
        <v>0</v>
      </c>
      <c r="J9">
        <f>Main!Z12</f>
        <v>985.7</v>
      </c>
      <c r="K9">
        <f>Main!AA12</f>
        <v>498.7</v>
      </c>
      <c r="L9">
        <f>Main!AB12</f>
        <v>0</v>
      </c>
      <c r="M9">
        <f>Main!AC12</f>
        <v>0</v>
      </c>
      <c r="N9">
        <f>Main!AD12</f>
        <v>4757.1000000000004</v>
      </c>
    </row>
    <row r="10" spans="1:14" x14ac:dyDescent="0.25">
      <c r="A10">
        <f>Main!Q13</f>
        <v>2010</v>
      </c>
      <c r="B10">
        <f>Main!R13</f>
        <v>987.8</v>
      </c>
      <c r="C10">
        <f>Main!S13</f>
        <v>0</v>
      </c>
      <c r="D10">
        <f>Main!T13</f>
        <v>86.6</v>
      </c>
      <c r="E10">
        <f>Main!U13</f>
        <v>1.4</v>
      </c>
      <c r="F10">
        <f>Main!V13</f>
        <v>1408.2</v>
      </c>
      <c r="G10">
        <f>Main!W13</f>
        <v>241.6</v>
      </c>
      <c r="H10">
        <f>Main!X13</f>
        <v>220.29999999999899</v>
      </c>
      <c r="I10">
        <f>Main!Y13</f>
        <v>0</v>
      </c>
      <c r="J10">
        <f>Main!Z13</f>
        <v>826.9</v>
      </c>
      <c r="K10">
        <f>Main!AA13</f>
        <v>553</v>
      </c>
      <c r="L10">
        <f>Main!AB13</f>
        <v>0</v>
      </c>
      <c r="M10">
        <f>Main!AC13</f>
        <v>0</v>
      </c>
      <c r="N10">
        <f>Main!AD13</f>
        <v>4325.7999999999993</v>
      </c>
    </row>
    <row r="11" spans="1:14" x14ac:dyDescent="0.25">
      <c r="A11">
        <f>Main!Q14</f>
        <v>2011</v>
      </c>
      <c r="B11">
        <f>Main!R14</f>
        <v>955.8</v>
      </c>
      <c r="C11">
        <f>Main!S14</f>
        <v>0</v>
      </c>
      <c r="D11">
        <f>Main!T14</f>
        <v>220.7</v>
      </c>
      <c r="E11">
        <f>Main!U14</f>
        <v>1.7</v>
      </c>
      <c r="F11">
        <f>Main!V14</f>
        <v>1351</v>
      </c>
      <c r="G11">
        <f>Main!W14</f>
        <v>324.89999999999998</v>
      </c>
      <c r="H11">
        <f>Main!X14</f>
        <v>214.3</v>
      </c>
      <c r="I11">
        <f>Main!Y14</f>
        <v>0</v>
      </c>
      <c r="J11">
        <f>Main!Z14</f>
        <v>900.69999999999902</v>
      </c>
      <c r="K11">
        <f>Main!AA14</f>
        <v>644.6</v>
      </c>
      <c r="L11">
        <f>Main!AB14</f>
        <v>0</v>
      </c>
      <c r="M11">
        <f>Main!AC14</f>
        <v>0</v>
      </c>
      <c r="N11">
        <f>Main!AD14</f>
        <v>4613.6999999999989</v>
      </c>
    </row>
    <row r="12" spans="1:14" x14ac:dyDescent="0.25">
      <c r="A12">
        <f>Main!Q15</f>
        <v>2012</v>
      </c>
      <c r="B12">
        <f>Main!R15</f>
        <v>902.19999999999902</v>
      </c>
      <c r="C12">
        <f>Main!S15</f>
        <v>0</v>
      </c>
      <c r="D12">
        <f>Main!T15</f>
        <v>61.599999999999902</v>
      </c>
      <c r="E12">
        <f>Main!U15</f>
        <v>0.1</v>
      </c>
      <c r="F12">
        <f>Main!V15</f>
        <v>1484.1</v>
      </c>
      <c r="G12">
        <f>Main!W15</f>
        <v>200.1</v>
      </c>
      <c r="H12">
        <f>Main!X15</f>
        <v>236.5</v>
      </c>
      <c r="I12">
        <f>Main!Y15</f>
        <v>0</v>
      </c>
      <c r="J12">
        <f>Main!Z15</f>
        <v>1170.3999999999901</v>
      </c>
      <c r="K12">
        <f>Main!AA15</f>
        <v>513.1</v>
      </c>
      <c r="L12">
        <f>Main!AB15</f>
        <v>0</v>
      </c>
      <c r="M12">
        <f>Main!AC15</f>
        <v>0</v>
      </c>
      <c r="N12">
        <f>Main!AD15</f>
        <v>4568.0999999999894</v>
      </c>
    </row>
    <row r="13" spans="1:14" x14ac:dyDescent="0.25">
      <c r="A13">
        <f>Main!Q16</f>
        <v>2013</v>
      </c>
      <c r="B13">
        <f>Main!R16</f>
        <v>1304.0999999999999</v>
      </c>
      <c r="C13">
        <f>Main!S16</f>
        <v>0</v>
      </c>
      <c r="D13">
        <f>Main!T16</f>
        <v>43.5</v>
      </c>
      <c r="E13">
        <f>Main!U16</f>
        <v>0</v>
      </c>
      <c r="F13">
        <f>Main!V16</f>
        <v>1824.2</v>
      </c>
      <c r="G13">
        <f>Main!W16</f>
        <v>74.5</v>
      </c>
      <c r="H13">
        <f>Main!X16</f>
        <v>196.5</v>
      </c>
      <c r="I13">
        <f>Main!Y16</f>
        <v>0</v>
      </c>
      <c r="J13">
        <f>Main!Z16</f>
        <v>1060.8</v>
      </c>
      <c r="K13">
        <f>Main!AA16</f>
        <v>509.9</v>
      </c>
      <c r="L13">
        <f>Main!AB16</f>
        <v>0</v>
      </c>
      <c r="M13">
        <f>Main!AC16</f>
        <v>0</v>
      </c>
      <c r="N13">
        <f>Main!AD16</f>
        <v>5013.5</v>
      </c>
    </row>
    <row r="14" spans="1:14" x14ac:dyDescent="0.25">
      <c r="A14">
        <f>Main!Q17</f>
        <v>2014</v>
      </c>
      <c r="B14">
        <f>Main!R17</f>
        <v>1730.3</v>
      </c>
      <c r="C14">
        <f>Main!S17</f>
        <v>0</v>
      </c>
      <c r="D14">
        <f>Main!T17</f>
        <v>59.599999999999902</v>
      </c>
      <c r="E14">
        <f>Main!U17</f>
        <v>0.1</v>
      </c>
      <c r="F14">
        <f>Main!V17</f>
        <v>1986.1</v>
      </c>
      <c r="G14">
        <f>Main!W17</f>
        <v>51.5</v>
      </c>
      <c r="H14">
        <f>Main!X17</f>
        <v>168</v>
      </c>
      <c r="I14">
        <f>Main!Y17</f>
        <v>0</v>
      </c>
      <c r="J14">
        <f>Main!Z17</f>
        <v>642.9</v>
      </c>
      <c r="K14">
        <f>Main!AA17</f>
        <v>505.6</v>
      </c>
      <c r="L14">
        <f>Main!AB17</f>
        <v>0</v>
      </c>
      <c r="M14">
        <f>Main!AC17</f>
        <v>0</v>
      </c>
      <c r="N14">
        <f>Main!AD17</f>
        <v>5144.0999999999995</v>
      </c>
    </row>
    <row r="15" spans="1:14" x14ac:dyDescent="0.25">
      <c r="A15">
        <f>Main!Q18</f>
        <v>2015</v>
      </c>
      <c r="B15">
        <f>Main!R18</f>
        <v>1573.2</v>
      </c>
      <c r="C15">
        <f>Main!S18</f>
        <v>0</v>
      </c>
      <c r="D15">
        <f>Main!T18</f>
        <v>43.4</v>
      </c>
      <c r="E15">
        <f>Main!U18</f>
        <v>0.2</v>
      </c>
      <c r="F15">
        <f>Main!V18</f>
        <v>1462.3</v>
      </c>
      <c r="G15">
        <f>Main!W18</f>
        <v>35.200000000000003</v>
      </c>
      <c r="H15">
        <f>Main!X18</f>
        <v>164</v>
      </c>
      <c r="I15">
        <f>Main!Y18</f>
        <v>0</v>
      </c>
      <c r="J15">
        <f>Main!Z18</f>
        <v>456.4</v>
      </c>
      <c r="K15">
        <f>Main!AA18</f>
        <v>456.5</v>
      </c>
      <c r="L15">
        <f>Main!AB18</f>
        <v>0</v>
      </c>
      <c r="M15">
        <f>Main!AC18</f>
        <v>0</v>
      </c>
      <c r="N15">
        <f>Main!AD18</f>
        <v>4191.2000000000007</v>
      </c>
    </row>
    <row r="16" spans="1:14" x14ac:dyDescent="0.25">
      <c r="A16">
        <f>Main!Q19</f>
        <v>2016</v>
      </c>
      <c r="B16">
        <f>Main!R19</f>
        <v>1186.5999999999999</v>
      </c>
      <c r="C16">
        <f>Main!S19</f>
        <v>27.4</v>
      </c>
      <c r="D16">
        <f>Main!T19</f>
        <v>43.8</v>
      </c>
      <c r="E16">
        <f>Main!U19</f>
        <v>0.1</v>
      </c>
      <c r="F16">
        <f>Main!V19</f>
        <v>1331</v>
      </c>
      <c r="G16">
        <f>Main!W19</f>
        <v>96.1</v>
      </c>
      <c r="H16">
        <f>Main!X19</f>
        <v>90.399999999999906</v>
      </c>
      <c r="I16">
        <f>Main!Y19</f>
        <v>17.100000000000001</v>
      </c>
      <c r="J16">
        <f>Main!Z19</f>
        <v>917.3</v>
      </c>
      <c r="K16">
        <f>Main!AA19</f>
        <v>474.4</v>
      </c>
      <c r="L16">
        <f>Main!AB19</f>
        <v>0</v>
      </c>
      <c r="M16">
        <f>Main!AC19</f>
        <v>0</v>
      </c>
      <c r="N16">
        <f>Main!AD19</f>
        <v>4184.1999999999989</v>
      </c>
    </row>
    <row r="17" spans="1:14" x14ac:dyDescent="0.25">
      <c r="A17">
        <f>Main!Q20</f>
        <v>2018</v>
      </c>
      <c r="B17">
        <f>Main!R20</f>
        <v>917.1</v>
      </c>
      <c r="C17">
        <f>Main!S20</f>
        <v>21.9</v>
      </c>
      <c r="D17">
        <f>Main!T20</f>
        <v>56.3</v>
      </c>
      <c r="E17">
        <f>Main!U20</f>
        <v>0</v>
      </c>
      <c r="F17">
        <f>Main!V20</f>
        <v>1579.3</v>
      </c>
      <c r="G17">
        <f>Main!W20</f>
        <v>284.2</v>
      </c>
      <c r="H17">
        <f>Main!X20</f>
        <v>107.6</v>
      </c>
      <c r="I17">
        <f>Main!Y20</f>
        <v>0</v>
      </c>
      <c r="J17">
        <f>Main!Z20</f>
        <v>1042.9000000000001</v>
      </c>
      <c r="K17">
        <f>Main!AA20</f>
        <v>480</v>
      </c>
      <c r="L17">
        <f>Main!AB20</f>
        <v>0</v>
      </c>
      <c r="M17">
        <f>Main!AC20</f>
        <v>0</v>
      </c>
      <c r="N17">
        <f>Main!AD20</f>
        <v>4489.2999999999993</v>
      </c>
    </row>
    <row r="18" spans="1:14" x14ac:dyDescent="0.25">
      <c r="A18">
        <f>Main!Q21</f>
        <v>2019</v>
      </c>
      <c r="B18">
        <f>Main!R21</f>
        <v>775.4</v>
      </c>
      <c r="C18">
        <f>Main!S21</f>
        <v>45.6</v>
      </c>
      <c r="D18">
        <f>Main!T21</f>
        <v>198.1</v>
      </c>
      <c r="E18">
        <f>Main!U21</f>
        <v>1.5</v>
      </c>
      <c r="F18">
        <f>Main!V21</f>
        <v>1414.9</v>
      </c>
      <c r="G18">
        <f>Main!W21</f>
        <v>309.3</v>
      </c>
      <c r="H18">
        <f>Main!X21</f>
        <v>170.7</v>
      </c>
      <c r="I18">
        <f>Main!Y21</f>
        <v>0</v>
      </c>
      <c r="J18">
        <f>Main!Z21</f>
        <v>921.5</v>
      </c>
      <c r="K18">
        <f>Main!AA21</f>
        <v>601.79999999999995</v>
      </c>
      <c r="L18">
        <f>Main!AB21</f>
        <v>0</v>
      </c>
      <c r="M18">
        <f>Main!AC21</f>
        <v>0</v>
      </c>
      <c r="N18">
        <f>Main!AD21</f>
        <v>4438.8</v>
      </c>
    </row>
    <row r="19" spans="1:14" x14ac:dyDescent="0.25">
      <c r="A19">
        <f>Main!Q22</f>
        <v>2020</v>
      </c>
      <c r="B19">
        <f>Main!R22</f>
        <v>834.7</v>
      </c>
      <c r="C19">
        <f>Main!S22</f>
        <v>41.4</v>
      </c>
      <c r="D19">
        <f>Main!T22</f>
        <v>102.3</v>
      </c>
      <c r="E19">
        <f>Main!U22</f>
        <v>0.3</v>
      </c>
      <c r="F19">
        <f>Main!V22</f>
        <v>1362.1</v>
      </c>
      <c r="G19">
        <f>Main!W22</f>
        <v>245</v>
      </c>
      <c r="H19">
        <f>Main!X22</f>
        <v>173.6</v>
      </c>
      <c r="I19">
        <f>Main!Y22</f>
        <v>0</v>
      </c>
      <c r="J19">
        <f>Main!Z22</f>
        <v>1039.5999999999999</v>
      </c>
      <c r="K19">
        <f>Main!AA22</f>
        <v>546.20000000000005</v>
      </c>
      <c r="L19">
        <f>Main!AB22</f>
        <v>0</v>
      </c>
      <c r="M19">
        <f>Main!AC22</f>
        <v>0</v>
      </c>
      <c r="N19">
        <f>Main!AD22</f>
        <v>4345.2</v>
      </c>
    </row>
    <row r="20" spans="1:14" x14ac:dyDescent="0.25">
      <c r="A20" t="str">
        <f>Main!Q23</f>
        <v>Grand Total</v>
      </c>
      <c r="B20">
        <f>Main!R23</f>
        <v>19460.199999999997</v>
      </c>
      <c r="C20">
        <f>Main!S23</f>
        <v>136.30000000000001</v>
      </c>
      <c r="D20">
        <f>Main!T23</f>
        <v>1585.2999999999986</v>
      </c>
      <c r="E20">
        <f>Main!U23</f>
        <v>103.69999999999989</v>
      </c>
      <c r="F20">
        <f>Main!V23</f>
        <v>28341.299999999988</v>
      </c>
      <c r="G20">
        <f>Main!W23</f>
        <v>3619.0999999999976</v>
      </c>
      <c r="H20">
        <f>Main!X23</f>
        <v>3052.8999999999987</v>
      </c>
      <c r="I20">
        <f>Main!Y23</f>
        <v>17.100000000000001</v>
      </c>
      <c r="J20">
        <f>Main!Z23</f>
        <v>20911.499999999971</v>
      </c>
      <c r="K20">
        <f>Main!AA23</f>
        <v>9347.5999999999985</v>
      </c>
      <c r="L20">
        <f>Main!AB23</f>
        <v>0</v>
      </c>
      <c r="M20">
        <f>Main!AC23</f>
        <v>0</v>
      </c>
      <c r="N20">
        <f>Main!AD23</f>
        <v>86574.999999999956</v>
      </c>
    </row>
    <row r="21" spans="1:14" x14ac:dyDescent="0.25">
      <c r="A21" t="str">
        <f>Main!Q24</f>
        <v>percent</v>
      </c>
      <c r="B21" s="3">
        <f>Main!R24</f>
        <v>0.22477851573779967</v>
      </c>
      <c r="C21" s="3">
        <f>Main!S24</f>
        <v>1.5743574935027443E-3</v>
      </c>
      <c r="D21" s="3">
        <f>Main!T24</f>
        <v>1.8311290788333809E-2</v>
      </c>
      <c r="E21" s="3">
        <f>Main!U24</f>
        <v>1.1978053710655495E-3</v>
      </c>
      <c r="F21" s="3">
        <f>Main!V24</f>
        <v>0.3273612474732891</v>
      </c>
      <c r="G21" s="3">
        <f>Main!W24</f>
        <v>4.1803060929829619E-2</v>
      </c>
      <c r="H21" s="3">
        <f>Main!X24</f>
        <v>3.5263066705168933E-2</v>
      </c>
      <c r="I21" s="3">
        <f>Main!Y24</f>
        <v>1.9751660410049102E-4</v>
      </c>
      <c r="J21" s="3">
        <f>Main!Z24</f>
        <v>0.2415420155934159</v>
      </c>
      <c r="K21" s="3">
        <f>Main!AA24</f>
        <v>0.10797112330349412</v>
      </c>
      <c r="L21" s="3">
        <f>Main!AB24</f>
        <v>0</v>
      </c>
      <c r="M21" s="3">
        <f>Main!AC24</f>
        <v>0</v>
      </c>
      <c r="N21" s="3">
        <f>Main!AD24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B1" zoomScale="85" zoomScaleNormal="85" workbookViewId="0">
      <selection activeCell="J5" sqref="J5"/>
    </sheetView>
  </sheetViews>
  <sheetFormatPr defaultRowHeight="15.75" x14ac:dyDescent="0.25"/>
  <cols>
    <col min="11" max="11" width="8.625" customWidth="1"/>
    <col min="20" max="20" width="16.75" customWidth="1"/>
    <col min="22" max="22" width="21.125" bestFit="1" customWidth="1"/>
    <col min="25" max="25" width="15.375" bestFit="1" customWidth="1"/>
  </cols>
  <sheetData>
    <row r="1" spans="1:29" x14ac:dyDescent="0.25">
      <c r="A1" s="5" t="s">
        <v>14</v>
      </c>
      <c r="B1" s="5" t="s">
        <v>8</v>
      </c>
      <c r="C1" s="5" t="s">
        <v>9</v>
      </c>
      <c r="D1" s="5" t="s">
        <v>7</v>
      </c>
      <c r="E1" s="5" t="s">
        <v>3</v>
      </c>
      <c r="F1" s="5" t="s">
        <v>2</v>
      </c>
      <c r="G1" s="5" t="s">
        <v>10</v>
      </c>
      <c r="H1" s="5" t="s">
        <v>6</v>
      </c>
      <c r="I1" s="5" t="s">
        <v>11</v>
      </c>
      <c r="J1" s="5" t="s">
        <v>5</v>
      </c>
      <c r="K1" s="5" t="s">
        <v>4</v>
      </c>
      <c r="L1" s="5" t="s">
        <v>12</v>
      </c>
      <c r="M1" s="5" t="s">
        <v>13</v>
      </c>
      <c r="N1" s="5" t="s">
        <v>15</v>
      </c>
      <c r="Q1" t="s">
        <v>19</v>
      </c>
      <c r="R1" t="s">
        <v>21</v>
      </c>
      <c r="S1" t="s">
        <v>22</v>
      </c>
      <c r="T1" t="s">
        <v>23</v>
      </c>
      <c r="U1" t="s">
        <v>20</v>
      </c>
      <c r="V1" t="s">
        <v>24</v>
      </c>
    </row>
    <row r="2" spans="1:29" x14ac:dyDescent="0.2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3">
        <v>0.43937324128001998</v>
      </c>
      <c r="S2" s="13">
        <v>0.71130952380952395</v>
      </c>
      <c r="T2" s="13">
        <v>0.37088323353293401</v>
      </c>
      <c r="U2" s="13">
        <v>0.71363636363636296</v>
      </c>
      <c r="V2" s="13">
        <v>0.81062874251496997</v>
      </c>
      <c r="X2" t="s">
        <v>30</v>
      </c>
    </row>
    <row r="3" spans="1:29" ht="16.5" thickBot="1" x14ac:dyDescent="0.3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3">
        <v>0.39011299435028202</v>
      </c>
      <c r="S3" s="13">
        <v>0.65714285714285703</v>
      </c>
      <c r="T3" s="13">
        <v>0.28330838323353202</v>
      </c>
      <c r="U3" s="13">
        <v>0.60043103448275803</v>
      </c>
      <c r="V3" s="13">
        <v>0.71781437125748504</v>
      </c>
    </row>
    <row r="4" spans="1:29" x14ac:dyDescent="0.2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3">
        <v>0.44770299145299097</v>
      </c>
      <c r="S4" s="13">
        <v>0.57983193277310896</v>
      </c>
      <c r="T4" s="13">
        <v>0.39221556886227499</v>
      </c>
      <c r="U4" s="13">
        <v>0.56971153846153799</v>
      </c>
      <c r="V4" s="13">
        <v>0.58270958083832303</v>
      </c>
      <c r="X4" s="12" t="s">
        <v>31</v>
      </c>
      <c r="Y4" s="12"/>
    </row>
    <row r="5" spans="1:29" x14ac:dyDescent="0.2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3">
        <v>0.61111111111111105</v>
      </c>
      <c r="S5" s="13">
        <v>0.64375000000000004</v>
      </c>
      <c r="T5" s="13">
        <v>0.66579341317365204</v>
      </c>
      <c r="U5" s="13">
        <v>0.64482758620689595</v>
      </c>
      <c r="V5" s="13">
        <v>0.69947604790419105</v>
      </c>
      <c r="X5" t="s">
        <v>32</v>
      </c>
      <c r="Y5">
        <v>0.90611344190709819</v>
      </c>
    </row>
    <row r="6" spans="1:29" x14ac:dyDescent="0.2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3">
        <v>0.56730769230769196</v>
      </c>
      <c r="S6" s="13">
        <v>0.69270833333333304</v>
      </c>
      <c r="T6" s="13">
        <v>0.59955089820359198</v>
      </c>
      <c r="U6" s="13">
        <v>0.67445054945054905</v>
      </c>
      <c r="V6" s="13">
        <v>0.78742514970059796</v>
      </c>
      <c r="X6" t="s">
        <v>33</v>
      </c>
      <c r="Y6">
        <v>0.82104156960472829</v>
      </c>
    </row>
    <row r="7" spans="1:29" x14ac:dyDescent="0.2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3">
        <v>0.42529761904761898</v>
      </c>
      <c r="S7" s="13">
        <v>0.59545454545454501</v>
      </c>
      <c r="T7" s="13">
        <v>0.33645209580838298</v>
      </c>
      <c r="U7" s="13">
        <v>0.55833333333333302</v>
      </c>
      <c r="V7" s="13">
        <v>0.60890718562874202</v>
      </c>
      <c r="X7" t="s">
        <v>34</v>
      </c>
      <c r="Y7">
        <v>0.79547607954826094</v>
      </c>
    </row>
    <row r="8" spans="1:29" x14ac:dyDescent="0.2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3">
        <v>0.38541666666666602</v>
      </c>
      <c r="S8" s="13">
        <v>0.5</v>
      </c>
      <c r="T8" s="13">
        <v>0.26085329341317298</v>
      </c>
      <c r="U8" s="13">
        <v>0.5</v>
      </c>
      <c r="V8" s="13">
        <v>0.44086826347305302</v>
      </c>
      <c r="X8" t="s">
        <v>35</v>
      </c>
      <c r="Y8">
        <v>342.06774702283747</v>
      </c>
    </row>
    <row r="9" spans="1:29" ht="16.5" thickBot="1" x14ac:dyDescent="0.3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3">
        <v>0.36016912103083298</v>
      </c>
      <c r="S9" s="13">
        <v>0.36190476190476101</v>
      </c>
      <c r="T9" s="13">
        <v>0.19386227544910101</v>
      </c>
      <c r="U9" s="13">
        <v>0.37008101851851799</v>
      </c>
      <c r="V9" s="13">
        <v>0.20097305389221501</v>
      </c>
      <c r="X9" s="10" t="s">
        <v>36</v>
      </c>
      <c r="Y9" s="10">
        <v>17</v>
      </c>
    </row>
    <row r="10" spans="1:29" x14ac:dyDescent="0.2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3">
        <v>0.58292483660130701</v>
      </c>
      <c r="S10" s="13">
        <v>0.40336134453781503</v>
      </c>
      <c r="T10" s="13">
        <v>0.62088323353293395</v>
      </c>
      <c r="U10" s="13">
        <v>0.44523809523809499</v>
      </c>
      <c r="V10" s="13">
        <v>0.26347305389221498</v>
      </c>
    </row>
    <row r="11" spans="1:29" ht="16.5" thickBot="1" x14ac:dyDescent="0.3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3">
        <v>0.716852739719534</v>
      </c>
      <c r="S11" s="13">
        <v>0.52651515151515105</v>
      </c>
      <c r="T11" s="13">
        <v>0.83757485029940104</v>
      </c>
      <c r="U11" s="13">
        <v>0.56111111111111101</v>
      </c>
      <c r="V11" s="13">
        <v>0.49550898203592803</v>
      </c>
      <c r="X11" t="s">
        <v>37</v>
      </c>
    </row>
    <row r="12" spans="1:29" x14ac:dyDescent="0.2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3">
        <v>0.39419129720853802</v>
      </c>
      <c r="S12" s="13">
        <v>0.48809523809523803</v>
      </c>
      <c r="T12" s="13">
        <v>0.30239520958083799</v>
      </c>
      <c r="U12" s="13">
        <v>0.45454545454545398</v>
      </c>
      <c r="V12" s="13">
        <v>0.41467065868263397</v>
      </c>
      <c r="X12" s="11"/>
      <c r="Y12" s="11" t="s">
        <v>42</v>
      </c>
      <c r="Z12" s="11" t="s">
        <v>43</v>
      </c>
      <c r="AA12" s="11" t="s">
        <v>44</v>
      </c>
      <c r="AB12" s="11" t="s">
        <v>45</v>
      </c>
      <c r="AC12" s="11" t="s">
        <v>46</v>
      </c>
    </row>
    <row r="13" spans="1:29" x14ac:dyDescent="0.2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3">
        <v>0.317980022197558</v>
      </c>
      <c r="S13" s="13">
        <v>0.36931818181818099</v>
      </c>
      <c r="T13" s="13">
        <v>0.13884730538922099</v>
      </c>
      <c r="U13" s="13">
        <v>0.34523809523809501</v>
      </c>
      <c r="V13" s="13">
        <v>0.21444610778443099</v>
      </c>
      <c r="X13" t="s">
        <v>38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2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3">
        <v>0.237889983579638</v>
      </c>
      <c r="S14" s="13">
        <v>0.24137931034482701</v>
      </c>
      <c r="T14" s="13">
        <v>5.4266467065868199E-2</v>
      </c>
      <c r="U14" s="13">
        <v>0.23611111111111099</v>
      </c>
      <c r="V14" s="13">
        <v>7.4850299401197598E-2</v>
      </c>
      <c r="X14" t="s">
        <v>39</v>
      </c>
      <c r="Y14">
        <v>14</v>
      </c>
      <c r="Z14">
        <v>1638144.809745919</v>
      </c>
      <c r="AA14">
        <v>117010.34355327992</v>
      </c>
    </row>
    <row r="15" spans="1:29" ht="16.5" thickBot="1" x14ac:dyDescent="0.3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3">
        <v>0.278919491525423</v>
      </c>
      <c r="S15" s="13">
        <v>0.22380952380952299</v>
      </c>
      <c r="T15" s="13">
        <v>0.10104790419161599</v>
      </c>
      <c r="U15" s="13">
        <v>0.21980676328502399</v>
      </c>
      <c r="V15" s="13">
        <v>6.6991017964071795E-2</v>
      </c>
      <c r="X15" s="10" t="s">
        <v>40</v>
      </c>
      <c r="Y15" s="10">
        <v>16</v>
      </c>
      <c r="Z15" s="10">
        <v>9153772.7847058754</v>
      </c>
      <c r="AA15" s="10"/>
      <c r="AB15" s="10"/>
      <c r="AC15" s="10"/>
    </row>
    <row r="16" spans="1:29" ht="16.5" thickBot="1" x14ac:dyDescent="0.3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3">
        <v>0.49652777777777701</v>
      </c>
      <c r="S16" s="13">
        <v>0.211206896551724</v>
      </c>
      <c r="T16" s="13">
        <v>0.44610778443113702</v>
      </c>
      <c r="U16" s="13">
        <v>0.25</v>
      </c>
      <c r="V16" s="13">
        <v>6.2125748502993898E-2</v>
      </c>
    </row>
    <row r="17" spans="1:32" x14ac:dyDescent="0.2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3">
        <v>0.49445542380324897</v>
      </c>
      <c r="S17" s="13">
        <v>0.5</v>
      </c>
      <c r="T17" s="13">
        <v>0.47604790419161602</v>
      </c>
      <c r="U17" s="13">
        <v>0.41428571428571398</v>
      </c>
      <c r="V17" s="13">
        <v>0.44086826347305302</v>
      </c>
      <c r="X17" s="11"/>
      <c r="Y17" s="11" t="s">
        <v>47</v>
      </c>
      <c r="Z17" s="11" t="s">
        <v>35</v>
      </c>
      <c r="AA17" s="11" t="s">
        <v>48</v>
      </c>
      <c r="AB17" s="11" t="s">
        <v>49</v>
      </c>
      <c r="AC17" s="11" t="s">
        <v>50</v>
      </c>
      <c r="AD17" s="11" t="s">
        <v>51</v>
      </c>
      <c r="AE17" s="11" t="s">
        <v>52</v>
      </c>
      <c r="AF17" s="11" t="s">
        <v>53</v>
      </c>
    </row>
    <row r="18" spans="1:32" x14ac:dyDescent="0.2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3">
        <v>0.675219298245614</v>
      </c>
      <c r="S18" s="13">
        <v>0.57142857142857095</v>
      </c>
      <c r="T18" s="13">
        <v>0.76684131736526895</v>
      </c>
      <c r="U18" s="13">
        <v>0.61498917748917703</v>
      </c>
      <c r="V18" s="13">
        <v>0.57110778443113697</v>
      </c>
      <c r="X18" t="s">
        <v>41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2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3">
        <v>0.39393939393939298</v>
      </c>
      <c r="S19" s="13">
        <v>0.45</v>
      </c>
      <c r="T19" s="13">
        <v>0.287799401197604</v>
      </c>
      <c r="U19" s="13">
        <v>0.43913043478260799</v>
      </c>
      <c r="V19" s="13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.5" thickBot="1" x14ac:dyDescent="0.3">
      <c r="A20" s="6" t="s">
        <v>15</v>
      </c>
      <c r="B20" s="7">
        <v>0</v>
      </c>
      <c r="C20" s="7">
        <v>0</v>
      </c>
      <c r="D20" s="7">
        <v>27760.299999999996</v>
      </c>
      <c r="E20" s="7">
        <v>26949.499999999978</v>
      </c>
      <c r="F20" s="7">
        <v>57543.099999999984</v>
      </c>
      <c r="G20" s="7">
        <v>83.699999999999903</v>
      </c>
      <c r="H20" s="7">
        <v>43710.299999999981</v>
      </c>
      <c r="I20" s="7">
        <v>0</v>
      </c>
      <c r="J20" s="7">
        <v>318.39999999999998</v>
      </c>
      <c r="K20" s="7">
        <v>42102.6</v>
      </c>
      <c r="L20" s="7">
        <v>0</v>
      </c>
      <c r="M20" s="7">
        <v>0</v>
      </c>
      <c r="N20" s="7">
        <v>198467.89999999997</v>
      </c>
      <c r="X20" s="10">
        <v>0.71363636363636296</v>
      </c>
      <c r="Y20" s="10">
        <v>-2683.9433507209046</v>
      </c>
      <c r="Z20" s="10">
        <v>776.87570774105893</v>
      </c>
      <c r="AA20" s="10">
        <v>-3.4547911898610839</v>
      </c>
      <c r="AB20" s="10">
        <v>3.8676231699635837E-3</v>
      </c>
      <c r="AC20" s="10">
        <v>-4350.1760268506505</v>
      </c>
      <c r="AD20" s="10">
        <v>-1017.7106745911587</v>
      </c>
      <c r="AE20" s="10">
        <v>-4350.1760268506505</v>
      </c>
      <c r="AF20" s="10">
        <v>-1017.7106745911587</v>
      </c>
    </row>
    <row r="21" spans="1:32" x14ac:dyDescent="0.25">
      <c r="B21" s="3">
        <f t="shared" ref="B21:M21" si="0">B20/$N$20</f>
        <v>0</v>
      </c>
      <c r="C21" s="3">
        <f t="shared" si="0"/>
        <v>0</v>
      </c>
      <c r="D21" s="3">
        <f t="shared" si="0"/>
        <v>0.13987299709424042</v>
      </c>
      <c r="E21" s="3">
        <f t="shared" si="0"/>
        <v>0.13578770168878687</v>
      </c>
      <c r="F21" s="3">
        <f t="shared" si="0"/>
        <v>0.28993655901029836</v>
      </c>
      <c r="G21" s="3">
        <f t="shared" si="0"/>
        <v>4.2173066778053236E-4</v>
      </c>
      <c r="H21" s="3">
        <f t="shared" si="0"/>
        <v>0.22023863808706592</v>
      </c>
      <c r="I21" s="3">
        <f t="shared" si="0"/>
        <v>0</v>
      </c>
      <c r="J21" s="3">
        <f t="shared" si="0"/>
        <v>1.6042896609476899E-3</v>
      </c>
      <c r="K21" s="3">
        <f t="shared" si="0"/>
        <v>0.21213808379088006</v>
      </c>
      <c r="L21" s="3">
        <f t="shared" si="0"/>
        <v>0</v>
      </c>
      <c r="M21" s="3">
        <f t="shared" si="0"/>
        <v>0</v>
      </c>
      <c r="N21" s="3">
        <f>N20/$N$20</f>
        <v>1</v>
      </c>
    </row>
    <row r="24" spans="1:32" x14ac:dyDescent="0.25">
      <c r="X24" t="s">
        <v>54</v>
      </c>
    </row>
    <row r="25" spans="1:32" ht="16.5" thickBot="1" x14ac:dyDescent="0.3"/>
    <row r="26" spans="1:32" x14ac:dyDescent="0.25">
      <c r="X26" s="11" t="s">
        <v>55</v>
      </c>
      <c r="Y26" s="11" t="s">
        <v>56</v>
      </c>
      <c r="Z26" s="11" t="s">
        <v>57</v>
      </c>
    </row>
    <row r="27" spans="1:32" x14ac:dyDescent="0.25">
      <c r="X27">
        <v>1</v>
      </c>
      <c r="Y27">
        <v>3041.0010672817762</v>
      </c>
      <c r="Z27">
        <v>-489.20106728177598</v>
      </c>
    </row>
    <row r="28" spans="1:32" x14ac:dyDescent="0.25">
      <c r="X28">
        <v>2</v>
      </c>
      <c r="Y28">
        <v>2951.7055709582341</v>
      </c>
      <c r="Z28">
        <v>-15.00557095823433</v>
      </c>
    </row>
    <row r="29" spans="1:32" x14ac:dyDescent="0.25">
      <c r="X29">
        <v>3</v>
      </c>
      <c r="Y29">
        <v>2318.6704854519571</v>
      </c>
      <c r="Z29">
        <v>-154.77048545195703</v>
      </c>
    </row>
    <row r="30" spans="1:32" x14ac:dyDescent="0.25">
      <c r="X30">
        <v>4</v>
      </c>
      <c r="Y30">
        <v>2343.6275129164778</v>
      </c>
      <c r="Z30">
        <v>325.97248708352208</v>
      </c>
    </row>
    <row r="31" spans="1:32" x14ac:dyDescent="0.25">
      <c r="X31">
        <v>5</v>
      </c>
      <c r="Y31">
        <v>3070.1821307685227</v>
      </c>
      <c r="Z31">
        <v>331.71786923147738</v>
      </c>
    </row>
    <row r="32" spans="1:32" x14ac:dyDescent="0.25">
      <c r="X32">
        <v>6</v>
      </c>
      <c r="Y32">
        <v>3345.9635906542271</v>
      </c>
      <c r="Z32">
        <v>310.2364093457727</v>
      </c>
    </row>
    <row r="33" spans="16:26" x14ac:dyDescent="0.25">
      <c r="X33">
        <v>7</v>
      </c>
      <c r="Y33">
        <v>3800.3025370304044</v>
      </c>
      <c r="Z33">
        <v>-153.90253703040435</v>
      </c>
    </row>
    <row r="34" spans="16:26" x14ac:dyDescent="0.25">
      <c r="X34">
        <v>8</v>
      </c>
      <c r="Y34">
        <v>2925.1800049443027</v>
      </c>
      <c r="Z34">
        <v>-417.98000494430289</v>
      </c>
    </row>
    <row r="35" spans="16:26" x14ac:dyDescent="0.25">
      <c r="X35">
        <v>9</v>
      </c>
      <c r="Y35">
        <v>2272.4641934578794</v>
      </c>
      <c r="Z35">
        <v>51.635806542120463</v>
      </c>
    </row>
    <row r="36" spans="16:26" x14ac:dyDescent="0.25">
      <c r="X36">
        <v>10</v>
      </c>
      <c r="Y36">
        <v>3402.4500807790992</v>
      </c>
      <c r="Z36">
        <v>-40.650080779108976</v>
      </c>
    </row>
    <row r="37" spans="16:26" x14ac:dyDescent="0.25">
      <c r="X37">
        <v>11</v>
      </c>
      <c r="Y37">
        <v>3953.7372603891217</v>
      </c>
      <c r="Z37">
        <v>-321.53726038912191</v>
      </c>
    </row>
    <row r="38" spans="16:26" x14ac:dyDescent="0.25">
      <c r="X38">
        <v>12</v>
      </c>
      <c r="Y38">
        <v>4380.0105280478574</v>
      </c>
      <c r="Z38">
        <v>130.88947195214223</v>
      </c>
    </row>
    <row r="39" spans="16:26" x14ac:dyDescent="0.25">
      <c r="X39">
        <v>13</v>
      </c>
      <c r="Y39">
        <v>4349.996898636793</v>
      </c>
      <c r="Z39">
        <v>633.90310136320659</v>
      </c>
    </row>
    <row r="40" spans="16:26" x14ac:dyDescent="0.25">
      <c r="Q40" t="s">
        <v>20</v>
      </c>
      <c r="R40" t="s">
        <v>21</v>
      </c>
      <c r="S40" t="s">
        <v>22</v>
      </c>
      <c r="T40" t="s">
        <v>23</v>
      </c>
      <c r="U40" t="s">
        <v>24</v>
      </c>
      <c r="X40">
        <v>14</v>
      </c>
      <c r="Y40">
        <v>3724.8060699613939</v>
      </c>
      <c r="Z40">
        <v>-91.30606996139386</v>
      </c>
    </row>
    <row r="41" spans="16:26" x14ac:dyDescent="0.2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2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.5" thickBot="1" x14ac:dyDescent="0.3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0">
        <v>17</v>
      </c>
      <c r="Y43" s="10">
        <v>3466.8404760810017</v>
      </c>
      <c r="Z43" s="10">
        <v>-288.14047608100191</v>
      </c>
    </row>
    <row r="44" spans="16:26" x14ac:dyDescent="0.2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2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2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2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2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2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2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2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2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2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2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2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2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2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2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2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25">
      <c r="Q71" s="9"/>
    </row>
    <row r="72" spans="17:17" x14ac:dyDescent="0.25">
      <c r="Q72" s="9"/>
    </row>
    <row r="73" spans="17:17" x14ac:dyDescent="0.25">
      <c r="Q73" s="9"/>
    </row>
    <row r="74" spans="17:17" x14ac:dyDescent="0.25">
      <c r="Q74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484-B4C4-4693-9156-05161D7CEA1B}">
  <dimension ref="A1:M60"/>
  <sheetViews>
    <sheetView workbookViewId="0">
      <selection activeCell="C6" sqref="C6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14" t="s">
        <v>58</v>
      </c>
      <c r="C1" s="14" t="s">
        <v>59</v>
      </c>
      <c r="D1" s="14"/>
      <c r="E1" s="14" t="s">
        <v>60</v>
      </c>
      <c r="F1" s="14" t="s">
        <v>61</v>
      </c>
      <c r="G1" s="14"/>
      <c r="H1" s="14" t="s">
        <v>65</v>
      </c>
      <c r="I1" s="14" t="s">
        <v>62</v>
      </c>
      <c r="J1" s="14"/>
      <c r="K1" s="14" t="s">
        <v>63</v>
      </c>
      <c r="L1" s="14" t="s">
        <v>64</v>
      </c>
    </row>
    <row r="2" spans="1:12" x14ac:dyDescent="0.25">
      <c r="A2">
        <v>2002</v>
      </c>
      <c r="B2" s="4">
        <v>1716.4334476389881</v>
      </c>
      <c r="C2">
        <v>1897.6</v>
      </c>
      <c r="D2">
        <v>2002</v>
      </c>
      <c r="E2" s="4">
        <v>191.98356276952654</v>
      </c>
      <c r="F2">
        <v>218.4</v>
      </c>
      <c r="G2">
        <v>2002</v>
      </c>
      <c r="H2" s="4">
        <v>1028.14713879792</v>
      </c>
      <c r="I2">
        <v>1309.3</v>
      </c>
      <c r="J2">
        <v>2002</v>
      </c>
      <c r="K2" s="4">
        <v>1573.0190767197876</v>
      </c>
      <c r="L2">
        <v>1533.5</v>
      </c>
    </row>
    <row r="3" spans="1:12" x14ac:dyDescent="0.25">
      <c r="A3">
        <v>2003</v>
      </c>
      <c r="B3" s="4">
        <v>1495.3477586044467</v>
      </c>
      <c r="C3">
        <v>1542.69999999999</v>
      </c>
      <c r="D3">
        <v>2003</v>
      </c>
      <c r="E3" s="4">
        <v>248.28889640178761</v>
      </c>
      <c r="F3">
        <v>207.3</v>
      </c>
      <c r="G3">
        <v>2003</v>
      </c>
      <c r="H3" s="4">
        <v>976.31955730309369</v>
      </c>
      <c r="I3">
        <v>756.6</v>
      </c>
      <c r="J3">
        <v>2003</v>
      </c>
      <c r="K3" s="4">
        <v>1597.3040166677811</v>
      </c>
      <c r="L3">
        <v>1712.8999999999901</v>
      </c>
    </row>
    <row r="4" spans="1:12" x14ac:dyDescent="0.25">
      <c r="A4">
        <v>2004</v>
      </c>
      <c r="B4" s="4">
        <v>1598.785708395257</v>
      </c>
      <c r="C4">
        <v>1476.3</v>
      </c>
      <c r="D4">
        <v>2004</v>
      </c>
      <c r="E4" s="4">
        <v>184.25537972196105</v>
      </c>
      <c r="F4">
        <v>202.6</v>
      </c>
      <c r="G4">
        <v>2004</v>
      </c>
      <c r="H4" s="4">
        <v>969.52398367193041</v>
      </c>
      <c r="I4">
        <v>1098.5</v>
      </c>
      <c r="J4">
        <v>2004</v>
      </c>
      <c r="K4" s="4">
        <v>1600.4882304162356</v>
      </c>
      <c r="L4">
        <v>1836.19999999999</v>
      </c>
    </row>
    <row r="5" spans="1:12" x14ac:dyDescent="0.25">
      <c r="A5">
        <v>2005</v>
      </c>
      <c r="B5" s="4">
        <v>1379.3710498911464</v>
      </c>
      <c r="C5">
        <v>1237.5999999999999</v>
      </c>
      <c r="D5">
        <v>2005</v>
      </c>
      <c r="E5" s="4">
        <v>353.17138061874493</v>
      </c>
      <c r="F5">
        <v>339.79999999999899</v>
      </c>
      <c r="G5">
        <v>2005</v>
      </c>
      <c r="H5" s="4">
        <v>889.0776867781201</v>
      </c>
      <c r="I5">
        <v>771.69999999999902</v>
      </c>
      <c r="J5">
        <v>2005</v>
      </c>
      <c r="K5" s="4">
        <v>1638.1830915839259</v>
      </c>
      <c r="L5">
        <v>1528.5</v>
      </c>
    </row>
    <row r="6" spans="1:12" x14ac:dyDescent="0.25">
      <c r="A6">
        <v>2006</v>
      </c>
      <c r="B6" s="4">
        <v>1436.0742778745366</v>
      </c>
      <c r="C6">
        <v>1739.9</v>
      </c>
      <c r="D6">
        <v>2006</v>
      </c>
      <c r="E6" s="4">
        <v>343.23514527187535</v>
      </c>
      <c r="F6">
        <v>365.8</v>
      </c>
      <c r="G6">
        <v>2006</v>
      </c>
      <c r="H6" s="4">
        <v>812.31673660451281</v>
      </c>
      <c r="I6">
        <v>806.7</v>
      </c>
      <c r="J6">
        <v>2006</v>
      </c>
      <c r="K6" s="4">
        <v>1674.1511034330429</v>
      </c>
      <c r="L6">
        <v>1469.7</v>
      </c>
    </row>
    <row r="7" spans="1:12" x14ac:dyDescent="0.25">
      <c r="A7">
        <v>2007</v>
      </c>
      <c r="B7" s="4">
        <v>1867.3336554573864</v>
      </c>
      <c r="C7">
        <v>1802.4</v>
      </c>
      <c r="D7">
        <v>2007</v>
      </c>
      <c r="E7" s="4">
        <v>146.71849063378701</v>
      </c>
      <c r="F7">
        <v>185.79999999999899</v>
      </c>
      <c r="G7">
        <v>2007</v>
      </c>
      <c r="H7" s="4">
        <v>983.25453699482807</v>
      </c>
      <c r="I7">
        <v>1079.4000000000001</v>
      </c>
      <c r="J7">
        <v>2007</v>
      </c>
      <c r="K7" s="4">
        <v>1594.0544811792086</v>
      </c>
      <c r="L7">
        <v>1596.4</v>
      </c>
    </row>
    <row r="8" spans="1:12" x14ac:dyDescent="0.25">
      <c r="A8">
        <v>2008</v>
      </c>
      <c r="B8" s="4">
        <v>1536.2818368944984</v>
      </c>
      <c r="C8">
        <v>1697.1</v>
      </c>
      <c r="D8">
        <v>2008</v>
      </c>
      <c r="E8" s="4">
        <v>144.51043833448247</v>
      </c>
      <c r="F8">
        <v>138.19999999999999</v>
      </c>
      <c r="G8">
        <v>2008</v>
      </c>
      <c r="H8" s="4">
        <v>1215.8385713100911</v>
      </c>
      <c r="I8">
        <v>1254.4000000000001</v>
      </c>
      <c r="J8">
        <v>2008</v>
      </c>
      <c r="K8" s="4">
        <v>905.40250124420629</v>
      </c>
      <c r="L8">
        <v>1269.2</v>
      </c>
    </row>
    <row r="9" spans="1:12" x14ac:dyDescent="0.25">
      <c r="A9">
        <v>2009</v>
      </c>
      <c r="B9" s="4">
        <v>1598.3144264095672</v>
      </c>
      <c r="C9">
        <v>1744.5</v>
      </c>
      <c r="D9">
        <v>2009</v>
      </c>
      <c r="E9" s="4">
        <v>187.56745817091786</v>
      </c>
      <c r="F9">
        <v>98.8</v>
      </c>
      <c r="G9">
        <v>2009</v>
      </c>
      <c r="H9" s="4">
        <v>1307.3353940657976</v>
      </c>
      <c r="I9">
        <v>1216.4000000000001</v>
      </c>
      <c r="J9">
        <v>2009</v>
      </c>
      <c r="K9" s="4">
        <v>862.52967596532756</v>
      </c>
      <c r="L9">
        <v>985.7</v>
      </c>
    </row>
    <row r="10" spans="1:12" x14ac:dyDescent="0.25">
      <c r="A10">
        <v>2010</v>
      </c>
      <c r="B10" s="4">
        <v>1412.133378048276</v>
      </c>
      <c r="C10">
        <v>1408.2</v>
      </c>
      <c r="D10">
        <v>2010</v>
      </c>
      <c r="E10" s="4">
        <v>267.05734094587501</v>
      </c>
      <c r="F10">
        <v>241.6</v>
      </c>
      <c r="G10">
        <v>2010</v>
      </c>
      <c r="H10" s="4">
        <v>1028.14713879792</v>
      </c>
      <c r="I10">
        <v>987.8</v>
      </c>
      <c r="J10">
        <v>2010</v>
      </c>
      <c r="K10" s="4">
        <v>993.34940202262635</v>
      </c>
      <c r="L10">
        <v>826.9</v>
      </c>
    </row>
    <row r="11" spans="1:12" x14ac:dyDescent="0.25">
      <c r="A11">
        <v>2011</v>
      </c>
      <c r="B11" s="4">
        <v>1393.5363480182486</v>
      </c>
      <c r="C11">
        <v>1351</v>
      </c>
      <c r="D11">
        <v>2011</v>
      </c>
      <c r="E11" s="4">
        <v>335.5069622243102</v>
      </c>
      <c r="F11">
        <v>324.89999999999998</v>
      </c>
      <c r="G11">
        <v>2011</v>
      </c>
      <c r="H11" s="4">
        <v>819.79406774811514</v>
      </c>
      <c r="I11">
        <v>955.8</v>
      </c>
      <c r="J11">
        <v>2011</v>
      </c>
      <c r="K11" s="4">
        <v>1090.9777626847892</v>
      </c>
      <c r="L11">
        <v>900.69999999999902</v>
      </c>
    </row>
    <row r="12" spans="1:12" x14ac:dyDescent="0.25">
      <c r="A12">
        <v>2012</v>
      </c>
      <c r="B12" s="4">
        <v>1547.8947954245805</v>
      </c>
      <c r="C12">
        <v>1484.1</v>
      </c>
      <c r="D12">
        <v>2012</v>
      </c>
      <c r="E12" s="4">
        <v>174.31914437509138</v>
      </c>
      <c r="F12">
        <v>200.1</v>
      </c>
      <c r="G12">
        <v>2012</v>
      </c>
      <c r="H12" s="4">
        <v>946.76078316846395</v>
      </c>
      <c r="I12">
        <v>902.19999999999902</v>
      </c>
      <c r="J12">
        <v>2012</v>
      </c>
      <c r="K12" s="4">
        <v>1031.4847481460931</v>
      </c>
      <c r="L12">
        <v>1170.3999999999901</v>
      </c>
    </row>
    <row r="13" spans="1:12" x14ac:dyDescent="0.25">
      <c r="A13">
        <v>2013</v>
      </c>
      <c r="B13" s="4">
        <v>1837.8973577154559</v>
      </c>
      <c r="C13">
        <v>1824.2</v>
      </c>
      <c r="D13">
        <v>2013</v>
      </c>
      <c r="E13" s="4">
        <v>116.90978459317806</v>
      </c>
      <c r="F13">
        <v>74.5</v>
      </c>
      <c r="G13">
        <v>2013</v>
      </c>
      <c r="H13" s="4">
        <v>1096.6550207866449</v>
      </c>
      <c r="I13">
        <v>1304.0999999999999</v>
      </c>
      <c r="J13">
        <v>2013</v>
      </c>
      <c r="K13" s="4">
        <v>961.24854467842454</v>
      </c>
      <c r="L13">
        <v>1060.8</v>
      </c>
    </row>
    <row r="14" spans="1:12" x14ac:dyDescent="0.25">
      <c r="A14">
        <v>2014</v>
      </c>
      <c r="B14" s="4">
        <v>1897.6209851528788</v>
      </c>
      <c r="C14">
        <v>1986.1</v>
      </c>
      <c r="D14">
        <v>2014</v>
      </c>
      <c r="E14" s="4">
        <v>51.772241763699249</v>
      </c>
      <c r="F14">
        <v>51.5</v>
      </c>
      <c r="G14">
        <v>2014</v>
      </c>
      <c r="H14" s="4">
        <v>1532.6508640549739</v>
      </c>
      <c r="I14">
        <v>1730.3</v>
      </c>
      <c r="J14">
        <v>2014</v>
      </c>
      <c r="K14" s="4">
        <v>756.95321454801592</v>
      </c>
      <c r="L14">
        <v>642.9</v>
      </c>
    </row>
    <row r="15" spans="1:12" x14ac:dyDescent="0.25">
      <c r="A15">
        <v>2015</v>
      </c>
      <c r="B15" s="4">
        <v>1635.9439813347828</v>
      </c>
      <c r="C15">
        <v>1462.3</v>
      </c>
      <c r="D15">
        <v>2015</v>
      </c>
      <c r="E15" s="4">
        <v>28.587692621003544</v>
      </c>
      <c r="F15">
        <v>35.200000000000003</v>
      </c>
      <c r="G15">
        <v>2015</v>
      </c>
      <c r="H15" s="4">
        <v>1702.3922866444746</v>
      </c>
      <c r="I15">
        <v>1573.2</v>
      </c>
      <c r="J15">
        <v>2015</v>
      </c>
      <c r="K15" s="4">
        <v>677.41718111985926</v>
      </c>
      <c r="L15">
        <v>456.4</v>
      </c>
    </row>
    <row r="16" spans="1:12" x14ac:dyDescent="0.25">
      <c r="A16">
        <v>2016</v>
      </c>
      <c r="B16" s="4">
        <v>1616.2630694875297</v>
      </c>
      <c r="C16">
        <v>1331</v>
      </c>
      <c r="D16">
        <v>2016</v>
      </c>
      <c r="E16" s="4">
        <v>122.42991534143903</v>
      </c>
      <c r="F16">
        <v>96.1</v>
      </c>
      <c r="G16">
        <v>2016</v>
      </c>
      <c r="H16" s="4">
        <v>1280.9790600918675</v>
      </c>
      <c r="I16">
        <v>1186.5999999999999</v>
      </c>
      <c r="J16">
        <v>2016</v>
      </c>
      <c r="K16" s="4">
        <v>874.87950918820411</v>
      </c>
      <c r="L16">
        <v>917.3</v>
      </c>
    </row>
    <row r="17" spans="1:13" x14ac:dyDescent="0.25">
      <c r="A17">
        <v>2018</v>
      </c>
      <c r="B17" s="4">
        <v>1558.4587440893811</v>
      </c>
      <c r="C17">
        <v>1579.3</v>
      </c>
      <c r="D17">
        <v>2018</v>
      </c>
      <c r="E17" s="4">
        <v>204.12785041570032</v>
      </c>
      <c r="F17">
        <v>284.2</v>
      </c>
      <c r="G17">
        <v>2018</v>
      </c>
      <c r="H17" s="4">
        <v>988.55075609473397</v>
      </c>
      <c r="I17">
        <v>917.1</v>
      </c>
      <c r="J17">
        <v>2018</v>
      </c>
      <c r="K17" s="4">
        <v>1011.9031478924898</v>
      </c>
      <c r="L17">
        <v>1042.9000000000001</v>
      </c>
    </row>
    <row r="18" spans="1:13" x14ac:dyDescent="0.25">
      <c r="A18">
        <v>2019</v>
      </c>
      <c r="B18" s="4">
        <v>1392.5894089218107</v>
      </c>
      <c r="C18">
        <v>1414.9</v>
      </c>
      <c r="D18">
        <v>2019</v>
      </c>
      <c r="E18" s="4">
        <v>304.59423003404902</v>
      </c>
      <c r="F18">
        <v>309.3</v>
      </c>
      <c r="G18">
        <v>2019</v>
      </c>
      <c r="H18" s="4">
        <v>881.21527648156109</v>
      </c>
      <c r="I18">
        <v>775.4</v>
      </c>
      <c r="J18">
        <v>2019</v>
      </c>
      <c r="K18" s="4">
        <v>1062.1975201459047</v>
      </c>
      <c r="L18">
        <v>921.5</v>
      </c>
    </row>
    <row r="19" spans="1:13" x14ac:dyDescent="0.25">
      <c r="A19">
        <v>2020</v>
      </c>
      <c r="B19" s="4">
        <v>1421.0197706412171</v>
      </c>
      <c r="C19">
        <v>1362.1</v>
      </c>
      <c r="D19">
        <v>2020</v>
      </c>
      <c r="E19" s="4">
        <v>214.06408576256996</v>
      </c>
      <c r="F19">
        <v>245</v>
      </c>
      <c r="G19">
        <v>2020</v>
      </c>
      <c r="H19" s="4">
        <v>1001.2411406049484</v>
      </c>
      <c r="I19">
        <v>834.7</v>
      </c>
      <c r="J19">
        <v>2020</v>
      </c>
      <c r="K19" s="4">
        <v>1005.9567923640484</v>
      </c>
      <c r="L19">
        <v>1039.5999999999999</v>
      </c>
    </row>
    <row r="22" spans="1:13" ht="63" x14ac:dyDescent="0.25">
      <c r="B22" s="14" t="s">
        <v>58</v>
      </c>
      <c r="C22" s="14" t="s">
        <v>60</v>
      </c>
      <c r="D22" s="14" t="s">
        <v>65</v>
      </c>
      <c r="E22" s="14" t="s">
        <v>63</v>
      </c>
      <c r="F22" s="14" t="s">
        <v>59</v>
      </c>
      <c r="G22" s="14" t="s">
        <v>61</v>
      </c>
      <c r="H22" s="14" t="s">
        <v>62</v>
      </c>
      <c r="I22" s="14" t="s">
        <v>64</v>
      </c>
      <c r="M22" t="s">
        <v>66</v>
      </c>
    </row>
    <row r="23" spans="1:13" x14ac:dyDescent="0.25">
      <c r="A23">
        <v>2002</v>
      </c>
      <c r="B23" s="4" cm="1">
        <f t="array" ref="B23:B40">B2:B19</f>
        <v>1716.4334476389881</v>
      </c>
      <c r="C23" s="4" cm="1">
        <f t="array" ref="C23:C40">E2:E19</f>
        <v>191.98356276952654</v>
      </c>
      <c r="D23" s="4" cm="1">
        <f t="array" ref="D23:D40">H2:H19</f>
        <v>1028.14713879792</v>
      </c>
      <c r="E23" s="4" cm="1">
        <f t="array" ref="E23:E40">K2:K19</f>
        <v>1573.0190767197876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1495.3477586044467</v>
      </c>
      <c r="C24" s="4">
        <v>248.28889640178761</v>
      </c>
      <c r="D24" s="4">
        <v>976.31955730309369</v>
      </c>
      <c r="E24" s="4">
        <v>1597.3040166677811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1598.785708395257</v>
      </c>
      <c r="C25" s="4">
        <v>184.25537972196105</v>
      </c>
      <c r="D25" s="4">
        <v>969.52398367193041</v>
      </c>
      <c r="E25" s="4">
        <v>1600.4882304162356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1379.3710498911464</v>
      </c>
      <c r="C26" s="4">
        <v>353.17138061874493</v>
      </c>
      <c r="D26" s="4">
        <v>889.0776867781201</v>
      </c>
      <c r="E26" s="4">
        <v>1638.1830915839259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1436.0742778745366</v>
      </c>
      <c r="C27" s="4">
        <v>343.23514527187535</v>
      </c>
      <c r="D27" s="4">
        <v>812.31673660451281</v>
      </c>
      <c r="E27" s="4">
        <v>1674.1511034330429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1867.3336554573864</v>
      </c>
      <c r="C28" s="4">
        <v>146.71849063378701</v>
      </c>
      <c r="D28" s="4">
        <v>983.25453699482807</v>
      </c>
      <c r="E28" s="4">
        <v>1594.0544811792086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1536.2818368944984</v>
      </c>
      <c r="C29" s="4">
        <v>144.51043833448247</v>
      </c>
      <c r="D29" s="4">
        <v>1215.8385713100911</v>
      </c>
      <c r="E29" s="4">
        <v>905.40250124420629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1598.3144264095672</v>
      </c>
      <c r="C30" s="4">
        <v>187.56745817091786</v>
      </c>
      <c r="D30" s="4">
        <v>1307.3353940657976</v>
      </c>
      <c r="E30" s="4">
        <v>862.52967596532756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1412.133378048276</v>
      </c>
      <c r="C31" s="4">
        <v>267.05734094587501</v>
      </c>
      <c r="D31" s="4">
        <v>1028.14713879792</v>
      </c>
      <c r="E31" s="4">
        <v>993.34940202262635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1393.5363480182486</v>
      </c>
      <c r="C32" s="4">
        <v>335.5069622243102</v>
      </c>
      <c r="D32" s="4">
        <v>819.79406774811514</v>
      </c>
      <c r="E32" s="4">
        <v>1090.9777626847892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1547.8947954245805</v>
      </c>
      <c r="C33" s="4">
        <v>174.31914437509138</v>
      </c>
      <c r="D33" s="4">
        <v>946.76078316846395</v>
      </c>
      <c r="E33" s="4">
        <v>1031.4847481460931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1837.8973577154559</v>
      </c>
      <c r="C34" s="4">
        <v>116.90978459317806</v>
      </c>
      <c r="D34" s="4">
        <v>1096.6550207866449</v>
      </c>
      <c r="E34" s="4">
        <v>961.24854467842454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1897.6209851528788</v>
      </c>
      <c r="C35" s="4">
        <v>51.772241763699249</v>
      </c>
      <c r="D35" s="4">
        <v>1532.6508640549739</v>
      </c>
      <c r="E35" s="4">
        <v>756.95321454801592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1635.9439813347828</v>
      </c>
      <c r="C36" s="4">
        <v>28.587692621003544</v>
      </c>
      <c r="D36" s="4">
        <v>1702.3922866444746</v>
      </c>
      <c r="E36" s="4">
        <v>677.41718111985926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1616.2630694875297</v>
      </c>
      <c r="C37" s="4">
        <v>122.42991534143903</v>
      </c>
      <c r="D37" s="4">
        <v>1280.9790600918675</v>
      </c>
      <c r="E37" s="4">
        <v>874.87950918820411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1558.4587440893811</v>
      </c>
      <c r="C38" s="4">
        <v>204.12785041570032</v>
      </c>
      <c r="D38" s="4">
        <v>988.55075609473397</v>
      </c>
      <c r="E38" s="4">
        <v>1011.9031478924898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1392.5894089218107</v>
      </c>
      <c r="C39" s="4">
        <v>304.59423003404902</v>
      </c>
      <c r="D39" s="4">
        <v>881.21527648156109</v>
      </c>
      <c r="E39" s="4">
        <v>1062.1975201459047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1421.0197706412171</v>
      </c>
      <c r="C40" s="4">
        <v>214.06408576256996</v>
      </c>
      <c r="D40" s="4">
        <v>1001.2411406049484</v>
      </c>
      <c r="E40" s="4">
        <v>1005.9567923640484</v>
      </c>
      <c r="F40">
        <v>1362.1</v>
      </c>
      <c r="G40">
        <v>245</v>
      </c>
      <c r="H40">
        <v>834.7</v>
      </c>
      <c r="I40">
        <v>1039.5999999999999</v>
      </c>
    </row>
    <row r="42" spans="1:9" ht="31.5" x14ac:dyDescent="0.25">
      <c r="B42" s="14" t="s">
        <v>78</v>
      </c>
      <c r="C42" s="14" t="s">
        <v>79</v>
      </c>
    </row>
    <row r="43" spans="1:9" x14ac:dyDescent="0.25">
      <c r="A43">
        <v>2002</v>
      </c>
      <c r="B43" s="15">
        <f>SUM(B23:E23)</f>
        <v>4509.5832259262224</v>
      </c>
      <c r="C43" s="15">
        <f>SUM(F23:I23)</f>
        <v>4958.8</v>
      </c>
    </row>
    <row r="44" spans="1:9" x14ac:dyDescent="0.25">
      <c r="A44">
        <v>2003</v>
      </c>
      <c r="B44" s="15">
        <f t="shared" ref="B44:B60" si="0">SUM(B24:E24)</f>
        <v>4317.2602289771094</v>
      </c>
      <c r="C44" s="15">
        <f t="shared" ref="C44:C60" si="1">SUM(F24:I24)</f>
        <v>4219.49999999998</v>
      </c>
    </row>
    <row r="45" spans="1:9" x14ac:dyDescent="0.25">
      <c r="A45">
        <v>2004</v>
      </c>
      <c r="B45" s="15">
        <f t="shared" si="0"/>
        <v>4353.0533022053842</v>
      </c>
      <c r="C45" s="15">
        <f t="shared" si="1"/>
        <v>4613.5999999999894</v>
      </c>
    </row>
    <row r="46" spans="1:9" x14ac:dyDescent="0.25">
      <c r="A46">
        <v>2005</v>
      </c>
      <c r="B46" s="15">
        <f t="shared" si="0"/>
        <v>4259.8032088719374</v>
      </c>
      <c r="C46" s="15">
        <f t="shared" si="1"/>
        <v>3877.5999999999981</v>
      </c>
    </row>
    <row r="47" spans="1:9" x14ac:dyDescent="0.25">
      <c r="A47">
        <v>2006</v>
      </c>
      <c r="B47" s="15">
        <f t="shared" si="0"/>
        <v>4265.7772631839671</v>
      </c>
      <c r="C47" s="15">
        <f t="shared" si="1"/>
        <v>4382.1000000000004</v>
      </c>
    </row>
    <row r="48" spans="1:9" x14ac:dyDescent="0.25">
      <c r="A48">
        <v>2007</v>
      </c>
      <c r="B48" s="15">
        <f t="shared" si="0"/>
        <v>4591.3611642652104</v>
      </c>
      <c r="C48" s="15">
        <f t="shared" si="1"/>
        <v>4664</v>
      </c>
    </row>
    <row r="49" spans="1:3" x14ac:dyDescent="0.25">
      <c r="A49">
        <v>2008</v>
      </c>
      <c r="B49" s="15">
        <f t="shared" si="0"/>
        <v>3802.0333477832783</v>
      </c>
      <c r="C49" s="15">
        <f t="shared" si="1"/>
        <v>4358.8999999999996</v>
      </c>
    </row>
    <row r="50" spans="1:3" x14ac:dyDescent="0.25">
      <c r="A50">
        <v>2009</v>
      </c>
      <c r="B50" s="15">
        <f t="shared" si="0"/>
        <v>3955.7469546116099</v>
      </c>
      <c r="C50" s="15">
        <f t="shared" si="1"/>
        <v>4045.3999999999996</v>
      </c>
    </row>
    <row r="51" spans="1:3" x14ac:dyDescent="0.25">
      <c r="A51">
        <v>2010</v>
      </c>
      <c r="B51" s="15">
        <f t="shared" si="0"/>
        <v>3700.6872598146974</v>
      </c>
      <c r="C51" s="15">
        <f t="shared" si="1"/>
        <v>3464.5</v>
      </c>
    </row>
    <row r="52" spans="1:3" x14ac:dyDescent="0.25">
      <c r="A52">
        <v>2011</v>
      </c>
      <c r="B52" s="15">
        <f t="shared" si="0"/>
        <v>3639.8151406754632</v>
      </c>
      <c r="C52" s="15">
        <f t="shared" si="1"/>
        <v>3532.3999999999987</v>
      </c>
    </row>
    <row r="53" spans="1:3" x14ac:dyDescent="0.25">
      <c r="A53">
        <v>2012</v>
      </c>
      <c r="B53" s="15">
        <f t="shared" si="0"/>
        <v>3700.459471114229</v>
      </c>
      <c r="C53" s="15">
        <f t="shared" si="1"/>
        <v>3756.7999999999888</v>
      </c>
    </row>
    <row r="54" spans="1:3" x14ac:dyDescent="0.25">
      <c r="A54">
        <v>2013</v>
      </c>
      <c r="B54" s="15">
        <f t="shared" si="0"/>
        <v>4012.7107077737032</v>
      </c>
      <c r="C54" s="15">
        <f t="shared" si="1"/>
        <v>4263.6000000000004</v>
      </c>
    </row>
    <row r="55" spans="1:3" x14ac:dyDescent="0.25">
      <c r="A55">
        <v>2014</v>
      </c>
      <c r="B55" s="15">
        <f t="shared" si="0"/>
        <v>4238.9973055195678</v>
      </c>
      <c r="C55" s="15">
        <f t="shared" si="1"/>
        <v>4410.7999999999993</v>
      </c>
    </row>
    <row r="56" spans="1:3" x14ac:dyDescent="0.25">
      <c r="A56">
        <v>2015</v>
      </c>
      <c r="B56" s="15">
        <f t="shared" si="0"/>
        <v>4044.3411417201205</v>
      </c>
      <c r="C56" s="15">
        <f t="shared" si="1"/>
        <v>3527.1</v>
      </c>
    </row>
    <row r="57" spans="1:3" x14ac:dyDescent="0.25">
      <c r="A57">
        <v>2016</v>
      </c>
      <c r="B57" s="15">
        <f t="shared" si="0"/>
        <v>3894.5515541090399</v>
      </c>
      <c r="C57" s="15">
        <f t="shared" si="1"/>
        <v>3531</v>
      </c>
    </row>
    <row r="58" spans="1:3" x14ac:dyDescent="0.25">
      <c r="A58">
        <v>2018</v>
      </c>
      <c r="B58" s="15">
        <f t="shared" si="0"/>
        <v>3763.0404984923052</v>
      </c>
      <c r="C58" s="15">
        <f t="shared" si="1"/>
        <v>3823.5</v>
      </c>
    </row>
    <row r="59" spans="1:3" x14ac:dyDescent="0.25">
      <c r="A59">
        <v>2019</v>
      </c>
      <c r="B59" s="15">
        <f t="shared" si="0"/>
        <v>3640.5964355833257</v>
      </c>
      <c r="C59" s="15">
        <f t="shared" si="1"/>
        <v>3421.1</v>
      </c>
    </row>
    <row r="60" spans="1:3" x14ac:dyDescent="0.25">
      <c r="A60">
        <v>2020</v>
      </c>
      <c r="B60" s="15">
        <f t="shared" si="0"/>
        <v>3642.2817893727838</v>
      </c>
      <c r="C60" s="15">
        <f t="shared" si="1"/>
        <v>3481.4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FDD-B1AE-4DA0-87A1-4493D24942E5}">
  <dimension ref="A1:J56"/>
  <sheetViews>
    <sheetView workbookViewId="0">
      <selection activeCell="G4" sqref="G4"/>
    </sheetView>
  </sheetViews>
  <sheetFormatPr defaultRowHeight="15.75" x14ac:dyDescent="0.25"/>
  <sheetData>
    <row r="1" spans="1:10" x14ac:dyDescent="0.25">
      <c r="B1" s="4"/>
      <c r="C1" s="4" t="str">
        <f>Estimated!B22</f>
        <v>Estimated Groundwater imports</v>
      </c>
      <c r="D1" s="4" t="str">
        <f>Estimated!C22</f>
        <v>Estimated LA Aqueduct imports</v>
      </c>
      <c r="E1" s="4" t="str">
        <f>Estimated!D22</f>
        <v>Estimated Colorado River imports</v>
      </c>
      <c r="F1" s="4" t="str">
        <f>Estimated!E22</f>
        <v>Estimated SWP imports</v>
      </c>
      <c r="G1" s="4" t="str">
        <f>Estimated!F22</f>
        <v>Actual Groundwater imports</v>
      </c>
      <c r="H1" s="4" t="str">
        <f>Estimated!G22</f>
        <v>Actual LA Aqueduct imports</v>
      </c>
      <c r="I1" s="4" t="str">
        <f>Estimated!H22</f>
        <v>Actual Colorado River imports</v>
      </c>
      <c r="J1" s="4" t="str">
        <f>Estimated!I22</f>
        <v>Actual SWP imports</v>
      </c>
    </row>
    <row r="2" spans="1:10" x14ac:dyDescent="0.25">
      <c r="A2">
        <v>0</v>
      </c>
    </row>
    <row r="3" spans="1:10" x14ac:dyDescent="0.25">
      <c r="A3">
        <v>1</v>
      </c>
      <c r="B3" s="15">
        <f>Estimated!A23</f>
        <v>2002</v>
      </c>
      <c r="C3" s="15">
        <f>Estimated!B23</f>
        <v>1716.4334476389881</v>
      </c>
      <c r="D3" s="15">
        <f>Estimated!C23</f>
        <v>191.98356276952654</v>
      </c>
      <c r="E3" s="15">
        <f>Estimated!D23</f>
        <v>1028.14713879792</v>
      </c>
      <c r="F3" s="15">
        <f>Estimated!E23</f>
        <v>1573.0190767197876</v>
      </c>
      <c r="G3" s="15"/>
      <c r="H3" s="15"/>
      <c r="I3" s="15"/>
      <c r="J3" s="15"/>
    </row>
    <row r="4" spans="1:10" x14ac:dyDescent="0.25">
      <c r="A4">
        <v>1</v>
      </c>
      <c r="B4" s="15"/>
      <c r="C4" s="15"/>
      <c r="D4" s="15"/>
      <c r="E4" s="15"/>
      <c r="F4" s="15"/>
      <c r="G4" s="15">
        <f>Estimated!F23</f>
        <v>1897.6</v>
      </c>
      <c r="H4" s="15">
        <f>Estimated!G23</f>
        <v>218.4</v>
      </c>
      <c r="I4" s="15">
        <f>Estimated!H23</f>
        <v>1309.3</v>
      </c>
      <c r="J4" s="15">
        <f>Estimated!I23</f>
        <v>1533.5</v>
      </c>
    </row>
    <row r="5" spans="1:10" x14ac:dyDescent="0.25">
      <c r="A5">
        <v>1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>
        <v>2</v>
      </c>
      <c r="B6" s="15">
        <f>Estimated!A24</f>
        <v>2003</v>
      </c>
      <c r="C6" s="15">
        <f>Estimated!B24</f>
        <v>1495.3477586044467</v>
      </c>
      <c r="D6" s="15">
        <f>Estimated!C24</f>
        <v>248.28889640178761</v>
      </c>
      <c r="E6" s="15">
        <f>Estimated!D24</f>
        <v>976.31955730309369</v>
      </c>
      <c r="F6" s="15">
        <f>Estimated!E24</f>
        <v>1597.3040166677811</v>
      </c>
      <c r="G6" s="15"/>
      <c r="H6" s="15"/>
      <c r="I6" s="15"/>
      <c r="J6" s="15"/>
    </row>
    <row r="7" spans="1:10" x14ac:dyDescent="0.25">
      <c r="A7">
        <v>2</v>
      </c>
      <c r="B7" s="15"/>
      <c r="C7" s="15"/>
      <c r="D7" s="15"/>
      <c r="E7" s="15"/>
      <c r="F7" s="15"/>
      <c r="G7" s="15">
        <f>Estimated!F24</f>
        <v>1542.69999999999</v>
      </c>
      <c r="H7" s="15">
        <f>Estimated!G24</f>
        <v>207.3</v>
      </c>
      <c r="I7" s="15">
        <f>Estimated!H24</f>
        <v>756.6</v>
      </c>
      <c r="J7" s="15">
        <f>Estimated!I24</f>
        <v>1712.8999999999901</v>
      </c>
    </row>
    <row r="8" spans="1:10" x14ac:dyDescent="0.25">
      <c r="A8">
        <v>2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>
        <v>3</v>
      </c>
      <c r="B9" s="15">
        <f>Estimated!A25</f>
        <v>2004</v>
      </c>
      <c r="C9" s="15">
        <f>Estimated!B25</f>
        <v>1598.785708395257</v>
      </c>
      <c r="D9" s="15">
        <f>Estimated!C25</f>
        <v>184.25537972196105</v>
      </c>
      <c r="E9" s="15">
        <f>Estimated!D25</f>
        <v>969.52398367193041</v>
      </c>
      <c r="F9" s="15">
        <f>Estimated!E25</f>
        <v>1600.4882304162356</v>
      </c>
      <c r="G9" s="15"/>
      <c r="H9" s="15"/>
      <c r="I9" s="15"/>
      <c r="J9" s="15"/>
    </row>
    <row r="10" spans="1:10" x14ac:dyDescent="0.25">
      <c r="A10">
        <v>3</v>
      </c>
      <c r="B10" s="15"/>
      <c r="C10" s="15"/>
      <c r="D10" s="15"/>
      <c r="E10" s="15"/>
      <c r="F10" s="15"/>
      <c r="G10" s="15">
        <f>Estimated!F25</f>
        <v>1476.3</v>
      </c>
      <c r="H10" s="15">
        <f>Estimated!G25</f>
        <v>202.6</v>
      </c>
      <c r="I10" s="15">
        <f>Estimated!H25</f>
        <v>1098.5</v>
      </c>
      <c r="J10" s="15">
        <f>Estimated!I25</f>
        <v>1836.19999999999</v>
      </c>
    </row>
    <row r="11" spans="1:10" x14ac:dyDescent="0.25">
      <c r="A11">
        <v>3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x14ac:dyDescent="0.25">
      <c r="A12">
        <v>4</v>
      </c>
      <c r="B12" s="15">
        <f>Estimated!A26</f>
        <v>2005</v>
      </c>
      <c r="C12" s="15">
        <f>Estimated!B26</f>
        <v>1379.3710498911464</v>
      </c>
      <c r="D12" s="15">
        <f>Estimated!C26</f>
        <v>353.17138061874493</v>
      </c>
      <c r="E12" s="15">
        <f>Estimated!D26</f>
        <v>889.0776867781201</v>
      </c>
      <c r="F12" s="15">
        <f>Estimated!E26</f>
        <v>1638.1830915839259</v>
      </c>
      <c r="G12" s="15"/>
      <c r="H12" s="15"/>
      <c r="I12" s="15"/>
      <c r="J12" s="15"/>
    </row>
    <row r="13" spans="1:10" x14ac:dyDescent="0.25">
      <c r="A13">
        <v>4</v>
      </c>
      <c r="B13" s="15"/>
      <c r="C13" s="15"/>
      <c r="D13" s="15"/>
      <c r="E13" s="15"/>
      <c r="F13" s="15"/>
      <c r="G13" s="15">
        <f>Estimated!F26</f>
        <v>1237.5999999999999</v>
      </c>
      <c r="H13" s="15">
        <f>Estimated!G26</f>
        <v>339.79999999999899</v>
      </c>
      <c r="I13" s="15">
        <f>Estimated!H26</f>
        <v>771.69999999999902</v>
      </c>
      <c r="J13" s="15">
        <f>Estimated!I26</f>
        <v>1528.5</v>
      </c>
    </row>
    <row r="14" spans="1:10" x14ac:dyDescent="0.25">
      <c r="A14">
        <v>4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>
        <v>5</v>
      </c>
      <c r="B15" s="15">
        <f>Estimated!A27</f>
        <v>2006</v>
      </c>
      <c r="C15" s="15">
        <f>Estimated!B27</f>
        <v>1436.0742778745366</v>
      </c>
      <c r="D15" s="15">
        <f>Estimated!C27</f>
        <v>343.23514527187535</v>
      </c>
      <c r="E15" s="15">
        <f>Estimated!D27</f>
        <v>812.31673660451281</v>
      </c>
      <c r="F15" s="15">
        <f>Estimated!E27</f>
        <v>1674.1511034330429</v>
      </c>
      <c r="G15" s="15"/>
      <c r="H15" s="15"/>
      <c r="I15" s="15"/>
      <c r="J15" s="15"/>
    </row>
    <row r="16" spans="1:10" x14ac:dyDescent="0.25">
      <c r="A16">
        <v>5</v>
      </c>
      <c r="B16" s="15"/>
      <c r="C16" s="15"/>
      <c r="D16" s="15"/>
      <c r="E16" s="15"/>
      <c r="F16" s="15"/>
      <c r="G16" s="15">
        <f>Estimated!F27</f>
        <v>1739.9</v>
      </c>
      <c r="H16" s="15">
        <f>Estimated!G27</f>
        <v>365.8</v>
      </c>
      <c r="I16" s="15">
        <f>Estimated!H27</f>
        <v>806.7</v>
      </c>
      <c r="J16" s="15">
        <f>Estimated!I27</f>
        <v>1469.7</v>
      </c>
    </row>
    <row r="17" spans="1:10" x14ac:dyDescent="0.25">
      <c r="A17">
        <v>5</v>
      </c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>
        <v>6</v>
      </c>
      <c r="B18" s="15">
        <f>Estimated!A28</f>
        <v>2007</v>
      </c>
      <c r="C18" s="15">
        <f>Estimated!B28</f>
        <v>1867.3336554573864</v>
      </c>
      <c r="D18" s="15">
        <f>Estimated!C28</f>
        <v>146.71849063378701</v>
      </c>
      <c r="E18" s="15">
        <f>Estimated!D28</f>
        <v>983.25453699482807</v>
      </c>
      <c r="F18" s="15">
        <f>Estimated!E28</f>
        <v>1594.0544811792086</v>
      </c>
      <c r="G18" s="15"/>
      <c r="H18" s="15"/>
      <c r="I18" s="15"/>
      <c r="J18" s="15"/>
    </row>
    <row r="19" spans="1:10" x14ac:dyDescent="0.25">
      <c r="A19">
        <v>6</v>
      </c>
      <c r="B19" s="15"/>
      <c r="C19" s="15"/>
      <c r="D19" s="15"/>
      <c r="E19" s="15"/>
      <c r="F19" s="15"/>
      <c r="G19" s="15">
        <f>Estimated!F28</f>
        <v>1802.4</v>
      </c>
      <c r="H19" s="15">
        <f>Estimated!G28</f>
        <v>185.79999999999899</v>
      </c>
      <c r="I19" s="15">
        <f>Estimated!H28</f>
        <v>1079.4000000000001</v>
      </c>
      <c r="J19" s="15">
        <f>Estimated!I28</f>
        <v>1596.4</v>
      </c>
    </row>
    <row r="20" spans="1:10" x14ac:dyDescent="0.25">
      <c r="A20">
        <v>6</v>
      </c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>
        <v>7</v>
      </c>
      <c r="B21" s="15">
        <f>Estimated!A29</f>
        <v>2008</v>
      </c>
      <c r="C21" s="15">
        <f>Estimated!B29</f>
        <v>1536.2818368944984</v>
      </c>
      <c r="D21" s="15">
        <f>Estimated!C29</f>
        <v>144.51043833448247</v>
      </c>
      <c r="E21" s="15">
        <f>Estimated!D29</f>
        <v>1215.8385713100911</v>
      </c>
      <c r="F21" s="15">
        <f>Estimated!E29</f>
        <v>905.40250124420629</v>
      </c>
      <c r="G21" s="15"/>
      <c r="H21" s="15"/>
      <c r="I21" s="15"/>
      <c r="J21" s="15"/>
    </row>
    <row r="22" spans="1:10" x14ac:dyDescent="0.25">
      <c r="A22">
        <v>7</v>
      </c>
      <c r="B22" s="15"/>
      <c r="C22" s="15"/>
      <c r="D22" s="15"/>
      <c r="E22" s="15"/>
      <c r="F22" s="15"/>
      <c r="G22" s="15">
        <f>Estimated!F29</f>
        <v>1697.1</v>
      </c>
      <c r="H22" s="15">
        <f>Estimated!G29</f>
        <v>138.19999999999999</v>
      </c>
      <c r="I22" s="15">
        <f>Estimated!H29</f>
        <v>1254.4000000000001</v>
      </c>
      <c r="J22" s="15">
        <f>Estimated!I29</f>
        <v>1269.2</v>
      </c>
    </row>
    <row r="23" spans="1:10" x14ac:dyDescent="0.25">
      <c r="A23">
        <v>7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25">
      <c r="A24">
        <v>8</v>
      </c>
      <c r="B24" s="15">
        <f>Estimated!A30</f>
        <v>2009</v>
      </c>
      <c r="C24" s="15">
        <f>Estimated!B30</f>
        <v>1598.3144264095672</v>
      </c>
      <c r="D24" s="15">
        <f>Estimated!C30</f>
        <v>187.56745817091786</v>
      </c>
      <c r="E24" s="15">
        <f>Estimated!D30</f>
        <v>1307.3353940657976</v>
      </c>
      <c r="F24" s="15">
        <f>Estimated!E30</f>
        <v>862.52967596532756</v>
      </c>
      <c r="G24" s="15"/>
      <c r="H24" s="15"/>
      <c r="I24" s="15"/>
      <c r="J24" s="15"/>
    </row>
    <row r="25" spans="1:10" x14ac:dyDescent="0.25">
      <c r="A25">
        <v>8</v>
      </c>
      <c r="B25" s="15"/>
      <c r="C25" s="15"/>
      <c r="D25" s="15"/>
      <c r="E25" s="15"/>
      <c r="F25" s="15"/>
      <c r="G25" s="15">
        <f>Estimated!F30</f>
        <v>1744.5</v>
      </c>
      <c r="H25" s="15">
        <f>Estimated!G30</f>
        <v>98.8</v>
      </c>
      <c r="I25" s="15">
        <f>Estimated!H30</f>
        <v>1216.4000000000001</v>
      </c>
      <c r="J25" s="15">
        <f>Estimated!I30</f>
        <v>985.7</v>
      </c>
    </row>
    <row r="26" spans="1:10" x14ac:dyDescent="0.25">
      <c r="A26">
        <v>8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>
        <v>9</v>
      </c>
      <c r="B27" s="15">
        <f>Estimated!A31</f>
        <v>2010</v>
      </c>
      <c r="C27" s="15">
        <f>Estimated!B31</f>
        <v>1412.133378048276</v>
      </c>
      <c r="D27" s="15">
        <f>Estimated!C31</f>
        <v>267.05734094587501</v>
      </c>
      <c r="E27" s="15">
        <f>Estimated!D31</f>
        <v>1028.14713879792</v>
      </c>
      <c r="F27" s="15">
        <f>Estimated!E31</f>
        <v>993.34940202262635</v>
      </c>
      <c r="G27" s="15"/>
      <c r="H27" s="15"/>
      <c r="I27" s="15"/>
      <c r="J27" s="15"/>
    </row>
    <row r="28" spans="1:10" x14ac:dyDescent="0.25">
      <c r="A28">
        <v>9</v>
      </c>
      <c r="B28" s="15"/>
      <c r="C28" s="15"/>
      <c r="D28" s="15"/>
      <c r="E28" s="15"/>
      <c r="F28" s="15"/>
      <c r="G28" s="15">
        <f>Estimated!F31</f>
        <v>1408.2</v>
      </c>
      <c r="H28" s="15">
        <f>Estimated!G31</f>
        <v>241.6</v>
      </c>
      <c r="I28" s="15">
        <f>Estimated!H31</f>
        <v>987.8</v>
      </c>
      <c r="J28" s="15">
        <f>Estimated!I31</f>
        <v>826.9</v>
      </c>
    </row>
    <row r="29" spans="1:10" x14ac:dyDescent="0.25">
      <c r="A29">
        <v>9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0" x14ac:dyDescent="0.25">
      <c r="A30">
        <v>10</v>
      </c>
      <c r="B30" s="15">
        <f>Estimated!A32</f>
        <v>2011</v>
      </c>
      <c r="C30" s="15">
        <f>Estimated!B32</f>
        <v>1393.5363480182486</v>
      </c>
      <c r="D30" s="15">
        <f>Estimated!C32</f>
        <v>335.5069622243102</v>
      </c>
      <c r="E30" s="15">
        <f>Estimated!D32</f>
        <v>819.79406774811514</v>
      </c>
      <c r="F30" s="15">
        <f>Estimated!E32</f>
        <v>1090.9777626847892</v>
      </c>
      <c r="G30" s="15"/>
      <c r="H30" s="15"/>
      <c r="I30" s="15"/>
      <c r="J30" s="15"/>
    </row>
    <row r="31" spans="1:10" x14ac:dyDescent="0.25">
      <c r="A31">
        <v>10</v>
      </c>
      <c r="B31" s="15"/>
      <c r="C31" s="15"/>
      <c r="D31" s="15"/>
      <c r="E31" s="15"/>
      <c r="F31" s="15"/>
      <c r="G31" s="15">
        <f>Estimated!F32</f>
        <v>1351</v>
      </c>
      <c r="H31" s="15">
        <f>Estimated!G32</f>
        <v>324.89999999999998</v>
      </c>
      <c r="I31" s="15">
        <f>Estimated!H32</f>
        <v>955.8</v>
      </c>
      <c r="J31" s="15">
        <f>Estimated!I32</f>
        <v>900.69999999999902</v>
      </c>
    </row>
    <row r="32" spans="1:10" x14ac:dyDescent="0.25">
      <c r="A32">
        <v>10</v>
      </c>
      <c r="B32" s="15"/>
      <c r="C32" s="15"/>
      <c r="D32" s="15"/>
      <c r="E32" s="15"/>
      <c r="F32" s="15"/>
      <c r="G32" s="15"/>
      <c r="H32" s="15"/>
      <c r="I32" s="15"/>
      <c r="J32" s="15"/>
    </row>
    <row r="33" spans="1:10" x14ac:dyDescent="0.25">
      <c r="A33">
        <v>11</v>
      </c>
      <c r="B33" s="15">
        <f>Estimated!A33</f>
        <v>2012</v>
      </c>
      <c r="C33" s="15">
        <f>Estimated!B33</f>
        <v>1547.8947954245805</v>
      </c>
      <c r="D33" s="15">
        <f>Estimated!C33</f>
        <v>174.31914437509138</v>
      </c>
      <c r="E33" s="15">
        <f>Estimated!D33</f>
        <v>946.76078316846395</v>
      </c>
      <c r="F33" s="15">
        <f>Estimated!E33</f>
        <v>1031.4847481460931</v>
      </c>
      <c r="G33" s="15"/>
      <c r="H33" s="15"/>
      <c r="I33" s="15"/>
      <c r="J33" s="15"/>
    </row>
    <row r="34" spans="1:10" x14ac:dyDescent="0.25">
      <c r="A34">
        <v>11</v>
      </c>
      <c r="B34" s="15"/>
      <c r="C34" s="15"/>
      <c r="D34" s="15"/>
      <c r="E34" s="15"/>
      <c r="F34" s="15"/>
      <c r="G34" s="15">
        <f>Estimated!F33</f>
        <v>1484.1</v>
      </c>
      <c r="H34" s="15">
        <f>Estimated!G33</f>
        <v>200.1</v>
      </c>
      <c r="I34" s="15">
        <f>Estimated!H33</f>
        <v>902.19999999999902</v>
      </c>
      <c r="J34" s="15">
        <f>Estimated!I33</f>
        <v>1170.3999999999901</v>
      </c>
    </row>
    <row r="35" spans="1:10" x14ac:dyDescent="0.25">
      <c r="A35">
        <v>11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25">
      <c r="A36">
        <v>12</v>
      </c>
      <c r="B36" s="15">
        <f>Estimated!A34</f>
        <v>2013</v>
      </c>
      <c r="C36" s="15">
        <f>Estimated!B34</f>
        <v>1837.8973577154559</v>
      </c>
      <c r="D36" s="15">
        <f>Estimated!C34</f>
        <v>116.90978459317806</v>
      </c>
      <c r="E36" s="15">
        <f>Estimated!D34</f>
        <v>1096.6550207866449</v>
      </c>
      <c r="F36" s="15">
        <f>Estimated!E34</f>
        <v>961.24854467842454</v>
      </c>
      <c r="G36" s="15"/>
      <c r="H36" s="15"/>
      <c r="I36" s="15"/>
      <c r="J36" s="15"/>
    </row>
    <row r="37" spans="1:10" x14ac:dyDescent="0.25">
      <c r="A37">
        <v>12</v>
      </c>
      <c r="B37" s="15"/>
      <c r="C37" s="15"/>
      <c r="D37" s="15"/>
      <c r="E37" s="15"/>
      <c r="F37" s="15"/>
      <c r="G37" s="15">
        <f>Estimated!F34</f>
        <v>1824.2</v>
      </c>
      <c r="H37" s="15">
        <f>Estimated!G34</f>
        <v>74.5</v>
      </c>
      <c r="I37" s="15">
        <f>Estimated!H34</f>
        <v>1304.0999999999999</v>
      </c>
      <c r="J37" s="15">
        <f>Estimated!I34</f>
        <v>1060.8</v>
      </c>
    </row>
    <row r="38" spans="1:10" x14ac:dyDescent="0.25">
      <c r="A38">
        <v>12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 x14ac:dyDescent="0.25">
      <c r="A39">
        <v>13</v>
      </c>
      <c r="B39" s="15">
        <f>Estimated!A35</f>
        <v>2014</v>
      </c>
      <c r="C39" s="15">
        <f>Estimated!B35</f>
        <v>1897.6209851528788</v>
      </c>
      <c r="D39" s="15">
        <f>Estimated!C35</f>
        <v>51.772241763699249</v>
      </c>
      <c r="E39" s="15">
        <f>Estimated!D35</f>
        <v>1532.6508640549739</v>
      </c>
      <c r="F39" s="15">
        <f>Estimated!E35</f>
        <v>756.95321454801592</v>
      </c>
      <c r="G39" s="15"/>
      <c r="H39" s="15"/>
      <c r="I39" s="15"/>
      <c r="J39" s="15"/>
    </row>
    <row r="40" spans="1:10" x14ac:dyDescent="0.25">
      <c r="A40">
        <v>13</v>
      </c>
      <c r="B40" s="15"/>
      <c r="C40" s="15"/>
      <c r="D40" s="15"/>
      <c r="E40" s="15"/>
      <c r="F40" s="15"/>
      <c r="G40" s="15">
        <f>Estimated!F35</f>
        <v>1986.1</v>
      </c>
      <c r="H40" s="15">
        <f>Estimated!G35</f>
        <v>51.5</v>
      </c>
      <c r="I40" s="15">
        <f>Estimated!H35</f>
        <v>1730.3</v>
      </c>
      <c r="J40" s="15">
        <f>Estimated!I35</f>
        <v>642.9</v>
      </c>
    </row>
    <row r="41" spans="1:10" x14ac:dyDescent="0.25">
      <c r="A41">
        <v>13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0" x14ac:dyDescent="0.25">
      <c r="A42">
        <v>14</v>
      </c>
      <c r="B42" s="15">
        <f>Estimated!A36</f>
        <v>2015</v>
      </c>
      <c r="C42" s="15">
        <f>Estimated!B36</f>
        <v>1635.9439813347828</v>
      </c>
      <c r="D42" s="15">
        <f>Estimated!C36</f>
        <v>28.587692621003544</v>
      </c>
      <c r="E42" s="15">
        <f>Estimated!D36</f>
        <v>1702.3922866444746</v>
      </c>
      <c r="F42" s="15">
        <f>Estimated!E36</f>
        <v>677.41718111985926</v>
      </c>
      <c r="G42" s="15"/>
      <c r="H42" s="15"/>
      <c r="I42" s="15"/>
      <c r="J42" s="15"/>
    </row>
    <row r="43" spans="1:10" x14ac:dyDescent="0.25">
      <c r="A43">
        <v>14</v>
      </c>
      <c r="B43" s="15"/>
      <c r="C43" s="15"/>
      <c r="D43" s="15"/>
      <c r="E43" s="15"/>
      <c r="F43" s="15"/>
      <c r="G43" s="15">
        <f>Estimated!F36</f>
        <v>1462.3</v>
      </c>
      <c r="H43" s="15">
        <f>Estimated!G36</f>
        <v>35.200000000000003</v>
      </c>
      <c r="I43" s="15">
        <f>Estimated!H36</f>
        <v>1573.2</v>
      </c>
      <c r="J43" s="15">
        <f>Estimated!I36</f>
        <v>456.4</v>
      </c>
    </row>
    <row r="44" spans="1:10" x14ac:dyDescent="0.25">
      <c r="A44">
        <v>14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25">
      <c r="A45">
        <v>15</v>
      </c>
      <c r="B45" s="15">
        <f>Estimated!A37</f>
        <v>2016</v>
      </c>
      <c r="C45" s="15">
        <f>Estimated!B37</f>
        <v>1616.2630694875297</v>
      </c>
      <c r="D45" s="15">
        <f>Estimated!C37</f>
        <v>122.42991534143903</v>
      </c>
      <c r="E45" s="15">
        <f>Estimated!D37</f>
        <v>1280.9790600918675</v>
      </c>
      <c r="F45" s="15">
        <f>Estimated!E37</f>
        <v>874.87950918820411</v>
      </c>
      <c r="G45" s="15"/>
      <c r="H45" s="15"/>
      <c r="I45" s="15"/>
      <c r="J45" s="15"/>
    </row>
    <row r="46" spans="1:10" x14ac:dyDescent="0.25">
      <c r="A46">
        <v>15</v>
      </c>
      <c r="B46" s="15"/>
      <c r="C46" s="15"/>
      <c r="D46" s="15"/>
      <c r="E46" s="15"/>
      <c r="F46" s="15"/>
      <c r="G46" s="15">
        <f>Estimated!F37</f>
        <v>1331</v>
      </c>
      <c r="H46" s="15">
        <f>Estimated!G37</f>
        <v>96.1</v>
      </c>
      <c r="I46" s="15">
        <f>Estimated!H37</f>
        <v>1186.5999999999999</v>
      </c>
      <c r="J46" s="15">
        <f>Estimated!I37</f>
        <v>917.3</v>
      </c>
    </row>
    <row r="47" spans="1:10" x14ac:dyDescent="0.25">
      <c r="A47">
        <v>15</v>
      </c>
      <c r="B47" s="15"/>
      <c r="C47" s="15"/>
      <c r="D47" s="15"/>
      <c r="E47" s="15"/>
      <c r="F47" s="15"/>
      <c r="G47" s="15"/>
      <c r="H47" s="15"/>
      <c r="I47" s="15"/>
      <c r="J47" s="15"/>
    </row>
    <row r="48" spans="1:10" x14ac:dyDescent="0.25">
      <c r="A48">
        <v>16</v>
      </c>
      <c r="B48" s="15">
        <f>Estimated!A38</f>
        <v>2018</v>
      </c>
      <c r="C48" s="15">
        <f>Estimated!B38</f>
        <v>1558.4587440893811</v>
      </c>
      <c r="D48" s="15">
        <f>Estimated!C38</f>
        <v>204.12785041570032</v>
      </c>
      <c r="E48" s="15">
        <f>Estimated!D38</f>
        <v>988.55075609473397</v>
      </c>
      <c r="F48" s="15">
        <f>Estimated!E38</f>
        <v>1011.9031478924898</v>
      </c>
      <c r="G48" s="15"/>
      <c r="H48" s="15"/>
      <c r="I48" s="15"/>
      <c r="J48" s="15"/>
    </row>
    <row r="49" spans="1:10" x14ac:dyDescent="0.25">
      <c r="A49">
        <v>16</v>
      </c>
      <c r="B49" s="15"/>
      <c r="C49" s="15"/>
      <c r="D49" s="15"/>
      <c r="E49" s="15"/>
      <c r="F49" s="15"/>
      <c r="G49" s="15">
        <f>Estimated!F38</f>
        <v>1579.3</v>
      </c>
      <c r="H49" s="15">
        <f>Estimated!G38</f>
        <v>284.2</v>
      </c>
      <c r="I49" s="15">
        <f>Estimated!H38</f>
        <v>917.1</v>
      </c>
      <c r="J49" s="15">
        <f>Estimated!I38</f>
        <v>1042.9000000000001</v>
      </c>
    </row>
    <row r="50" spans="1:10" x14ac:dyDescent="0.25">
      <c r="A50">
        <v>16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>
        <v>17</v>
      </c>
      <c r="B51" s="15">
        <f>Estimated!A39</f>
        <v>2019</v>
      </c>
      <c r="C51" s="15">
        <f>Estimated!B39</f>
        <v>1392.5894089218107</v>
      </c>
      <c r="D51" s="15">
        <f>Estimated!C39</f>
        <v>304.59423003404902</v>
      </c>
      <c r="E51" s="15">
        <f>Estimated!D39</f>
        <v>881.21527648156109</v>
      </c>
      <c r="F51" s="15">
        <f>Estimated!E39</f>
        <v>1062.1975201459047</v>
      </c>
      <c r="G51" s="15"/>
      <c r="H51" s="15"/>
      <c r="I51" s="15"/>
      <c r="J51" s="15"/>
    </row>
    <row r="52" spans="1:10" x14ac:dyDescent="0.25">
      <c r="A52">
        <v>17</v>
      </c>
      <c r="B52" s="15"/>
      <c r="C52" s="15"/>
      <c r="D52" s="15"/>
      <c r="E52" s="15"/>
      <c r="F52" s="15"/>
      <c r="G52" s="15">
        <f>Estimated!F39</f>
        <v>1414.9</v>
      </c>
      <c r="H52" s="15">
        <f>Estimated!G39</f>
        <v>309.3</v>
      </c>
      <c r="I52" s="15">
        <f>Estimated!H39</f>
        <v>775.4</v>
      </c>
      <c r="J52" s="15">
        <f>Estimated!I39</f>
        <v>921.5</v>
      </c>
    </row>
    <row r="53" spans="1:10" x14ac:dyDescent="0.25">
      <c r="A53">
        <v>17</v>
      </c>
      <c r="B53" s="15"/>
      <c r="C53" s="15"/>
      <c r="D53" s="15"/>
      <c r="E53" s="15"/>
      <c r="F53" s="15"/>
      <c r="G53" s="15"/>
      <c r="H53" s="15"/>
      <c r="I53" s="15"/>
      <c r="J53" s="15"/>
    </row>
    <row r="54" spans="1:10" x14ac:dyDescent="0.25">
      <c r="A54">
        <v>18</v>
      </c>
      <c r="B54" s="15">
        <f>Estimated!A40</f>
        <v>2020</v>
      </c>
      <c r="C54" s="15">
        <f>Estimated!B40</f>
        <v>1421.0197706412171</v>
      </c>
      <c r="D54" s="15">
        <f>Estimated!C40</f>
        <v>214.06408576256996</v>
      </c>
      <c r="E54" s="15">
        <f>Estimated!D40</f>
        <v>1001.2411406049484</v>
      </c>
      <c r="F54" s="15">
        <f>Estimated!E40</f>
        <v>1005.9567923640484</v>
      </c>
      <c r="G54" s="15"/>
      <c r="H54" s="15"/>
      <c r="I54" s="15"/>
      <c r="J54" s="15"/>
    </row>
    <row r="55" spans="1:10" x14ac:dyDescent="0.25">
      <c r="A55">
        <v>18</v>
      </c>
      <c r="C55" s="15"/>
      <c r="D55" s="15"/>
      <c r="E55" s="15"/>
      <c r="F55" s="15"/>
      <c r="G55" s="15">
        <f>Estimated!F40</f>
        <v>1362.1</v>
      </c>
      <c r="H55" s="15">
        <f>Estimated!G40</f>
        <v>245</v>
      </c>
      <c r="I55" s="15">
        <f>Estimated!H40</f>
        <v>834.7</v>
      </c>
      <c r="J55" s="15">
        <f>Estimated!I40</f>
        <v>1039.5999999999999</v>
      </c>
    </row>
    <row r="56" spans="1:10" x14ac:dyDescent="0.25">
      <c r="A56">
        <v>18</v>
      </c>
    </row>
  </sheetData>
  <sortState xmlns:xlrd2="http://schemas.microsoft.com/office/spreadsheetml/2017/richdata2" ref="A2:J56">
    <sortCondition ref="A2:A5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8E0-0CAC-4E7D-AD4E-428827F73B5A}">
  <dimension ref="B1:G18"/>
  <sheetViews>
    <sheetView tabSelected="1" workbookViewId="0">
      <selection activeCell="B1" sqref="B1:G6"/>
    </sheetView>
  </sheetViews>
  <sheetFormatPr defaultRowHeight="15.75" x14ac:dyDescent="0.25"/>
  <cols>
    <col min="2" max="2" width="11.375" bestFit="1" customWidth="1"/>
    <col min="3" max="3" width="9.125" bestFit="1" customWidth="1"/>
    <col min="4" max="4" width="23.75" bestFit="1" customWidth="1"/>
    <col min="5" max="5" width="14.625" bestFit="1" customWidth="1"/>
    <col min="7" max="7" width="14.25" customWidth="1"/>
  </cols>
  <sheetData>
    <row r="1" spans="2:7" ht="47.25" x14ac:dyDescent="0.25">
      <c r="B1" s="16" t="s">
        <v>68</v>
      </c>
      <c r="C1" s="24" t="s">
        <v>80</v>
      </c>
      <c r="D1" s="26" t="s">
        <v>69</v>
      </c>
      <c r="E1" s="17" t="s">
        <v>76</v>
      </c>
      <c r="F1" s="23" t="s">
        <v>77</v>
      </c>
      <c r="G1" s="23" t="s">
        <v>82</v>
      </c>
    </row>
    <row r="2" spans="2:7" x14ac:dyDescent="0.25">
      <c r="B2" s="31" t="s">
        <v>5</v>
      </c>
      <c r="C2" s="34">
        <v>2</v>
      </c>
      <c r="D2" s="20" t="s">
        <v>72</v>
      </c>
      <c r="E2" s="28">
        <v>0.77</v>
      </c>
      <c r="F2" s="28">
        <v>0.74</v>
      </c>
      <c r="G2" s="39" t="s">
        <v>83</v>
      </c>
    </row>
    <row r="3" spans="2:7" x14ac:dyDescent="0.25">
      <c r="B3" s="32"/>
      <c r="C3" s="36"/>
      <c r="D3" s="21" t="s">
        <v>74</v>
      </c>
      <c r="E3" s="29"/>
      <c r="F3" s="29"/>
      <c r="G3" s="40"/>
    </row>
    <row r="4" spans="2:7" x14ac:dyDescent="0.25">
      <c r="B4" s="18" t="s">
        <v>70</v>
      </c>
      <c r="C4" s="25">
        <v>1</v>
      </c>
      <c r="D4" s="27" t="s">
        <v>71</v>
      </c>
      <c r="E4" s="19">
        <v>0.86</v>
      </c>
      <c r="F4" s="19">
        <v>0.85</v>
      </c>
      <c r="G4" s="19"/>
    </row>
    <row r="5" spans="2:7" x14ac:dyDescent="0.25">
      <c r="B5" s="37" t="s">
        <v>2</v>
      </c>
      <c r="C5" s="38">
        <v>1</v>
      </c>
      <c r="D5" s="27" t="s">
        <v>75</v>
      </c>
      <c r="E5" s="38">
        <v>0.57999999999999996</v>
      </c>
      <c r="F5" s="38">
        <v>0.55000000000000004</v>
      </c>
      <c r="G5" s="38"/>
    </row>
    <row r="6" spans="2:7" x14ac:dyDescent="0.25">
      <c r="B6" s="37" t="s">
        <v>8</v>
      </c>
      <c r="C6" s="38">
        <v>1</v>
      </c>
      <c r="D6" s="27" t="s">
        <v>74</v>
      </c>
      <c r="E6" s="38">
        <v>0.73</v>
      </c>
      <c r="F6" s="38">
        <v>0.72</v>
      </c>
      <c r="G6" s="38"/>
    </row>
    <row r="9" spans="2:7" x14ac:dyDescent="0.25">
      <c r="B9" t="s">
        <v>81</v>
      </c>
    </row>
    <row r="10" spans="2:7" ht="47.25" x14ac:dyDescent="0.25">
      <c r="B10" s="16" t="s">
        <v>68</v>
      </c>
      <c r="C10" s="24" t="s">
        <v>80</v>
      </c>
      <c r="D10" s="26" t="s">
        <v>69</v>
      </c>
      <c r="E10" s="17" t="s">
        <v>76</v>
      </c>
      <c r="F10" s="23" t="s">
        <v>77</v>
      </c>
    </row>
    <row r="11" spans="2:7" x14ac:dyDescent="0.25">
      <c r="B11" s="31" t="s">
        <v>5</v>
      </c>
      <c r="C11" s="34">
        <v>2</v>
      </c>
      <c r="D11" s="20" t="s">
        <v>72</v>
      </c>
      <c r="E11" s="28">
        <v>0.85</v>
      </c>
      <c r="F11" s="28">
        <v>0.83</v>
      </c>
    </row>
    <row r="12" spans="2:7" x14ac:dyDescent="0.25">
      <c r="B12" s="32"/>
      <c r="C12" s="36"/>
      <c r="D12" s="21" t="s">
        <v>73</v>
      </c>
      <c r="E12" s="29"/>
      <c r="F12" s="29"/>
    </row>
    <row r="13" spans="2:7" x14ac:dyDescent="0.25">
      <c r="B13" s="18" t="s">
        <v>70</v>
      </c>
      <c r="C13" s="25">
        <v>1</v>
      </c>
      <c r="D13" s="27" t="s">
        <v>71</v>
      </c>
      <c r="E13" s="19">
        <v>0.86</v>
      </c>
      <c r="F13" s="19">
        <v>0.85</v>
      </c>
    </row>
    <row r="14" spans="2:7" x14ac:dyDescent="0.25">
      <c r="B14" s="31" t="s">
        <v>2</v>
      </c>
      <c r="C14" s="34">
        <v>3</v>
      </c>
      <c r="D14" s="20" t="s">
        <v>73</v>
      </c>
      <c r="E14" s="28">
        <v>0.73</v>
      </c>
      <c r="F14" s="28">
        <v>0.68</v>
      </c>
    </row>
    <row r="15" spans="2:7" x14ac:dyDescent="0.25">
      <c r="B15" s="33"/>
      <c r="C15" s="35"/>
      <c r="D15" s="22" t="s">
        <v>74</v>
      </c>
      <c r="E15" s="30"/>
      <c r="F15" s="30"/>
    </row>
    <row r="16" spans="2:7" x14ac:dyDescent="0.25">
      <c r="B16" s="32"/>
      <c r="C16" s="36"/>
      <c r="D16" s="21" t="s">
        <v>75</v>
      </c>
      <c r="E16" s="29"/>
      <c r="F16" s="29"/>
    </row>
    <row r="17" spans="2:6" x14ac:dyDescent="0.25">
      <c r="B17" s="33" t="s">
        <v>8</v>
      </c>
      <c r="C17" s="34">
        <v>2</v>
      </c>
      <c r="D17" s="20" t="s">
        <v>75</v>
      </c>
      <c r="E17" s="30">
        <v>0.87</v>
      </c>
      <c r="F17" s="30">
        <v>0.85</v>
      </c>
    </row>
    <row r="18" spans="2:6" x14ac:dyDescent="0.25">
      <c r="B18" s="32"/>
      <c r="C18" s="36"/>
      <c r="D18" s="21" t="s">
        <v>74</v>
      </c>
      <c r="E18" s="29"/>
      <c r="F18" s="29"/>
    </row>
  </sheetData>
  <mergeCells count="17">
    <mergeCell ref="G2:G3"/>
    <mergeCell ref="B11:B12"/>
    <mergeCell ref="C11:C12"/>
    <mergeCell ref="E11:E12"/>
    <mergeCell ref="F11:F12"/>
    <mergeCell ref="B14:B16"/>
    <mergeCell ref="C14:C16"/>
    <mergeCell ref="E14:E16"/>
    <mergeCell ref="F14:F16"/>
    <mergeCell ref="B17:B18"/>
    <mergeCell ref="C17:C18"/>
    <mergeCell ref="E17:E18"/>
    <mergeCell ref="F17:F18"/>
    <mergeCell ref="F2:F3"/>
    <mergeCell ref="B2:B3"/>
    <mergeCell ref="C2:C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62EE-4BE3-4F07-AE4A-A0CEB53363E6}">
  <dimension ref="A1:M40"/>
  <sheetViews>
    <sheetView workbookViewId="0">
      <selection sqref="A1:XFD1048576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14" t="s">
        <v>58</v>
      </c>
      <c r="C1" s="14" t="s">
        <v>59</v>
      </c>
      <c r="D1" s="14"/>
      <c r="E1" s="14" t="s">
        <v>60</v>
      </c>
      <c r="F1" s="14" t="s">
        <v>61</v>
      </c>
      <c r="G1" s="14"/>
      <c r="H1" s="14" t="s">
        <v>65</v>
      </c>
      <c r="I1" s="14" t="s">
        <v>62</v>
      </c>
      <c r="J1" s="14"/>
      <c r="K1" s="14" t="s">
        <v>63</v>
      </c>
      <c r="L1" s="14" t="s">
        <v>64</v>
      </c>
    </row>
    <row r="2" spans="1:12" x14ac:dyDescent="0.25">
      <c r="A2">
        <v>2002</v>
      </c>
      <c r="B2">
        <v>1755.6609758605864</v>
      </c>
      <c r="C2">
        <v>1897.6</v>
      </c>
      <c r="D2">
        <v>2002</v>
      </c>
      <c r="E2">
        <v>191.98356276952654</v>
      </c>
      <c r="F2">
        <v>218.4</v>
      </c>
      <c r="G2">
        <v>2002</v>
      </c>
      <c r="H2">
        <v>1151.1255861613163</v>
      </c>
      <c r="I2">
        <v>1309.3</v>
      </c>
      <c r="J2">
        <v>2002</v>
      </c>
      <c r="K2">
        <v>1578.7697047842405</v>
      </c>
      <c r="L2">
        <v>1533.5</v>
      </c>
    </row>
    <row r="3" spans="1:12" x14ac:dyDescent="0.25">
      <c r="A3">
        <v>2003</v>
      </c>
      <c r="B3">
        <v>1535.182936192552</v>
      </c>
      <c r="C3">
        <v>1542.69999999999</v>
      </c>
      <c r="D3">
        <v>2003</v>
      </c>
      <c r="E3">
        <v>248.28889640178761</v>
      </c>
      <c r="F3">
        <v>207.3</v>
      </c>
      <c r="G3">
        <v>2003</v>
      </c>
      <c r="H3">
        <v>862.61551389399074</v>
      </c>
      <c r="I3">
        <v>756.6</v>
      </c>
      <c r="J3">
        <v>2003</v>
      </c>
      <c r="K3">
        <v>1639.7026239611705</v>
      </c>
      <c r="L3">
        <v>1712.8999999999901</v>
      </c>
    </row>
    <row r="4" spans="1:12" x14ac:dyDescent="0.25">
      <c r="A4">
        <v>2004</v>
      </c>
      <c r="B4">
        <v>1632.8526698552041</v>
      </c>
      <c r="C4">
        <v>1476.3</v>
      </c>
      <c r="D4">
        <v>2004</v>
      </c>
      <c r="E4">
        <v>184.25537972196105</v>
      </c>
      <c r="F4">
        <v>202.6</v>
      </c>
      <c r="G4">
        <v>2004</v>
      </c>
      <c r="H4">
        <v>978.36679322894452</v>
      </c>
      <c r="I4">
        <v>1098.5</v>
      </c>
      <c r="J4">
        <v>2004</v>
      </c>
      <c r="K4">
        <v>1840.3854190425125</v>
      </c>
      <c r="L4">
        <v>1836.19999999999</v>
      </c>
    </row>
    <row r="5" spans="1:12" x14ac:dyDescent="0.25">
      <c r="A5">
        <v>2005</v>
      </c>
      <c r="B5">
        <v>1307.5451833967563</v>
      </c>
      <c r="C5">
        <v>1237.5999999999999</v>
      </c>
      <c r="D5">
        <v>2005</v>
      </c>
      <c r="E5">
        <v>353.17138061874493</v>
      </c>
      <c r="F5">
        <v>339.79999999999899</v>
      </c>
      <c r="G5">
        <v>2005</v>
      </c>
      <c r="H5">
        <v>843.69572167784281</v>
      </c>
      <c r="I5">
        <v>771.69999999999902</v>
      </c>
      <c r="J5">
        <v>2005</v>
      </c>
      <c r="K5">
        <v>1591.0581369810693</v>
      </c>
      <c r="L5">
        <v>1528.5</v>
      </c>
    </row>
    <row r="6" spans="1:12" x14ac:dyDescent="0.25">
      <c r="A6">
        <v>2006</v>
      </c>
      <c r="B6">
        <v>1562.8150303533284</v>
      </c>
      <c r="C6">
        <v>1739.9</v>
      </c>
      <c r="D6">
        <v>2006</v>
      </c>
      <c r="E6">
        <v>343.23514527187535</v>
      </c>
      <c r="F6">
        <v>365.8</v>
      </c>
      <c r="G6">
        <v>2006</v>
      </c>
      <c r="H6">
        <v>843.94578360121159</v>
      </c>
      <c r="I6">
        <v>806.7</v>
      </c>
      <c r="J6">
        <v>2006</v>
      </c>
      <c r="K6">
        <v>1449.756492707171</v>
      </c>
      <c r="L6">
        <v>1469.7</v>
      </c>
    </row>
    <row r="7" spans="1:12" x14ac:dyDescent="0.25">
      <c r="A7">
        <v>2007</v>
      </c>
      <c r="B7">
        <v>1773.7587037129629</v>
      </c>
      <c r="C7">
        <v>1802.4</v>
      </c>
      <c r="D7">
        <v>2007</v>
      </c>
      <c r="E7">
        <v>146.71849063378701</v>
      </c>
      <c r="F7">
        <v>185.79999999999899</v>
      </c>
      <c r="G7">
        <v>2007</v>
      </c>
      <c r="H7">
        <v>1203.4994933643263</v>
      </c>
      <c r="I7">
        <v>1079.4000000000001</v>
      </c>
      <c r="J7">
        <v>2007</v>
      </c>
      <c r="K7">
        <v>1577.527622523819</v>
      </c>
      <c r="L7">
        <v>1596.4</v>
      </c>
    </row>
    <row r="8" spans="1:12" x14ac:dyDescent="0.25">
      <c r="A8">
        <v>2008</v>
      </c>
      <c r="B8">
        <v>1749.8301243459714</v>
      </c>
      <c r="C8">
        <v>1697.1</v>
      </c>
      <c r="D8">
        <v>2008</v>
      </c>
      <c r="E8">
        <v>144.51043833448247</v>
      </c>
      <c r="F8">
        <v>138.19999999999999</v>
      </c>
      <c r="G8">
        <v>2008</v>
      </c>
      <c r="H8">
        <v>1152.8429533794942</v>
      </c>
      <c r="I8">
        <v>1254.4000000000001</v>
      </c>
      <c r="J8">
        <v>2008</v>
      </c>
      <c r="K8">
        <v>1159.6538333515111</v>
      </c>
      <c r="L8">
        <v>1269.2</v>
      </c>
    </row>
    <row r="9" spans="1:12" x14ac:dyDescent="0.25">
      <c r="A9">
        <v>2009</v>
      </c>
      <c r="B9">
        <v>1726.5451829346189</v>
      </c>
      <c r="C9">
        <v>1744.5</v>
      </c>
      <c r="D9">
        <v>2009</v>
      </c>
      <c r="E9">
        <v>187.56745817091786</v>
      </c>
      <c r="F9">
        <v>98.8</v>
      </c>
      <c r="G9">
        <v>2009</v>
      </c>
      <c r="H9">
        <v>1309.7940950614361</v>
      </c>
      <c r="I9">
        <v>1216.4000000000001</v>
      </c>
      <c r="J9">
        <v>2009</v>
      </c>
      <c r="K9">
        <v>921.33329688235995</v>
      </c>
      <c r="L9">
        <v>985.7</v>
      </c>
    </row>
    <row r="10" spans="1:12" x14ac:dyDescent="0.25">
      <c r="A10">
        <v>2010</v>
      </c>
      <c r="B10">
        <v>1241.9172048554674</v>
      </c>
      <c r="C10">
        <v>1408.2</v>
      </c>
      <c r="D10">
        <v>2010</v>
      </c>
      <c r="E10">
        <v>267.05734094587501</v>
      </c>
      <c r="F10">
        <v>241.6</v>
      </c>
      <c r="G10">
        <v>2010</v>
      </c>
      <c r="H10">
        <v>881.42210514240196</v>
      </c>
      <c r="I10">
        <v>987.8</v>
      </c>
      <c r="J10">
        <v>2010</v>
      </c>
      <c r="K10">
        <v>913.49015371285009</v>
      </c>
      <c r="L10">
        <v>826.9</v>
      </c>
    </row>
    <row r="11" spans="1:12" x14ac:dyDescent="0.25">
      <c r="A11">
        <v>2011</v>
      </c>
      <c r="B11">
        <v>1509.3799131933374</v>
      </c>
      <c r="C11">
        <v>1351</v>
      </c>
      <c r="D11">
        <v>2011</v>
      </c>
      <c r="E11">
        <v>335.5069622243102</v>
      </c>
      <c r="F11">
        <v>324.89999999999998</v>
      </c>
      <c r="G11">
        <v>2011</v>
      </c>
      <c r="H11">
        <v>861.36869593437541</v>
      </c>
      <c r="I11">
        <v>955.8</v>
      </c>
      <c r="J11">
        <v>2011</v>
      </c>
      <c r="K11">
        <v>821.99365956673842</v>
      </c>
      <c r="L11">
        <v>900.69999999999902</v>
      </c>
    </row>
    <row r="12" spans="1:12" x14ac:dyDescent="0.25">
      <c r="A12">
        <v>2012</v>
      </c>
      <c r="B12">
        <v>1543.4016856766593</v>
      </c>
      <c r="C12">
        <v>1484.1</v>
      </c>
      <c r="D12">
        <v>2012</v>
      </c>
      <c r="E12">
        <v>174.31914437509138</v>
      </c>
      <c r="F12">
        <v>200.1</v>
      </c>
      <c r="G12">
        <v>2012</v>
      </c>
      <c r="H12">
        <v>900.87252346789546</v>
      </c>
      <c r="I12">
        <v>902.19999999999902</v>
      </c>
      <c r="J12">
        <v>2012</v>
      </c>
      <c r="K12">
        <v>1135.6332617259282</v>
      </c>
      <c r="L12">
        <v>1170.3999999999901</v>
      </c>
    </row>
    <row r="13" spans="1:12" x14ac:dyDescent="0.25">
      <c r="A13">
        <v>2013</v>
      </c>
      <c r="B13">
        <v>1830.1403224757312</v>
      </c>
      <c r="C13">
        <v>1824.2</v>
      </c>
      <c r="D13">
        <v>2013</v>
      </c>
      <c r="E13">
        <v>116.90978459317806</v>
      </c>
      <c r="F13">
        <v>74.5</v>
      </c>
      <c r="G13">
        <v>2013</v>
      </c>
      <c r="H13">
        <v>1304.0952849974499</v>
      </c>
      <c r="I13">
        <v>1304.0999999999999</v>
      </c>
      <c r="J13">
        <v>2013</v>
      </c>
      <c r="K13">
        <v>1079.3497599549326</v>
      </c>
      <c r="L13">
        <v>1060.8</v>
      </c>
    </row>
    <row r="14" spans="1:12" x14ac:dyDescent="0.25">
      <c r="A14">
        <v>2014</v>
      </c>
      <c r="B14">
        <v>1956.1993126872135</v>
      </c>
      <c r="C14">
        <v>1986.1</v>
      </c>
      <c r="D14">
        <v>2014</v>
      </c>
      <c r="E14">
        <v>51.772241763699249</v>
      </c>
      <c r="F14">
        <v>51.5</v>
      </c>
      <c r="G14">
        <v>2014</v>
      </c>
      <c r="H14">
        <v>1682.4589411654235</v>
      </c>
      <c r="I14">
        <v>1730.3</v>
      </c>
      <c r="J14">
        <v>2014</v>
      </c>
      <c r="K14">
        <v>692.89786171857372</v>
      </c>
      <c r="L14">
        <v>642.9</v>
      </c>
    </row>
    <row r="15" spans="1:12" x14ac:dyDescent="0.25">
      <c r="A15">
        <v>2015</v>
      </c>
      <c r="B15">
        <v>1480.7232301000204</v>
      </c>
      <c r="C15">
        <v>1462.3</v>
      </c>
      <c r="D15">
        <v>2015</v>
      </c>
      <c r="E15">
        <v>28.587692621003544</v>
      </c>
      <c r="F15">
        <v>35.200000000000003</v>
      </c>
      <c r="G15">
        <v>2015</v>
      </c>
      <c r="H15">
        <v>1564.1761840355398</v>
      </c>
      <c r="I15">
        <v>1573.2</v>
      </c>
      <c r="J15">
        <v>2015</v>
      </c>
      <c r="K15">
        <v>478.51419765055897</v>
      </c>
      <c r="L15">
        <v>456.4</v>
      </c>
    </row>
    <row r="16" spans="1:12" x14ac:dyDescent="0.25">
      <c r="A16">
        <v>2016</v>
      </c>
      <c r="B16">
        <v>1386.8624633292693</v>
      </c>
      <c r="C16">
        <v>1331</v>
      </c>
      <c r="D16">
        <v>2016</v>
      </c>
      <c r="E16">
        <v>122.42991534143903</v>
      </c>
      <c r="F16">
        <v>96.1</v>
      </c>
      <c r="G16">
        <v>2016</v>
      </c>
      <c r="H16">
        <v>1308.2092403267607</v>
      </c>
      <c r="I16">
        <v>1186.5999999999999</v>
      </c>
      <c r="J16">
        <v>2016</v>
      </c>
      <c r="K16">
        <v>857.6746781072909</v>
      </c>
      <c r="L16">
        <v>917.3</v>
      </c>
    </row>
    <row r="17" spans="1:13" x14ac:dyDescent="0.25">
      <c r="A17">
        <v>2018</v>
      </c>
      <c r="B17">
        <v>1617.8464137516207</v>
      </c>
      <c r="C17">
        <v>1579.3</v>
      </c>
      <c r="D17">
        <v>2018</v>
      </c>
      <c r="E17">
        <v>204.12785041570032</v>
      </c>
      <c r="F17">
        <v>284.2</v>
      </c>
      <c r="G17">
        <v>2018</v>
      </c>
      <c r="H17">
        <v>945.82542576602714</v>
      </c>
      <c r="I17">
        <v>917.1</v>
      </c>
      <c r="J17">
        <v>2018</v>
      </c>
      <c r="K17">
        <v>1040.7886991909929</v>
      </c>
      <c r="L17">
        <v>1042.9000000000001</v>
      </c>
    </row>
    <row r="18" spans="1:13" x14ac:dyDescent="0.25">
      <c r="A18">
        <v>2019</v>
      </c>
      <c r="B18">
        <v>1375.6346081587712</v>
      </c>
      <c r="C18">
        <v>1414.9</v>
      </c>
      <c r="D18">
        <v>2019</v>
      </c>
      <c r="E18">
        <v>304.59423003404902</v>
      </c>
      <c r="F18">
        <v>309.3</v>
      </c>
      <c r="G18">
        <v>2019</v>
      </c>
      <c r="H18">
        <v>815.85366154544727</v>
      </c>
      <c r="I18">
        <v>775.4</v>
      </c>
      <c r="J18">
        <v>2019</v>
      </c>
      <c r="K18">
        <v>942.21477927499791</v>
      </c>
      <c r="L18">
        <v>921.5</v>
      </c>
    </row>
    <row r="19" spans="1:13" x14ac:dyDescent="0.25">
      <c r="A19">
        <v>2020</v>
      </c>
      <c r="B19">
        <v>1355.0040391198881</v>
      </c>
      <c r="C19">
        <v>1362.1</v>
      </c>
      <c r="D19">
        <v>2020</v>
      </c>
      <c r="E19">
        <v>214.06408576256996</v>
      </c>
      <c r="F19">
        <v>245</v>
      </c>
      <c r="G19">
        <v>2020</v>
      </c>
      <c r="H19">
        <v>850.03199725010472</v>
      </c>
      <c r="I19">
        <v>834.7</v>
      </c>
      <c r="J19">
        <v>2020</v>
      </c>
      <c r="K19">
        <v>1190.7558188632497</v>
      </c>
      <c r="L19">
        <v>1039.5999999999999</v>
      </c>
    </row>
    <row r="22" spans="1:13" ht="63" x14ac:dyDescent="0.25">
      <c r="B22" s="14" t="s">
        <v>58</v>
      </c>
      <c r="C22" s="14" t="s">
        <v>60</v>
      </c>
      <c r="D22" s="14" t="s">
        <v>65</v>
      </c>
      <c r="E22" s="14" t="s">
        <v>63</v>
      </c>
      <c r="F22" s="14" t="s">
        <v>59</v>
      </c>
      <c r="G22" s="14" t="s">
        <v>61</v>
      </c>
      <c r="H22" s="14" t="s">
        <v>62</v>
      </c>
      <c r="I22" s="14" t="s">
        <v>64</v>
      </c>
      <c r="M22" t="s">
        <v>66</v>
      </c>
    </row>
    <row r="23" spans="1:13" x14ac:dyDescent="0.25">
      <c r="A23">
        <v>2002</v>
      </c>
      <c r="B23" s="4">
        <v>1755.6609758605864</v>
      </c>
      <c r="C23" s="4">
        <v>191.98356276952654</v>
      </c>
      <c r="D23" s="4">
        <v>1151.1255861613163</v>
      </c>
      <c r="E23" s="4">
        <v>1578.7697047842405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1535.182936192552</v>
      </c>
      <c r="C24" s="4">
        <v>248.28889640178761</v>
      </c>
      <c r="D24" s="4">
        <v>862.61551389399074</v>
      </c>
      <c r="E24" s="4">
        <v>1639.7026239611705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1632.8526698552041</v>
      </c>
      <c r="C25" s="4">
        <v>184.25537972196105</v>
      </c>
      <c r="D25" s="4">
        <v>978.36679322894452</v>
      </c>
      <c r="E25" s="4">
        <v>1840.3854190425125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1307.5451833967563</v>
      </c>
      <c r="C26" s="4">
        <v>353.17138061874493</v>
      </c>
      <c r="D26" s="4">
        <v>843.69572167784281</v>
      </c>
      <c r="E26" s="4">
        <v>1591.0581369810693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1562.8150303533284</v>
      </c>
      <c r="C27" s="4">
        <v>343.23514527187535</v>
      </c>
      <c r="D27" s="4">
        <v>843.94578360121159</v>
      </c>
      <c r="E27" s="4">
        <v>1449.756492707171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1773.7587037129629</v>
      </c>
      <c r="C28" s="4">
        <v>146.71849063378701</v>
      </c>
      <c r="D28" s="4">
        <v>1203.4994933643263</v>
      </c>
      <c r="E28" s="4">
        <v>1577.527622523819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1749.8301243459714</v>
      </c>
      <c r="C29" s="4">
        <v>144.51043833448247</v>
      </c>
      <c r="D29" s="4">
        <v>1152.8429533794942</v>
      </c>
      <c r="E29" s="4">
        <v>1159.6538333515111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1726.5451829346189</v>
      </c>
      <c r="C30" s="4">
        <v>187.56745817091786</v>
      </c>
      <c r="D30" s="4">
        <v>1309.7940950614361</v>
      </c>
      <c r="E30" s="4">
        <v>921.33329688235995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1241.9172048554674</v>
      </c>
      <c r="C31" s="4">
        <v>267.05734094587501</v>
      </c>
      <c r="D31" s="4">
        <v>881.42210514240196</v>
      </c>
      <c r="E31" s="4">
        <v>913.49015371285009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1509.3799131933374</v>
      </c>
      <c r="C32" s="4">
        <v>335.5069622243102</v>
      </c>
      <c r="D32" s="4">
        <v>861.36869593437541</v>
      </c>
      <c r="E32" s="4">
        <v>821.99365956673842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1543.4016856766593</v>
      </c>
      <c r="C33" s="4">
        <v>174.31914437509138</v>
      </c>
      <c r="D33" s="4">
        <v>900.87252346789546</v>
      </c>
      <c r="E33" s="4">
        <v>1135.6332617259282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1830.1403224757312</v>
      </c>
      <c r="C34" s="4">
        <v>116.90978459317806</v>
      </c>
      <c r="D34" s="4">
        <v>1304.0952849974499</v>
      </c>
      <c r="E34" s="4">
        <v>1079.3497599549326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1956.1993126872135</v>
      </c>
      <c r="C35" s="4">
        <v>51.772241763699249</v>
      </c>
      <c r="D35" s="4">
        <v>1682.4589411654235</v>
      </c>
      <c r="E35" s="4">
        <v>692.89786171857372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1480.7232301000204</v>
      </c>
      <c r="C36" s="4">
        <v>28.587692621003544</v>
      </c>
      <c r="D36" s="4">
        <v>1564.1761840355398</v>
      </c>
      <c r="E36" s="4">
        <v>478.51419765055897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1386.8624633292693</v>
      </c>
      <c r="C37" s="4">
        <v>122.42991534143903</v>
      </c>
      <c r="D37" s="4">
        <v>1308.2092403267607</v>
      </c>
      <c r="E37" s="4">
        <v>857.6746781072909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1617.8464137516207</v>
      </c>
      <c r="C38" s="4">
        <v>204.12785041570032</v>
      </c>
      <c r="D38" s="4">
        <v>945.82542576602714</v>
      </c>
      <c r="E38" s="4">
        <v>1040.7886991909929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1375.6346081587712</v>
      </c>
      <c r="C39" s="4">
        <v>304.59423003404902</v>
      </c>
      <c r="D39" s="4">
        <v>815.85366154544727</v>
      </c>
      <c r="E39" s="4">
        <v>942.21477927499791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1355.0040391198881</v>
      </c>
      <c r="C40" s="4">
        <v>214.06408576256996</v>
      </c>
      <c r="D40" s="4">
        <v>850.03199725010472</v>
      </c>
      <c r="E40" s="4">
        <v>1190.7558188632497</v>
      </c>
      <c r="F40">
        <v>1362.1</v>
      </c>
      <c r="G40">
        <v>245</v>
      </c>
      <c r="H40">
        <v>834.7</v>
      </c>
      <c r="I40">
        <v>1039.5999999999999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Main(2)</vt:lpstr>
      <vt:lpstr>San Joaquin</vt:lpstr>
      <vt:lpstr>Estimated</vt:lpstr>
      <vt:lpstr>Estimated bar graph</vt:lpstr>
      <vt:lpstr>Variables to predict supply</vt:lpstr>
      <vt:lpstr>Old 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2024-09-11T23:11:25Z</dcterms:modified>
</cp:coreProperties>
</file>