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Analysis\"/>
    </mc:Choice>
  </mc:AlternateContent>
  <xr:revisionPtr revIDLastSave="0" documentId="13_ncr:1_{933F51E1-2974-4883-BF0F-F9EA52F322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bination" sheetId="26" r:id="rId1"/>
    <sheet name="pre2007" sheetId="43" r:id="rId2"/>
    <sheet name="post2007" sheetId="42" r:id="rId3"/>
    <sheet name="3 variables" sheetId="44" r:id="rId4"/>
    <sheet name="DWR portfolio" sheetId="3" r:id="rId5"/>
    <sheet name="Sheet27" sheetId="27" r:id="rId6"/>
    <sheet name="SWP - ML1" sheetId="32" r:id="rId7"/>
    <sheet name="SWP - ML2" sheetId="33" r:id="rId8"/>
    <sheet name="SWP - ML3" sheetId="34" r:id="rId9"/>
    <sheet name="SWP - ML4" sheetId="35" r:id="rId10"/>
    <sheet name="imports-WY" sheetId="2" r:id="rId11"/>
  </sheets>
  <definedNames>
    <definedName name="solver_eng" localSheetId="4" hidden="1">1</definedName>
    <definedName name="solver_neg" localSheetId="4" hidden="1">1</definedName>
    <definedName name="solver_num" localSheetId="4" hidden="1">0</definedName>
    <definedName name="solver_opt" localSheetId="4" hidden="1">'DWR portfolio'!$I$87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44" l="1" a="1"/>
  <c r="K24" i="44" s="1"/>
  <c r="H155" i="3" a="1"/>
  <c r="H155" i="3" s="1"/>
  <c r="E29" i="43"/>
  <c r="E30" i="43"/>
  <c r="E31" i="43"/>
  <c r="E32" i="43"/>
  <c r="E33" i="43"/>
  <c r="E28" i="43"/>
  <c r="F29" i="43"/>
  <c r="F30" i="43"/>
  <c r="F31" i="43"/>
  <c r="F32" i="43"/>
  <c r="F33" i="43"/>
  <c r="F28" i="43"/>
  <c r="G29" i="42"/>
  <c r="G30" i="42"/>
  <c r="G31" i="42"/>
  <c r="G32" i="42"/>
  <c r="G33" i="42"/>
  <c r="G34" i="42"/>
  <c r="G35" i="42"/>
  <c r="G36" i="42"/>
  <c r="G37" i="42"/>
  <c r="G38" i="42"/>
  <c r="G39" i="42"/>
  <c r="G28" i="42"/>
  <c r="H111" i="3"/>
  <c r="M5" i="2"/>
  <c r="N10" i="2"/>
  <c r="N11" i="2"/>
  <c r="N12" i="2"/>
  <c r="N13" i="2"/>
  <c r="N14" i="2"/>
  <c r="N15" i="2"/>
  <c r="N16" i="2"/>
  <c r="N17" i="2"/>
  <c r="N18" i="2"/>
  <c r="N19" i="2"/>
  <c r="N20" i="2"/>
  <c r="N9" i="2"/>
  <c r="M4" i="2"/>
  <c r="M6" i="2"/>
  <c r="M7" i="2"/>
  <c r="M8" i="2"/>
  <c r="M3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K134" i="3" l="1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33" i="3"/>
  <c r="J150" i="3" l="1"/>
  <c r="I150" i="3"/>
  <c r="J149" i="3"/>
  <c r="I149" i="3"/>
  <c r="J148" i="3"/>
  <c r="I148" i="3"/>
  <c r="J147" i="3"/>
  <c r="I147" i="3"/>
  <c r="J146" i="3"/>
  <c r="I146" i="3"/>
  <c r="J145" i="3"/>
  <c r="I145" i="3"/>
  <c r="J144" i="3"/>
  <c r="I144" i="3"/>
  <c r="J143" i="3"/>
  <c r="I143" i="3"/>
  <c r="J142" i="3"/>
  <c r="I142" i="3"/>
  <c r="J141" i="3"/>
  <c r="I141" i="3"/>
  <c r="J140" i="3"/>
  <c r="I140" i="3"/>
  <c r="J139" i="3"/>
  <c r="I139" i="3"/>
  <c r="J138" i="3"/>
  <c r="I138" i="3"/>
  <c r="J137" i="3"/>
  <c r="I137" i="3"/>
  <c r="J136" i="3"/>
  <c r="I136" i="3"/>
  <c r="J135" i="3"/>
  <c r="I135" i="3"/>
  <c r="J134" i="3"/>
  <c r="I134" i="3"/>
  <c r="J133" i="3"/>
  <c r="I133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11" i="3"/>
  <c r="B22" i="27"/>
  <c r="B39" i="27"/>
  <c r="B33" i="27"/>
  <c r="B34" i="27"/>
  <c r="B35" i="27"/>
  <c r="B36" i="27"/>
  <c r="B37" i="27"/>
  <c r="B38" i="27"/>
  <c r="B23" i="27"/>
  <c r="B24" i="27"/>
  <c r="B25" i="27"/>
  <c r="B26" i="27"/>
  <c r="B27" i="27"/>
  <c r="B28" i="27"/>
  <c r="B29" i="27"/>
  <c r="B30" i="27"/>
  <c r="B31" i="27"/>
  <c r="B32" i="27"/>
  <c r="I123" i="3"/>
  <c r="H122" i="3"/>
  <c r="H117" i="3"/>
  <c r="H115" i="3"/>
  <c r="H116" i="3"/>
  <c r="H118" i="3"/>
  <c r="H119" i="3"/>
  <c r="H120" i="3"/>
  <c r="H121" i="3"/>
  <c r="H123" i="3"/>
  <c r="H124" i="3"/>
  <c r="H125" i="3"/>
  <c r="H126" i="3"/>
  <c r="H127" i="3"/>
  <c r="H128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4" i="3"/>
  <c r="I125" i="3"/>
  <c r="I126" i="3"/>
  <c r="I127" i="3"/>
  <c r="I128" i="3"/>
  <c r="H112" i="3"/>
  <c r="H113" i="3"/>
  <c r="H114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L105" i="3"/>
  <c r="Z105" i="3" s="1"/>
  <c r="K105" i="3"/>
  <c r="Y105" i="3" s="1"/>
  <c r="J105" i="3"/>
  <c r="X105" i="3" s="1"/>
  <c r="I105" i="3"/>
  <c r="H105" i="3"/>
  <c r="G105" i="3"/>
  <c r="U105" i="3" s="1"/>
  <c r="F105" i="3"/>
  <c r="T105" i="3" s="1"/>
  <c r="L104" i="3"/>
  <c r="Z104" i="3" s="1"/>
  <c r="K104" i="3"/>
  <c r="Y104" i="3" s="1"/>
  <c r="J104" i="3"/>
  <c r="I104" i="3"/>
  <c r="H104" i="3"/>
  <c r="V104" i="3" s="1"/>
  <c r="G104" i="3"/>
  <c r="U104" i="3" s="1"/>
  <c r="F104" i="3"/>
  <c r="T104" i="3" s="1"/>
  <c r="L103" i="3"/>
  <c r="Z103" i="3" s="1"/>
  <c r="K103" i="3"/>
  <c r="J103" i="3"/>
  <c r="I103" i="3"/>
  <c r="W103" i="3" s="1"/>
  <c r="H103" i="3"/>
  <c r="V103" i="3" s="1"/>
  <c r="G103" i="3"/>
  <c r="U103" i="3" s="1"/>
  <c r="F103" i="3"/>
  <c r="T103" i="3" s="1"/>
  <c r="L102" i="3"/>
  <c r="K102" i="3"/>
  <c r="J102" i="3"/>
  <c r="X102" i="3" s="1"/>
  <c r="I102" i="3"/>
  <c r="W102" i="3" s="1"/>
  <c r="H102" i="3"/>
  <c r="V102" i="3" s="1"/>
  <c r="G102" i="3"/>
  <c r="U102" i="3" s="1"/>
  <c r="F102" i="3"/>
  <c r="M102" i="3" s="1"/>
  <c r="L101" i="3"/>
  <c r="K101" i="3"/>
  <c r="Y101" i="3" s="1"/>
  <c r="J101" i="3"/>
  <c r="X101" i="3" s="1"/>
  <c r="I101" i="3"/>
  <c r="W101" i="3" s="1"/>
  <c r="H101" i="3"/>
  <c r="V101" i="3" s="1"/>
  <c r="G101" i="3"/>
  <c r="U101" i="3" s="1"/>
  <c r="F101" i="3"/>
  <c r="T101" i="3" s="1"/>
  <c r="N100" i="3"/>
  <c r="M100" i="3"/>
  <c r="L100" i="3"/>
  <c r="Z100" i="3" s="1"/>
  <c r="K100" i="3"/>
  <c r="Y100" i="3" s="1"/>
  <c r="J100" i="3"/>
  <c r="X100" i="3" s="1"/>
  <c r="I100" i="3"/>
  <c r="W100" i="3" s="1"/>
  <c r="H100" i="3"/>
  <c r="V100" i="3" s="1"/>
  <c r="G100" i="3"/>
  <c r="U100" i="3" s="1"/>
  <c r="F100" i="3"/>
  <c r="T100" i="3" s="1"/>
  <c r="L99" i="3"/>
  <c r="Z99" i="3" s="1"/>
  <c r="K99" i="3"/>
  <c r="Y99" i="3" s="1"/>
  <c r="J99" i="3"/>
  <c r="X99" i="3" s="1"/>
  <c r="I99" i="3"/>
  <c r="P99" i="3" s="1"/>
  <c r="H99" i="3"/>
  <c r="V99" i="3" s="1"/>
  <c r="G99" i="3"/>
  <c r="U99" i="3" s="1"/>
  <c r="F99" i="3"/>
  <c r="M99" i="3" s="1"/>
  <c r="L98" i="3"/>
  <c r="Z98" i="3" s="1"/>
  <c r="K98" i="3"/>
  <c r="Y98" i="3" s="1"/>
  <c r="J98" i="3"/>
  <c r="X98" i="3" s="1"/>
  <c r="I98" i="3"/>
  <c r="W98" i="3" s="1"/>
  <c r="H98" i="3"/>
  <c r="V98" i="3" s="1"/>
  <c r="G98" i="3"/>
  <c r="N98" i="3" s="1"/>
  <c r="F98" i="3"/>
  <c r="T98" i="3" s="1"/>
  <c r="L97" i="3"/>
  <c r="Z97" i="3" s="1"/>
  <c r="K97" i="3"/>
  <c r="Y97" i="3" s="1"/>
  <c r="J97" i="3"/>
  <c r="X97" i="3" s="1"/>
  <c r="I97" i="3"/>
  <c r="W97" i="3" s="1"/>
  <c r="H97" i="3"/>
  <c r="V97" i="3" s="1"/>
  <c r="G97" i="3"/>
  <c r="U97" i="3" s="1"/>
  <c r="F97" i="3"/>
  <c r="M97" i="3" s="1"/>
  <c r="L96" i="3"/>
  <c r="S96" i="3" s="1"/>
  <c r="K96" i="3"/>
  <c r="Y96" i="3" s="1"/>
  <c r="J96" i="3"/>
  <c r="X96" i="3" s="1"/>
  <c r="I96" i="3"/>
  <c r="W96" i="3" s="1"/>
  <c r="H96" i="3"/>
  <c r="V96" i="3" s="1"/>
  <c r="G96" i="3"/>
  <c r="N96" i="3" s="1"/>
  <c r="F96" i="3"/>
  <c r="M96" i="3" s="1"/>
  <c r="L95" i="3"/>
  <c r="Z95" i="3" s="1"/>
  <c r="K95" i="3"/>
  <c r="Y95" i="3" s="1"/>
  <c r="J95" i="3"/>
  <c r="X95" i="3" s="1"/>
  <c r="I95" i="3"/>
  <c r="W95" i="3" s="1"/>
  <c r="H95" i="3"/>
  <c r="O95" i="3" s="1"/>
  <c r="G95" i="3"/>
  <c r="N95" i="3" s="1"/>
  <c r="F95" i="3"/>
  <c r="M95" i="3" s="1"/>
  <c r="L94" i="3"/>
  <c r="Z94" i="3" s="1"/>
  <c r="K94" i="3"/>
  <c r="Y94" i="3" s="1"/>
  <c r="J94" i="3"/>
  <c r="Q94" i="3" s="1"/>
  <c r="I94" i="3"/>
  <c r="P94" i="3" s="1"/>
  <c r="H94" i="3"/>
  <c r="O94" i="3" s="1"/>
  <c r="G94" i="3"/>
  <c r="N94" i="3" s="1"/>
  <c r="F94" i="3"/>
  <c r="M94" i="3" s="1"/>
  <c r="L93" i="3"/>
  <c r="Z93" i="3" s="1"/>
  <c r="K93" i="3"/>
  <c r="R93" i="3" s="1"/>
  <c r="J93" i="3"/>
  <c r="Q93" i="3" s="1"/>
  <c r="I93" i="3"/>
  <c r="P93" i="3" s="1"/>
  <c r="H93" i="3"/>
  <c r="O93" i="3" s="1"/>
  <c r="G93" i="3"/>
  <c r="N93" i="3" s="1"/>
  <c r="F93" i="3"/>
  <c r="M93" i="3" s="1"/>
  <c r="L92" i="3"/>
  <c r="Z92" i="3" s="1"/>
  <c r="K92" i="3"/>
  <c r="R92" i="3" s="1"/>
  <c r="J92" i="3"/>
  <c r="Q92" i="3" s="1"/>
  <c r="I92" i="3"/>
  <c r="P92" i="3" s="1"/>
  <c r="H92" i="3"/>
  <c r="O92" i="3" s="1"/>
  <c r="G92" i="3"/>
  <c r="N92" i="3" s="1"/>
  <c r="F92" i="3"/>
  <c r="M92" i="3" s="1"/>
  <c r="L91" i="3"/>
  <c r="S91" i="3" s="1"/>
  <c r="K91" i="3"/>
  <c r="R91" i="3" s="1"/>
  <c r="J91" i="3"/>
  <c r="Q91" i="3" s="1"/>
  <c r="I91" i="3"/>
  <c r="P91" i="3" s="1"/>
  <c r="H91" i="3"/>
  <c r="O91" i="3" s="1"/>
  <c r="G91" i="3"/>
  <c r="N91" i="3" s="1"/>
  <c r="F91" i="3"/>
  <c r="T91" i="3" s="1"/>
  <c r="L90" i="3"/>
  <c r="S90" i="3" s="1"/>
  <c r="K90" i="3"/>
  <c r="R90" i="3" s="1"/>
  <c r="J90" i="3"/>
  <c r="Q90" i="3" s="1"/>
  <c r="I90" i="3"/>
  <c r="P90" i="3" s="1"/>
  <c r="H90" i="3"/>
  <c r="O90" i="3" s="1"/>
  <c r="G90" i="3"/>
  <c r="U90" i="3" s="1"/>
  <c r="F90" i="3"/>
  <c r="T90" i="3" s="1"/>
  <c r="L89" i="3"/>
  <c r="S89" i="3" s="1"/>
  <c r="K89" i="3"/>
  <c r="R89" i="3" s="1"/>
  <c r="J89" i="3"/>
  <c r="Q89" i="3" s="1"/>
  <c r="I89" i="3"/>
  <c r="P89" i="3" s="1"/>
  <c r="H89" i="3"/>
  <c r="V89" i="3" s="1"/>
  <c r="G89" i="3"/>
  <c r="U89" i="3" s="1"/>
  <c r="F89" i="3"/>
  <c r="T89" i="3" s="1"/>
  <c r="L88" i="3"/>
  <c r="S88" i="3" s="1"/>
  <c r="K88" i="3"/>
  <c r="R88" i="3" s="1"/>
  <c r="J88" i="3"/>
  <c r="Q88" i="3" s="1"/>
  <c r="I88" i="3"/>
  <c r="W88" i="3" s="1"/>
  <c r="H88" i="3"/>
  <c r="V88" i="3" s="1"/>
  <c r="G88" i="3"/>
  <c r="U88" i="3" s="1"/>
  <c r="F88" i="3"/>
  <c r="J83" i="3"/>
  <c r="G78" i="3"/>
  <c r="F78" i="3"/>
  <c r="N76" i="3"/>
  <c r="M76" i="3"/>
  <c r="L76" i="3"/>
  <c r="G74" i="3"/>
  <c r="F74" i="3"/>
  <c r="Q73" i="3"/>
  <c r="P73" i="3"/>
  <c r="F70" i="3"/>
  <c r="Q69" i="3"/>
  <c r="O68" i="3"/>
  <c r="K67" i="3"/>
  <c r="G66" i="3"/>
  <c r="F66" i="3"/>
  <c r="T62" i="3"/>
  <c r="Q83" i="3" s="1"/>
  <c r="S62" i="3"/>
  <c r="P83" i="3" s="1"/>
  <c r="R62" i="3"/>
  <c r="Q62" i="3"/>
  <c r="O83" i="3" s="1"/>
  <c r="P62" i="3"/>
  <c r="N83" i="3" s="1"/>
  <c r="O62" i="3"/>
  <c r="M83" i="3" s="1"/>
  <c r="N62" i="3"/>
  <c r="L83" i="3" s="1"/>
  <c r="M62" i="3"/>
  <c r="L62" i="3"/>
  <c r="K83" i="3" s="1"/>
  <c r="K62" i="3"/>
  <c r="J62" i="3"/>
  <c r="I83" i="3" s="1"/>
  <c r="I62" i="3"/>
  <c r="H83" i="3" s="1"/>
  <c r="H62" i="3"/>
  <c r="G62" i="3"/>
  <c r="G83" i="3" s="1"/>
  <c r="F62" i="3"/>
  <c r="F83" i="3" s="1"/>
  <c r="T61" i="3"/>
  <c r="Q82" i="3" s="1"/>
  <c r="S61" i="3"/>
  <c r="P82" i="3" s="1"/>
  <c r="R61" i="3"/>
  <c r="Q61" i="3"/>
  <c r="O82" i="3" s="1"/>
  <c r="P61" i="3"/>
  <c r="N82" i="3" s="1"/>
  <c r="O61" i="3"/>
  <c r="M82" i="3" s="1"/>
  <c r="N61" i="3"/>
  <c r="L82" i="3" s="1"/>
  <c r="M61" i="3"/>
  <c r="L61" i="3"/>
  <c r="K82" i="3" s="1"/>
  <c r="K61" i="3"/>
  <c r="J82" i="3" s="1"/>
  <c r="J61" i="3"/>
  <c r="I82" i="3" s="1"/>
  <c r="I61" i="3"/>
  <c r="H82" i="3" s="1"/>
  <c r="H61" i="3"/>
  <c r="G61" i="3"/>
  <c r="G82" i="3" s="1"/>
  <c r="F61" i="3"/>
  <c r="F82" i="3" s="1"/>
  <c r="T60" i="3"/>
  <c r="Q81" i="3" s="1"/>
  <c r="S60" i="3"/>
  <c r="P81" i="3" s="1"/>
  <c r="R60" i="3"/>
  <c r="Q60" i="3"/>
  <c r="O81" i="3" s="1"/>
  <c r="P60" i="3"/>
  <c r="N81" i="3" s="1"/>
  <c r="O60" i="3"/>
  <c r="M81" i="3" s="1"/>
  <c r="N60" i="3"/>
  <c r="L81" i="3" s="1"/>
  <c r="M60" i="3"/>
  <c r="L60" i="3"/>
  <c r="K81" i="3" s="1"/>
  <c r="K60" i="3"/>
  <c r="J81" i="3" s="1"/>
  <c r="J60" i="3"/>
  <c r="I81" i="3" s="1"/>
  <c r="I60" i="3"/>
  <c r="H81" i="3" s="1"/>
  <c r="H60" i="3"/>
  <c r="G60" i="3"/>
  <c r="G81" i="3" s="1"/>
  <c r="F60" i="3"/>
  <c r="F81" i="3" s="1"/>
  <c r="T59" i="3"/>
  <c r="Q80" i="3" s="1"/>
  <c r="S59" i="3"/>
  <c r="P80" i="3" s="1"/>
  <c r="R59" i="3"/>
  <c r="Q59" i="3"/>
  <c r="O80" i="3" s="1"/>
  <c r="P59" i="3"/>
  <c r="N80" i="3" s="1"/>
  <c r="O59" i="3"/>
  <c r="M80" i="3" s="1"/>
  <c r="N59" i="3"/>
  <c r="L80" i="3" s="1"/>
  <c r="M59" i="3"/>
  <c r="L59" i="3"/>
  <c r="K80" i="3" s="1"/>
  <c r="K59" i="3"/>
  <c r="J80" i="3" s="1"/>
  <c r="J59" i="3"/>
  <c r="I80" i="3" s="1"/>
  <c r="I59" i="3"/>
  <c r="H80" i="3" s="1"/>
  <c r="H59" i="3"/>
  <c r="G59" i="3"/>
  <c r="G80" i="3" s="1"/>
  <c r="F59" i="3"/>
  <c r="F80" i="3" s="1"/>
  <c r="T58" i="3"/>
  <c r="Q79" i="3" s="1"/>
  <c r="S58" i="3"/>
  <c r="P79" i="3" s="1"/>
  <c r="R58" i="3"/>
  <c r="Q58" i="3"/>
  <c r="O79" i="3" s="1"/>
  <c r="P58" i="3"/>
  <c r="N79" i="3" s="1"/>
  <c r="O58" i="3"/>
  <c r="M79" i="3" s="1"/>
  <c r="N58" i="3"/>
  <c r="L79" i="3" s="1"/>
  <c r="M58" i="3"/>
  <c r="L58" i="3"/>
  <c r="K79" i="3" s="1"/>
  <c r="K58" i="3"/>
  <c r="J79" i="3" s="1"/>
  <c r="J58" i="3"/>
  <c r="I79" i="3" s="1"/>
  <c r="I58" i="3"/>
  <c r="H79" i="3" s="1"/>
  <c r="H58" i="3"/>
  <c r="G58" i="3"/>
  <c r="G79" i="3" s="1"/>
  <c r="F58" i="3"/>
  <c r="F79" i="3" s="1"/>
  <c r="T57" i="3"/>
  <c r="Q78" i="3" s="1"/>
  <c r="S57" i="3"/>
  <c r="P78" i="3" s="1"/>
  <c r="R57" i="3"/>
  <c r="Q57" i="3"/>
  <c r="O78" i="3" s="1"/>
  <c r="P57" i="3"/>
  <c r="N78" i="3" s="1"/>
  <c r="O57" i="3"/>
  <c r="M78" i="3" s="1"/>
  <c r="N57" i="3"/>
  <c r="L78" i="3" s="1"/>
  <c r="M57" i="3"/>
  <c r="L57" i="3"/>
  <c r="K78" i="3" s="1"/>
  <c r="K57" i="3"/>
  <c r="J78" i="3" s="1"/>
  <c r="J57" i="3"/>
  <c r="I78" i="3" s="1"/>
  <c r="I57" i="3"/>
  <c r="H78" i="3" s="1"/>
  <c r="H57" i="3"/>
  <c r="G57" i="3"/>
  <c r="F57" i="3"/>
  <c r="T56" i="3"/>
  <c r="Q77" i="3" s="1"/>
  <c r="S56" i="3"/>
  <c r="P77" i="3" s="1"/>
  <c r="R56" i="3"/>
  <c r="Q56" i="3"/>
  <c r="O77" i="3" s="1"/>
  <c r="P56" i="3"/>
  <c r="N77" i="3" s="1"/>
  <c r="O56" i="3"/>
  <c r="M77" i="3" s="1"/>
  <c r="N56" i="3"/>
  <c r="L77" i="3" s="1"/>
  <c r="M56" i="3"/>
  <c r="L56" i="3"/>
  <c r="K77" i="3" s="1"/>
  <c r="K56" i="3"/>
  <c r="J77" i="3" s="1"/>
  <c r="J56" i="3"/>
  <c r="I77" i="3" s="1"/>
  <c r="I56" i="3"/>
  <c r="H77" i="3" s="1"/>
  <c r="H56" i="3"/>
  <c r="G56" i="3"/>
  <c r="G77" i="3" s="1"/>
  <c r="F56" i="3"/>
  <c r="F77" i="3" s="1"/>
  <c r="T55" i="3"/>
  <c r="Q76" i="3" s="1"/>
  <c r="S55" i="3"/>
  <c r="P76" i="3" s="1"/>
  <c r="R55" i="3"/>
  <c r="Q55" i="3"/>
  <c r="O76" i="3" s="1"/>
  <c r="P55" i="3"/>
  <c r="O55" i="3"/>
  <c r="N55" i="3"/>
  <c r="M55" i="3"/>
  <c r="L55" i="3"/>
  <c r="K76" i="3" s="1"/>
  <c r="K55" i="3"/>
  <c r="J76" i="3" s="1"/>
  <c r="J55" i="3"/>
  <c r="I76" i="3" s="1"/>
  <c r="I55" i="3"/>
  <c r="H76" i="3" s="1"/>
  <c r="H55" i="3"/>
  <c r="G55" i="3"/>
  <c r="G76" i="3" s="1"/>
  <c r="F55" i="3"/>
  <c r="F76" i="3" s="1"/>
  <c r="T54" i="3"/>
  <c r="Q75" i="3" s="1"/>
  <c r="S54" i="3"/>
  <c r="P75" i="3" s="1"/>
  <c r="R54" i="3"/>
  <c r="Q54" i="3"/>
  <c r="O75" i="3" s="1"/>
  <c r="P54" i="3"/>
  <c r="N75" i="3" s="1"/>
  <c r="O54" i="3"/>
  <c r="M75" i="3" s="1"/>
  <c r="N54" i="3"/>
  <c r="L75" i="3" s="1"/>
  <c r="M54" i="3"/>
  <c r="L54" i="3"/>
  <c r="K75" i="3" s="1"/>
  <c r="K54" i="3"/>
  <c r="J75" i="3" s="1"/>
  <c r="J54" i="3"/>
  <c r="I75" i="3" s="1"/>
  <c r="I54" i="3"/>
  <c r="H75" i="3" s="1"/>
  <c r="H54" i="3"/>
  <c r="G54" i="3"/>
  <c r="G75" i="3" s="1"/>
  <c r="F54" i="3"/>
  <c r="F75" i="3" s="1"/>
  <c r="T53" i="3"/>
  <c r="Q74" i="3" s="1"/>
  <c r="S53" i="3"/>
  <c r="P74" i="3" s="1"/>
  <c r="R53" i="3"/>
  <c r="Q53" i="3"/>
  <c r="O74" i="3" s="1"/>
  <c r="P53" i="3"/>
  <c r="N74" i="3" s="1"/>
  <c r="O53" i="3"/>
  <c r="M74" i="3" s="1"/>
  <c r="N53" i="3"/>
  <c r="L74" i="3" s="1"/>
  <c r="M53" i="3"/>
  <c r="L53" i="3"/>
  <c r="K74" i="3" s="1"/>
  <c r="K53" i="3"/>
  <c r="J74" i="3" s="1"/>
  <c r="J53" i="3"/>
  <c r="I74" i="3" s="1"/>
  <c r="I53" i="3"/>
  <c r="H74" i="3" s="1"/>
  <c r="H53" i="3"/>
  <c r="G53" i="3"/>
  <c r="F53" i="3"/>
  <c r="T52" i="3"/>
  <c r="S52" i="3"/>
  <c r="R52" i="3"/>
  <c r="Q52" i="3"/>
  <c r="O73" i="3" s="1"/>
  <c r="P52" i="3"/>
  <c r="N73" i="3" s="1"/>
  <c r="O52" i="3"/>
  <c r="M73" i="3" s="1"/>
  <c r="N52" i="3"/>
  <c r="L73" i="3" s="1"/>
  <c r="M52" i="3"/>
  <c r="L52" i="3"/>
  <c r="K73" i="3" s="1"/>
  <c r="K52" i="3"/>
  <c r="J73" i="3" s="1"/>
  <c r="J52" i="3"/>
  <c r="I73" i="3" s="1"/>
  <c r="I52" i="3"/>
  <c r="H73" i="3" s="1"/>
  <c r="H52" i="3"/>
  <c r="G52" i="3"/>
  <c r="G73" i="3" s="1"/>
  <c r="F52" i="3"/>
  <c r="F73" i="3" s="1"/>
  <c r="T51" i="3"/>
  <c r="Q72" i="3" s="1"/>
  <c r="S51" i="3"/>
  <c r="P72" i="3" s="1"/>
  <c r="R51" i="3"/>
  <c r="Q51" i="3"/>
  <c r="O72" i="3" s="1"/>
  <c r="P51" i="3"/>
  <c r="N72" i="3" s="1"/>
  <c r="O51" i="3"/>
  <c r="M72" i="3" s="1"/>
  <c r="N51" i="3"/>
  <c r="L72" i="3" s="1"/>
  <c r="M51" i="3"/>
  <c r="L51" i="3"/>
  <c r="K72" i="3" s="1"/>
  <c r="K51" i="3"/>
  <c r="J72" i="3" s="1"/>
  <c r="J51" i="3"/>
  <c r="I72" i="3" s="1"/>
  <c r="I51" i="3"/>
  <c r="H72" i="3" s="1"/>
  <c r="H51" i="3"/>
  <c r="G51" i="3"/>
  <c r="G72" i="3" s="1"/>
  <c r="F51" i="3"/>
  <c r="F72" i="3" s="1"/>
  <c r="T50" i="3"/>
  <c r="Q71" i="3" s="1"/>
  <c r="S50" i="3"/>
  <c r="P71" i="3" s="1"/>
  <c r="R50" i="3"/>
  <c r="Q50" i="3"/>
  <c r="O71" i="3" s="1"/>
  <c r="P50" i="3"/>
  <c r="N71" i="3" s="1"/>
  <c r="O50" i="3"/>
  <c r="M71" i="3" s="1"/>
  <c r="N50" i="3"/>
  <c r="L71" i="3" s="1"/>
  <c r="M50" i="3"/>
  <c r="L50" i="3"/>
  <c r="K71" i="3" s="1"/>
  <c r="K50" i="3"/>
  <c r="J71" i="3" s="1"/>
  <c r="J50" i="3"/>
  <c r="I71" i="3" s="1"/>
  <c r="I50" i="3"/>
  <c r="H71" i="3" s="1"/>
  <c r="H50" i="3"/>
  <c r="G50" i="3"/>
  <c r="G71" i="3" s="1"/>
  <c r="F50" i="3"/>
  <c r="F71" i="3" s="1"/>
  <c r="T49" i="3"/>
  <c r="Q70" i="3" s="1"/>
  <c r="S49" i="3"/>
  <c r="P70" i="3" s="1"/>
  <c r="R49" i="3"/>
  <c r="Q49" i="3"/>
  <c r="O70" i="3" s="1"/>
  <c r="P49" i="3"/>
  <c r="N70" i="3" s="1"/>
  <c r="O49" i="3"/>
  <c r="M70" i="3" s="1"/>
  <c r="N49" i="3"/>
  <c r="L70" i="3" s="1"/>
  <c r="M49" i="3"/>
  <c r="L49" i="3"/>
  <c r="K70" i="3" s="1"/>
  <c r="K49" i="3"/>
  <c r="J70" i="3" s="1"/>
  <c r="J49" i="3"/>
  <c r="I70" i="3" s="1"/>
  <c r="I49" i="3"/>
  <c r="H70" i="3" s="1"/>
  <c r="H49" i="3"/>
  <c r="G49" i="3"/>
  <c r="G70" i="3" s="1"/>
  <c r="F49" i="3"/>
  <c r="T48" i="3"/>
  <c r="S48" i="3"/>
  <c r="P69" i="3" s="1"/>
  <c r="R48" i="3"/>
  <c r="Q48" i="3"/>
  <c r="O69" i="3" s="1"/>
  <c r="P48" i="3"/>
  <c r="N69" i="3" s="1"/>
  <c r="O48" i="3"/>
  <c r="M69" i="3" s="1"/>
  <c r="N48" i="3"/>
  <c r="L69" i="3" s="1"/>
  <c r="M48" i="3"/>
  <c r="L48" i="3"/>
  <c r="K69" i="3" s="1"/>
  <c r="K48" i="3"/>
  <c r="J69" i="3" s="1"/>
  <c r="J48" i="3"/>
  <c r="I69" i="3" s="1"/>
  <c r="I48" i="3"/>
  <c r="H69" i="3" s="1"/>
  <c r="H48" i="3"/>
  <c r="G48" i="3"/>
  <c r="G69" i="3" s="1"/>
  <c r="F48" i="3"/>
  <c r="F69" i="3" s="1"/>
  <c r="T47" i="3"/>
  <c r="Q68" i="3" s="1"/>
  <c r="S47" i="3"/>
  <c r="P68" i="3" s="1"/>
  <c r="R47" i="3"/>
  <c r="Q47" i="3"/>
  <c r="P47" i="3"/>
  <c r="N68" i="3" s="1"/>
  <c r="O47" i="3"/>
  <c r="M68" i="3" s="1"/>
  <c r="N47" i="3"/>
  <c r="L68" i="3" s="1"/>
  <c r="M47" i="3"/>
  <c r="L47" i="3"/>
  <c r="K68" i="3" s="1"/>
  <c r="K47" i="3"/>
  <c r="J68" i="3" s="1"/>
  <c r="J47" i="3"/>
  <c r="I68" i="3" s="1"/>
  <c r="I47" i="3"/>
  <c r="H68" i="3" s="1"/>
  <c r="H47" i="3"/>
  <c r="G47" i="3"/>
  <c r="G68" i="3" s="1"/>
  <c r="F47" i="3"/>
  <c r="F68" i="3" s="1"/>
  <c r="T46" i="3"/>
  <c r="Q67" i="3" s="1"/>
  <c r="S46" i="3"/>
  <c r="P67" i="3" s="1"/>
  <c r="R46" i="3"/>
  <c r="Q46" i="3"/>
  <c r="O67" i="3" s="1"/>
  <c r="P46" i="3"/>
  <c r="N67" i="3" s="1"/>
  <c r="O46" i="3"/>
  <c r="M67" i="3" s="1"/>
  <c r="N46" i="3"/>
  <c r="L67" i="3" s="1"/>
  <c r="M46" i="3"/>
  <c r="L46" i="3"/>
  <c r="K46" i="3"/>
  <c r="J67" i="3" s="1"/>
  <c r="J46" i="3"/>
  <c r="I67" i="3" s="1"/>
  <c r="I46" i="3"/>
  <c r="H67" i="3" s="1"/>
  <c r="H46" i="3"/>
  <c r="G46" i="3"/>
  <c r="G67" i="3" s="1"/>
  <c r="F46" i="3"/>
  <c r="F67" i="3" s="1"/>
  <c r="T45" i="3"/>
  <c r="Q66" i="3" s="1"/>
  <c r="S45" i="3"/>
  <c r="P66" i="3" s="1"/>
  <c r="R45" i="3"/>
  <c r="Q45" i="3"/>
  <c r="O66" i="3" s="1"/>
  <c r="P45" i="3"/>
  <c r="N66" i="3" s="1"/>
  <c r="O45" i="3"/>
  <c r="M66" i="3" s="1"/>
  <c r="N45" i="3"/>
  <c r="L66" i="3" s="1"/>
  <c r="M45" i="3"/>
  <c r="L45" i="3"/>
  <c r="K66" i="3" s="1"/>
  <c r="K45" i="3"/>
  <c r="J66" i="3" s="1"/>
  <c r="J45" i="3"/>
  <c r="I66" i="3" s="1"/>
  <c r="I45" i="3"/>
  <c r="H66" i="3" s="1"/>
  <c r="H45" i="3"/>
  <c r="G45" i="3"/>
  <c r="F45" i="3"/>
  <c r="N41" i="3"/>
  <c r="M41" i="3"/>
  <c r="L41" i="3"/>
  <c r="K41" i="3"/>
  <c r="J41" i="3"/>
  <c r="I41" i="3"/>
  <c r="G41" i="3"/>
  <c r="F41" i="3"/>
  <c r="N40" i="3"/>
  <c r="M40" i="3"/>
  <c r="L40" i="3"/>
  <c r="K40" i="3"/>
  <c r="J40" i="3"/>
  <c r="I40" i="3"/>
  <c r="G40" i="3"/>
  <c r="F40" i="3"/>
  <c r="N39" i="3"/>
  <c r="M39" i="3"/>
  <c r="L39" i="3"/>
  <c r="K39" i="3"/>
  <c r="J39" i="3"/>
  <c r="I39" i="3"/>
  <c r="G39" i="3"/>
  <c r="F39" i="3"/>
  <c r="N38" i="3"/>
  <c r="M38" i="3"/>
  <c r="L38" i="3"/>
  <c r="K38" i="3"/>
  <c r="J38" i="3"/>
  <c r="I38" i="3"/>
  <c r="G38" i="3"/>
  <c r="F38" i="3"/>
  <c r="N37" i="3"/>
  <c r="M37" i="3"/>
  <c r="L37" i="3"/>
  <c r="K37" i="3"/>
  <c r="J37" i="3"/>
  <c r="I37" i="3"/>
  <c r="G37" i="3"/>
  <c r="F37" i="3"/>
  <c r="N36" i="3"/>
  <c r="M36" i="3"/>
  <c r="L36" i="3"/>
  <c r="K36" i="3"/>
  <c r="J36" i="3"/>
  <c r="I36" i="3"/>
  <c r="G36" i="3"/>
  <c r="F36" i="3"/>
  <c r="N35" i="3"/>
  <c r="M35" i="3"/>
  <c r="L35" i="3"/>
  <c r="K35" i="3"/>
  <c r="J35" i="3"/>
  <c r="I35" i="3"/>
  <c r="G35" i="3"/>
  <c r="F35" i="3"/>
  <c r="N34" i="3"/>
  <c r="M34" i="3"/>
  <c r="L34" i="3"/>
  <c r="K34" i="3"/>
  <c r="J34" i="3"/>
  <c r="I34" i="3"/>
  <c r="G34" i="3"/>
  <c r="F34" i="3"/>
  <c r="N33" i="3"/>
  <c r="M33" i="3"/>
  <c r="L33" i="3"/>
  <c r="K33" i="3"/>
  <c r="J33" i="3"/>
  <c r="I33" i="3"/>
  <c r="G33" i="3"/>
  <c r="F33" i="3"/>
  <c r="N32" i="3"/>
  <c r="M32" i="3"/>
  <c r="L32" i="3"/>
  <c r="K32" i="3"/>
  <c r="J32" i="3"/>
  <c r="I32" i="3"/>
  <c r="G32" i="3"/>
  <c r="F32" i="3"/>
  <c r="N31" i="3"/>
  <c r="M31" i="3"/>
  <c r="L31" i="3"/>
  <c r="K31" i="3"/>
  <c r="J31" i="3"/>
  <c r="I31" i="3"/>
  <c r="G31" i="3"/>
  <c r="F31" i="3"/>
  <c r="N30" i="3"/>
  <c r="M30" i="3"/>
  <c r="L30" i="3"/>
  <c r="K30" i="3"/>
  <c r="J30" i="3"/>
  <c r="I30" i="3"/>
  <c r="G30" i="3"/>
  <c r="F30" i="3"/>
  <c r="N29" i="3"/>
  <c r="M29" i="3"/>
  <c r="L29" i="3"/>
  <c r="K29" i="3"/>
  <c r="J29" i="3"/>
  <c r="I29" i="3"/>
  <c r="G29" i="3"/>
  <c r="F29" i="3"/>
  <c r="N28" i="3"/>
  <c r="M28" i="3"/>
  <c r="L28" i="3"/>
  <c r="K28" i="3"/>
  <c r="J28" i="3"/>
  <c r="I28" i="3"/>
  <c r="G28" i="3"/>
  <c r="F28" i="3"/>
  <c r="N27" i="3"/>
  <c r="M27" i="3"/>
  <c r="L27" i="3"/>
  <c r="K27" i="3"/>
  <c r="J27" i="3"/>
  <c r="I27" i="3"/>
  <c r="G27" i="3"/>
  <c r="F27" i="3"/>
  <c r="N26" i="3"/>
  <c r="M26" i="3"/>
  <c r="L26" i="3"/>
  <c r="K26" i="3"/>
  <c r="J26" i="3"/>
  <c r="I26" i="3"/>
  <c r="G26" i="3"/>
  <c r="F26" i="3"/>
  <c r="N25" i="3"/>
  <c r="M25" i="3"/>
  <c r="L25" i="3"/>
  <c r="K25" i="3"/>
  <c r="J25" i="3"/>
  <c r="I25" i="3"/>
  <c r="G25" i="3"/>
  <c r="F25" i="3"/>
  <c r="N24" i="3"/>
  <c r="M24" i="3"/>
  <c r="L24" i="3"/>
  <c r="K24" i="3"/>
  <c r="J24" i="3"/>
  <c r="I24" i="3"/>
  <c r="G24" i="3"/>
  <c r="F24" i="3"/>
  <c r="O100" i="3" l="1"/>
  <c r="Q95" i="3"/>
  <c r="P100" i="3"/>
  <c r="P95" i="3"/>
  <c r="R97" i="3"/>
  <c r="T99" i="3"/>
  <c r="Y89" i="3"/>
  <c r="P97" i="3"/>
  <c r="Z89" i="3"/>
  <c r="Q97" i="3"/>
  <c r="Q100" i="3"/>
  <c r="S100" i="3"/>
  <c r="U92" i="3"/>
  <c r="T102" i="3"/>
  <c r="W99" i="3"/>
  <c r="R94" i="3"/>
  <c r="N99" i="3"/>
  <c r="M104" i="3"/>
  <c r="S94" i="3"/>
  <c r="O104" i="3"/>
  <c r="S99" i="3"/>
  <c r="T92" i="3"/>
  <c r="O99" i="3"/>
  <c r="N104" i="3"/>
  <c r="X90" i="3"/>
  <c r="V92" i="3"/>
  <c r="T94" i="3"/>
  <c r="Q99" i="3"/>
  <c r="Y90" i="3"/>
  <c r="W92" i="3"/>
  <c r="U94" i="3"/>
  <c r="Z96" i="3"/>
  <c r="R99" i="3"/>
  <c r="R104" i="3"/>
  <c r="Z90" i="3"/>
  <c r="W94" i="3"/>
  <c r="M98" i="3"/>
  <c r="X94" i="3"/>
  <c r="O98" i="3"/>
  <c r="P98" i="3"/>
  <c r="Q98" i="3"/>
  <c r="R98" i="3"/>
  <c r="S98" i="3"/>
  <c r="M103" i="3"/>
  <c r="U98" i="3"/>
  <c r="O101" i="3"/>
  <c r="N103" i="3"/>
  <c r="W89" i="3"/>
  <c r="T93" i="3"/>
  <c r="N97" i="3"/>
  <c r="P101" i="3"/>
  <c r="M105" i="3"/>
  <c r="X89" i="3"/>
  <c r="W91" i="3"/>
  <c r="U93" i="3"/>
  <c r="O97" i="3"/>
  <c r="R101" i="3"/>
  <c r="S103" i="3"/>
  <c r="Y91" i="3"/>
  <c r="S93" i="3"/>
  <c r="Z91" i="3"/>
  <c r="S97" i="3"/>
  <c r="P96" i="3"/>
  <c r="N102" i="3"/>
  <c r="N105" i="3"/>
  <c r="N88" i="3"/>
  <c r="V93" i="3"/>
  <c r="Q96" i="3"/>
  <c r="O102" i="3"/>
  <c r="O88" i="3"/>
  <c r="W93" i="3"/>
  <c r="R96" i="3"/>
  <c r="P102" i="3"/>
  <c r="Z88" i="3"/>
  <c r="X93" i="3"/>
  <c r="Q102" i="3"/>
  <c r="M90" i="3"/>
  <c r="Y93" i="3"/>
  <c r="T96" i="3"/>
  <c r="M101" i="3"/>
  <c r="X91" i="3"/>
  <c r="N90" i="3"/>
  <c r="N101" i="3"/>
  <c r="R95" i="3"/>
  <c r="S95" i="3"/>
  <c r="T95" i="3"/>
  <c r="S104" i="3"/>
  <c r="O89" i="3"/>
  <c r="R100" i="3"/>
  <c r="Y103" i="3"/>
  <c r="R103" i="3"/>
  <c r="P88" i="3"/>
  <c r="O96" i="3"/>
  <c r="X88" i="3"/>
  <c r="M91" i="3"/>
  <c r="X92" i="3"/>
  <c r="O103" i="3"/>
  <c r="Y88" i="3"/>
  <c r="Y92" i="3"/>
  <c r="T97" i="3"/>
  <c r="Y102" i="3"/>
  <c r="R102" i="3"/>
  <c r="P103" i="3"/>
  <c r="V105" i="3"/>
  <c r="O105" i="3"/>
  <c r="S92" i="3"/>
  <c r="X103" i="3"/>
  <c r="Q103" i="3"/>
  <c r="U91" i="3"/>
  <c r="Z102" i="3"/>
  <c r="S102" i="3"/>
  <c r="W105" i="3"/>
  <c r="P105" i="3"/>
  <c r="V91" i="3"/>
  <c r="U96" i="3"/>
  <c r="Z101" i="3"/>
  <c r="S101" i="3"/>
  <c r="U95" i="3"/>
  <c r="V90" i="3"/>
  <c r="V95" i="3"/>
  <c r="W104" i="3"/>
  <c r="P104" i="3"/>
  <c r="Q105" i="3"/>
  <c r="T88" i="3"/>
  <c r="M88" i="3"/>
  <c r="W90" i="3"/>
  <c r="X104" i="3"/>
  <c r="Q104" i="3"/>
  <c r="R105" i="3"/>
  <c r="M89" i="3"/>
  <c r="S105" i="3"/>
  <c r="N89" i="3"/>
  <c r="V94" i="3"/>
  <c r="Q10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<sst xmlns="http://schemas.openxmlformats.org/spreadsheetml/2006/main" count="471" uniqueCount="70">
  <si>
    <t>total water deliveries to SoCal</t>
  </si>
  <si>
    <t>annual ALLOCATION</t>
  </si>
  <si>
    <t>average ALLOCATION</t>
  </si>
  <si>
    <t>SWDI SL</t>
  </si>
  <si>
    <t>SWDI delta imports</t>
  </si>
  <si>
    <t>SWDI SC</t>
  </si>
  <si>
    <t>SWP</t>
  </si>
  <si>
    <t>Federal</t>
  </si>
  <si>
    <t>Imports</t>
  </si>
  <si>
    <t>Year</t>
  </si>
  <si>
    <t>WY</t>
  </si>
  <si>
    <t>gw elevation indicator</t>
  </si>
  <si>
    <t>gw pumping intensity</t>
  </si>
  <si>
    <t>Colorado</t>
  </si>
  <si>
    <t>Groundwater</t>
  </si>
  <si>
    <t>SWDI colorado</t>
  </si>
  <si>
    <t>SWDI MEA</t>
  </si>
  <si>
    <t>SWDI PWL</t>
  </si>
  <si>
    <t>pctl_gwelev</t>
  </si>
  <si>
    <t>pctl_gwchange_corr</t>
  </si>
  <si>
    <t>Actual</t>
  </si>
  <si>
    <t>exp</t>
  </si>
  <si>
    <t>log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</si>
  <si>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</si>
  <si>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</si>
  <si>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</si>
  <si>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</si>
  <si>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</si>
  <si>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</si>
  <si>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</si>
  <si>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</si>
  <si>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</si>
  <si>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</si>
  <si>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</si>
  <si>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</si>
  <si>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</si>
  <si>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</si>
  <si>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</si>
  <si>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</si>
  <si>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</si>
  <si>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</si>
  <si>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</si>
  <si>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</si>
  <si>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</si>
  <si>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</si>
  <si>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</si>
  <si>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</si>
  <si>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</si>
  <si>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</si>
  <si>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</si>
  <si>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</si>
  <si>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</si>
  <si>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</si>
  <si>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</si>
  <si>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</si>
  <si>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</si>
  <si>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RESIDUAL OUTPUT</t>
  </si>
  <si>
    <t>Observation</t>
  </si>
  <si>
    <t>Predicted Y</t>
  </si>
  <si>
    <t>Residuals</t>
  </si>
  <si>
    <t>Estimated SWP imports</t>
  </si>
  <si>
    <t>Actual SWP imports</t>
  </si>
  <si>
    <t>X Variable 15</t>
  </si>
  <si>
    <t>X Variable 14</t>
  </si>
  <si>
    <t>X Variable 13</t>
  </si>
  <si>
    <t>X Variable 12</t>
  </si>
  <si>
    <t>X Variable 11</t>
  </si>
  <si>
    <t>X Variable 10</t>
  </si>
  <si>
    <t>percentile</t>
  </si>
  <si>
    <t>SI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</si>
</sst>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  <xf numFmtId="3" fontId="1" fillId="0" borderId="0" xfId="1" applyNumberFormat="1"/>
    <xf numFmtId="0" fontId="1" fillId="0" borderId="0" xfId="1" applyAlignment="1">
      <alignment wrapText="1"/>
    </xf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1" xfId="0" applyNumberFormat="1" applyBorder="1"/>
    <xf numFmtId="2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12" xfId="0" applyBorder="1"/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Continuous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8033A554-0492-4C86-9363-29ECCB743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Combination!$B$1</c:f>
              <c:strCache>
                <c:ptCount val="1"/>
                <c:pt idx="0">
                  <c:v>Estimated SWP imports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Combination!$A$2:$A$19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Combination!$B$2:$B$19</c:f>
              <c:numCache>
                <c:formatCode>General</c:formatCode>
                <c:ptCount val="18"/>
                <c:pt idx="0">
                  <c:v>1578.7697047842405</c:v>
                </c:pt>
                <c:pt idx="1">
                  <c:v>1639.7026239611705</c:v>
                </c:pt>
                <c:pt idx="2">
                  <c:v>1840.3854190425125</c:v>
                </c:pt>
                <c:pt idx="3">
                  <c:v>1591.0581369810693</c:v>
                </c:pt>
                <c:pt idx="4">
                  <c:v>1449.756492707171</c:v>
                </c:pt>
                <c:pt idx="5">
                  <c:v>1577.527622523819</c:v>
                </c:pt>
                <c:pt idx="6">
                  <c:v>1159.6538333515111</c:v>
                </c:pt>
                <c:pt idx="7">
                  <c:v>921.33329688235995</c:v>
                </c:pt>
                <c:pt idx="8">
                  <c:v>913.49015371285009</c:v>
                </c:pt>
                <c:pt idx="9">
                  <c:v>821.99365956673842</c:v>
                </c:pt>
                <c:pt idx="10">
                  <c:v>1135.6332617259282</c:v>
                </c:pt>
                <c:pt idx="11">
                  <c:v>1079.3497599549326</c:v>
                </c:pt>
                <c:pt idx="12">
                  <c:v>692.89786171857372</c:v>
                </c:pt>
                <c:pt idx="13">
                  <c:v>478.51419765055897</c:v>
                </c:pt>
                <c:pt idx="14">
                  <c:v>857.6746781072909</c:v>
                </c:pt>
                <c:pt idx="15">
                  <c:v>1040.7886991909929</c:v>
                </c:pt>
                <c:pt idx="16">
                  <c:v>942.21477927499791</c:v>
                </c:pt>
                <c:pt idx="17">
                  <c:v>1190.7558188632497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3-40D3-9916-213E8EB43E4E}"/>
            </c:ext>
          </c:extLst>
        </c:ser>
        <c:ser>
          <c:idx val="1"/>
          <c:order val="1"/>
          <c:tx>
            <c:strRef>
              <c:f>Combination!$C$1</c:f>
              <c:strCache>
                <c:ptCount val="1"/>
                <c:pt idx="0">
                  <c:v>Actual SWP 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Combination!$A$2:$A$19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Combination!$C$2:$C$19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93-40D3-9916-213E8EB43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601760"/>
        <c:axId val="363586400"/>
      </c:barChart>
      <c:catAx>
        <c:axId val="36360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86400"/>
        <c:crosses val="autoZero"/>
        <c:auto val="1"/>
        <c:lblAlgn val="ctr"/>
        <c:lblOffset val="100"/>
        <c:noMultiLvlLbl val="0"/>
      </c:catAx>
      <c:valAx>
        <c:axId val="3635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60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0245406824146978E-2"/>
                  <c:y val="-0.15476778944298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Combination!$B$2:$B$19</c:f>
              <c:numCache>
                <c:formatCode>General</c:formatCode>
                <c:ptCount val="18"/>
                <c:pt idx="0">
                  <c:v>1578.7697047842405</c:v>
                </c:pt>
                <c:pt idx="1">
                  <c:v>1639.7026239611705</c:v>
                </c:pt>
                <c:pt idx="2">
                  <c:v>1840.3854190425125</c:v>
                </c:pt>
                <c:pt idx="3">
                  <c:v>1591.0581369810693</c:v>
                </c:pt>
                <c:pt idx="4">
                  <c:v>1449.756492707171</c:v>
                </c:pt>
                <c:pt idx="5">
                  <c:v>1577.527622523819</c:v>
                </c:pt>
                <c:pt idx="6">
                  <c:v>1159.6538333515111</c:v>
                </c:pt>
                <c:pt idx="7">
                  <c:v>921.33329688235995</c:v>
                </c:pt>
                <c:pt idx="8">
                  <c:v>913.49015371285009</c:v>
                </c:pt>
                <c:pt idx="9">
                  <c:v>821.99365956673842</c:v>
                </c:pt>
                <c:pt idx="10">
                  <c:v>1135.6332617259282</c:v>
                </c:pt>
                <c:pt idx="11">
                  <c:v>1079.3497599549326</c:v>
                </c:pt>
                <c:pt idx="12">
                  <c:v>692.89786171857372</c:v>
                </c:pt>
                <c:pt idx="13">
                  <c:v>478.51419765055897</c:v>
                </c:pt>
                <c:pt idx="14">
                  <c:v>857.6746781072909</c:v>
                </c:pt>
                <c:pt idx="15">
                  <c:v>1040.7886991909929</c:v>
                </c:pt>
                <c:pt idx="16">
                  <c:v>942.21477927499791</c:v>
                </c:pt>
                <c:pt idx="17">
                  <c:v>1190.7558188632497</c:v>
                </c:pt>
              </c:numCache>
            </c:numRef>
          </c:xVal>
          <c:yVal>
            <c:numRef>
              <c:f>Combination!$C$2:$C$19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A-4606-BC10-C77D2C6E5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203536"/>
        <c:axId val="999605824"/>
      </c:scatterChart>
      <c:valAx>
        <c:axId val="126120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605824"/>
        <c:crosses val="autoZero"/>
        <c:crossBetween val="midCat"/>
      </c:valAx>
      <c:valAx>
        <c:axId val="9996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20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Colorado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'DWR portfolio'!$J$2</c:f>
              <c:strCache>
                <c:ptCount val="1"/>
                <c:pt idx="0">
                  <c:v>SWDI colorado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3995691163604548"/>
                  <c:y val="-0.790818022747156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portfolio'!$J$3:$J$20</c:f>
              <c:numCache>
                <c:formatCode>0.00</c:formatCode>
                <c:ptCount val="18"/>
                <c:pt idx="0">
                  <c:v>0.70833333333333304</c:v>
                </c:pt>
                <c:pt idx="1">
                  <c:v>0.58888888888888802</c:v>
                </c:pt>
                <c:pt idx="2">
                  <c:v>0.42777777777777698</c:v>
                </c:pt>
                <c:pt idx="3">
                  <c:v>0.33888888888888802</c:v>
                </c:pt>
                <c:pt idx="4">
                  <c:v>0.5</c:v>
                </c:pt>
                <c:pt idx="5">
                  <c:v>0.422222222222222</c:v>
                </c:pt>
                <c:pt idx="6">
                  <c:v>0.31944444444444398</c:v>
                </c:pt>
                <c:pt idx="7">
                  <c:v>0.42499999999999999</c:v>
                </c:pt>
                <c:pt idx="8">
                  <c:v>0.39444444444444399</c:v>
                </c:pt>
                <c:pt idx="9">
                  <c:v>0.405555555555555</c:v>
                </c:pt>
                <c:pt idx="10">
                  <c:v>0.58055555555555505</c:v>
                </c:pt>
                <c:pt idx="11">
                  <c:v>0.37222222222222201</c:v>
                </c:pt>
                <c:pt idx="12">
                  <c:v>0.141666666666666</c:v>
                </c:pt>
                <c:pt idx="13">
                  <c:v>0.116666666666666</c:v>
                </c:pt>
                <c:pt idx="14">
                  <c:v>0.102777777777777</c:v>
                </c:pt>
                <c:pt idx="15">
                  <c:v>0.219444444444444</c:v>
                </c:pt>
                <c:pt idx="16">
                  <c:v>8.3333333333333301E-2</c:v>
                </c:pt>
                <c:pt idx="17">
                  <c:v>0.211111111111111</c:v>
                </c:pt>
              </c:numCache>
            </c:numRef>
          </c:xVal>
          <c:yVal>
            <c:numRef>
              <c:f>'DWR portfolio'!$F$3:$F$20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18-40E5-B7AA-F3DBE2E04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899408"/>
        <c:axId val="950900848"/>
      </c:scatterChart>
      <c:valAx>
        <c:axId val="95089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00848"/>
        <c:crosses val="autoZero"/>
        <c:crossBetween val="midCat"/>
      </c:valAx>
      <c:valAx>
        <c:axId val="9509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9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 - SWDI colorado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'DWR portfolio'!$J$2</c:f>
              <c:strCache>
                <c:ptCount val="1"/>
                <c:pt idx="0">
                  <c:v>SWDI colorado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3995691163604548"/>
                  <c:y val="-0.790818022747156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portfolio'!$J$3:$J$20</c:f>
              <c:numCache>
                <c:formatCode>0.00</c:formatCode>
                <c:ptCount val="18"/>
                <c:pt idx="0">
                  <c:v>0.70833333333333304</c:v>
                </c:pt>
                <c:pt idx="1">
                  <c:v>0.58888888888888802</c:v>
                </c:pt>
                <c:pt idx="2">
                  <c:v>0.42777777777777698</c:v>
                </c:pt>
                <c:pt idx="3">
                  <c:v>0.33888888888888802</c:v>
                </c:pt>
                <c:pt idx="4">
                  <c:v>0.5</c:v>
                </c:pt>
                <c:pt idx="5">
                  <c:v>0.422222222222222</c:v>
                </c:pt>
                <c:pt idx="6">
                  <c:v>0.31944444444444398</c:v>
                </c:pt>
                <c:pt idx="7">
                  <c:v>0.42499999999999999</c:v>
                </c:pt>
                <c:pt idx="8">
                  <c:v>0.39444444444444399</c:v>
                </c:pt>
                <c:pt idx="9">
                  <c:v>0.405555555555555</c:v>
                </c:pt>
                <c:pt idx="10">
                  <c:v>0.58055555555555505</c:v>
                </c:pt>
                <c:pt idx="11">
                  <c:v>0.37222222222222201</c:v>
                </c:pt>
                <c:pt idx="12">
                  <c:v>0.141666666666666</c:v>
                </c:pt>
                <c:pt idx="13">
                  <c:v>0.116666666666666</c:v>
                </c:pt>
                <c:pt idx="14">
                  <c:v>0.102777777777777</c:v>
                </c:pt>
                <c:pt idx="15">
                  <c:v>0.219444444444444</c:v>
                </c:pt>
                <c:pt idx="16">
                  <c:v>8.3333333333333301E-2</c:v>
                </c:pt>
                <c:pt idx="17">
                  <c:v>0.211111111111111</c:v>
                </c:pt>
              </c:numCache>
            </c:numRef>
          </c:xVal>
          <c:yVal>
            <c:numRef>
              <c:f>'DWR portfolio'!$C$3:$C$20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26-4485-9A6F-B93C5F983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899408"/>
        <c:axId val="950900848"/>
      </c:scatterChart>
      <c:valAx>
        <c:axId val="95089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00848"/>
        <c:crosses val="autoZero"/>
        <c:crossBetween val="midCat"/>
      </c:valAx>
      <c:valAx>
        <c:axId val="9509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9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 - SWDI delta imports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'DWR portfolio'!$I$2</c:f>
              <c:strCache>
                <c:ptCount val="1"/>
                <c:pt idx="0">
                  <c:v>SWDI delta imports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3995691163604548"/>
                  <c:y val="-0.790818022747156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portfolio'!$I$3:$I$20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'DWR portfolio'!$C$3:$C$20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E3-46DF-89F3-29C5A5904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899408"/>
        <c:axId val="950900848"/>
      </c:scatterChart>
      <c:valAx>
        <c:axId val="95089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00848"/>
        <c:crosses val="autoZero"/>
        <c:crossBetween val="midCat"/>
      </c:valAx>
      <c:valAx>
        <c:axId val="9509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9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'DWR portfolio'!$H$2</c:f>
              <c:strCache>
                <c:ptCount val="1"/>
                <c:pt idx="0">
                  <c:v>SWDI SC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3995691163604548"/>
                  <c:y val="-0.790818022747156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portfolio'!$H$3:$H$20</c:f>
              <c:numCache>
                <c:formatCode>0.00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'DWR portfolio'!$F$3:$F$20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34-4D7A-B515-F836E6D3D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899408"/>
        <c:axId val="950900848"/>
      </c:scatterChart>
      <c:valAx>
        <c:axId val="95089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00848"/>
        <c:crosses val="autoZero"/>
        <c:crossBetween val="midCat"/>
      </c:valAx>
      <c:valAx>
        <c:axId val="9509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9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'DWR portfolio'!$F$2</c:f>
              <c:strCache>
                <c:ptCount val="1"/>
                <c:pt idx="0">
                  <c:v>SWP</c:v>
                </c:pt>
              </c:strCache>
            </c:strRef>
          </c:tx>
          <c:xVal>
            <c:numRef>
              <c:f>'DWR portfolio'!$B$3:$B$20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portfolio'!$F$3:$F$20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1E-4E8C-A49E-667B6A44801E}"/>
            </c:ext>
          </c:extLst>
        </c:ser>
        <c:ser>
          <c:idx val="0"/>
          <c:order val="1"/>
          <c:tx>
            <c:strRef>
              <c:f>'DWR portfolio'!$C$2</c:f>
              <c:strCache>
                <c:ptCount val="1"/>
                <c:pt idx="0">
                  <c:v>Colorado</c:v>
                </c:pt>
              </c:strCache>
            </c:strRef>
          </c:tx>
          <c:xVal>
            <c:numRef>
              <c:f>'DWR portfolio'!$B$3:$B$20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1E-4E8C-A49E-667B6A44801E}"/>
            </c:ext>
          </c:extLst>
        </c:ser>
        <c:ser>
          <c:idx val="2"/>
          <c:order val="2"/>
          <c:tx>
            <c:strRef>
              <c:f>'DWR portfolio'!$G$2</c:f>
              <c:strCache>
                <c:ptCount val="1"/>
                <c:pt idx="0">
                  <c:v>Groundwater</c:v>
                </c:pt>
              </c:strCache>
            </c:strRef>
          </c:tx>
          <c:xVal>
            <c:numRef>
              <c:f>'DWR portfolio'!$B$3:$B$20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portfolio'!$G$3:$G$20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D1E-4E8C-A49E-667B6A448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33216"/>
        <c:axId val="485232736"/>
      </c:scatterChart>
      <c:valAx>
        <c:axId val="48523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32736"/>
        <c:crosses val="autoZero"/>
        <c:crossBetween val="midCat"/>
      </c:valAx>
      <c:valAx>
        <c:axId val="4852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332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'DWR portfolio'!$B$111:$B$128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'DWR portfolio'!$E$111:$E$128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B-4247-9DE4-F9DF37DA4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222944"/>
        <c:axId val="750219584"/>
      </c:barChart>
      <c:catAx>
        <c:axId val="75022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219584"/>
        <c:crosses val="autoZero"/>
        <c:auto val="1"/>
        <c:lblAlgn val="ctr"/>
        <c:lblOffset val="100"/>
        <c:noMultiLvlLbl val="0"/>
      </c:catAx>
      <c:valAx>
        <c:axId val="7502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22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portfolio'!$F$111:$F$128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'DWR portfolio'!$G$111:$G$128</c:f>
              <c:numCache>
                <c:formatCode>0.00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38-44EC-9578-840478122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884576"/>
        <c:axId val="1270885056"/>
      </c:scatterChart>
      <c:valAx>
        <c:axId val="127088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885056"/>
        <c:crosses val="autoZero"/>
        <c:crossBetween val="midCat"/>
      </c:valAx>
      <c:valAx>
        <c:axId val="127088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88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9.9899168853893258E-2"/>
                  <c:y val="-0.402273257509477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portfolio'!$C$139:$C$150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xVal>
          <c:yVal>
            <c:numRef>
              <c:f>'DWR portfolio'!$K$139:$K$150</c:f>
              <c:numCache>
                <c:formatCode>General</c:formatCode>
                <c:ptCount val="12"/>
                <c:pt idx="0">
                  <c:v>0.58907087983766182</c:v>
                </c:pt>
                <c:pt idx="1">
                  <c:v>0.38360631975648923</c:v>
                </c:pt>
                <c:pt idx="2">
                  <c:v>0.26851717640237904</c:v>
                </c:pt>
                <c:pt idx="3">
                  <c:v>0.32200318886795348</c:v>
                </c:pt>
                <c:pt idx="4">
                  <c:v>0.51746629946368694</c:v>
                </c:pt>
                <c:pt idx="5">
                  <c:v>0.43803449775330067</c:v>
                </c:pt>
                <c:pt idx="6">
                  <c:v>0.13516451659660916</c:v>
                </c:pt>
                <c:pt idx="7">
                  <c:v>0</c:v>
                </c:pt>
                <c:pt idx="8">
                  <c:v>0.33403391795912685</c:v>
                </c:pt>
                <c:pt idx="9">
                  <c:v>0.42506160313089164</c:v>
                </c:pt>
                <c:pt idx="10">
                  <c:v>0.33707783736773689</c:v>
                </c:pt>
                <c:pt idx="11">
                  <c:v>0.42266995216698366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59-4291-9940-E2B829591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6088832"/>
        <c:axId val="1006089312"/>
      </c:scatterChart>
      <c:valAx>
        <c:axId val="100608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089312"/>
        <c:crosses val="autoZero"/>
        <c:crossBetween val="midCat"/>
      </c:valAx>
      <c:valAx>
        <c:axId val="100608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08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'DWR portfolio'!$F$132</c:f>
              <c:strCache>
                <c:ptCount val="1"/>
                <c:pt idx="0">
                  <c:v>SWDI delta imports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'DWR portfolio'!$B$133:$B$150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'DWR portfolio'!$F$133:$F$150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9D-427A-A279-25B5F091EE62}"/>
            </c:ext>
          </c:extLst>
        </c:ser>
        <c:ser>
          <c:idx val="1"/>
          <c:order val="1"/>
          <c:tx>
            <c:strRef>
              <c:f>'DWR portfolio'!$G$132</c:f>
              <c:strCache>
                <c:ptCount val="1"/>
                <c:pt idx="0">
                  <c:v>SWDI SC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'DWR portfolio'!$B$133:$B$150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'DWR portfolio'!$G$133:$G$150</c:f>
              <c:numCache>
                <c:formatCode>0.00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D-427A-A279-25B5F091EE62}"/>
            </c:ext>
          </c:extLst>
        </c:ser>
        <c:ser>
          <c:idx val="3"/>
          <c:order val="2"/>
          <c:tx>
            <c:v>scaled SWP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'DWR portfolio'!$K$133:$K$150</c:f>
              <c:numCache>
                <c:formatCode>General</c:formatCode>
                <c:ptCount val="18"/>
                <c:pt idx="0">
                  <c:v>0.78062037976518883</c:v>
                </c:pt>
                <c:pt idx="1">
                  <c:v>0.91063922307580736</c:v>
                </c:pt>
                <c:pt idx="2">
                  <c:v>1</c:v>
                </c:pt>
                <c:pt idx="3">
                  <c:v>0.77699666618351038</c:v>
                </c:pt>
                <c:pt idx="4">
                  <c:v>0.73438179446297092</c:v>
                </c:pt>
                <c:pt idx="5">
                  <c:v>0.82620669662270485</c:v>
                </c:pt>
                <c:pt idx="6">
                  <c:v>0.58907087983766182</c:v>
                </c:pt>
                <c:pt idx="7">
                  <c:v>0.38360631975648923</c:v>
                </c:pt>
                <c:pt idx="8">
                  <c:v>0.26851717640237904</c:v>
                </c:pt>
                <c:pt idx="9">
                  <c:v>0.32200318886795348</c:v>
                </c:pt>
                <c:pt idx="10">
                  <c:v>0.51746629946368694</c:v>
                </c:pt>
                <c:pt idx="11">
                  <c:v>0.43803449775330067</c:v>
                </c:pt>
                <c:pt idx="12">
                  <c:v>0.13516451659660916</c:v>
                </c:pt>
                <c:pt idx="13">
                  <c:v>0</c:v>
                </c:pt>
                <c:pt idx="14">
                  <c:v>0.33403391795912685</c:v>
                </c:pt>
                <c:pt idx="15">
                  <c:v>0.42506160313089164</c:v>
                </c:pt>
                <c:pt idx="16">
                  <c:v>0.33707783736773689</c:v>
                </c:pt>
                <c:pt idx="17">
                  <c:v>0.42266995216698366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9D-427A-A279-25B5F091E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5729519"/>
        <c:axId val="925743919"/>
      </c:lineChart>
      <c:catAx>
        <c:axId val="92572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743919"/>
        <c:crosses val="autoZero"/>
        <c:auto val="1"/>
        <c:lblAlgn val="ctr"/>
        <c:lblOffset val="100"/>
        <c:noMultiLvlLbl val="0"/>
      </c:catAx>
      <c:valAx>
        <c:axId val="92574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72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'DWR portfolio'!$G$132</c:f>
              <c:strCache>
                <c:ptCount val="1"/>
                <c:pt idx="0">
                  <c:v>SWDI SC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'DWR portfolio'!$B$133:$B$150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'DWR portfolio'!$G$133:$G$150</c:f>
              <c:numCache>
                <c:formatCode>0.00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2D-4F39-BDB2-CE95B91EEF76}"/>
            </c:ext>
          </c:extLst>
        </c:ser>
        <c:ser>
          <c:idx val="2"/>
          <c:order val="1"/>
          <c:tx>
            <c:strRef>
              <c:f>'DWR portfolio'!$H$132</c:f>
              <c:strCache>
                <c:ptCount val="1"/>
                <c:pt idx="0">
                  <c:v>SI SC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'DWR portfolio'!$B$133:$B$150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'DWR portfolio'!$H$133:$H$150</c:f>
              <c:numCache>
                <c:formatCode>General</c:formatCode>
                <c:ptCount val="18"/>
                <c:pt idx="0">
                  <c:v>0.17833333333333301</c:v>
                </c:pt>
                <c:pt idx="1">
                  <c:v>0.59499999999999997</c:v>
                </c:pt>
                <c:pt idx="2">
                  <c:v>0.32500000000000001</c:v>
                </c:pt>
                <c:pt idx="3">
                  <c:v>0.93833333333333302</c:v>
                </c:pt>
                <c:pt idx="4">
                  <c:v>0.77833333333333299</c:v>
                </c:pt>
                <c:pt idx="5">
                  <c:v>0.36333333333333301</c:v>
                </c:pt>
                <c:pt idx="6">
                  <c:v>0.538333333333333</c:v>
                </c:pt>
                <c:pt idx="7">
                  <c:v>0.40833333333333299</c:v>
                </c:pt>
                <c:pt idx="8">
                  <c:v>0.59</c:v>
                </c:pt>
                <c:pt idx="9">
                  <c:v>0.836666666666666</c:v>
                </c:pt>
                <c:pt idx="10">
                  <c:v>0.48666666666666603</c:v>
                </c:pt>
                <c:pt idx="11">
                  <c:v>0.168333333333333</c:v>
                </c:pt>
                <c:pt idx="12">
                  <c:v>0.138333333333333</c:v>
                </c:pt>
                <c:pt idx="13">
                  <c:v>0.18</c:v>
                </c:pt>
                <c:pt idx="14">
                  <c:v>0.15166666666666601</c:v>
                </c:pt>
                <c:pt idx="15">
                  <c:v>8.66666666666666E-2</c:v>
                </c:pt>
                <c:pt idx="16">
                  <c:v>0.56833333333333302</c:v>
                </c:pt>
                <c:pt idx="17">
                  <c:v>0.66500000000000004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2D-4F39-BDB2-CE95B91EE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0959888"/>
        <c:axId val="1280961328"/>
      </c:lineChart>
      <c:catAx>
        <c:axId val="128095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961328"/>
        <c:crosses val="autoZero"/>
        <c:auto val="1"/>
        <c:lblAlgn val="ctr"/>
        <c:lblOffset val="100"/>
        <c:noMultiLvlLbl val="0"/>
      </c:catAx>
      <c:valAx>
        <c:axId val="128096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95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4561898512685918E-2"/>
                  <c:y val="-0.314118547681539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Sheet27!$B$22:$B$39</c:f>
              <c:numCache>
                <c:formatCode>General</c:formatCode>
                <c:ptCount val="18"/>
                <c:pt idx="0">
                  <c:v>3061.2</c:v>
                </c:pt>
                <c:pt idx="1">
                  <c:v>2676.7999999999902</c:v>
                </c:pt>
                <c:pt idx="2">
                  <c:v>3137.2999999999902</c:v>
                </c:pt>
                <c:pt idx="3">
                  <c:v>2639.9999999999982</c:v>
                </c:pt>
                <c:pt idx="4">
                  <c:v>2642.2</c:v>
                </c:pt>
                <c:pt idx="5">
                  <c:v>2861.5999999999995</c:v>
                </c:pt>
                <c:pt idx="6">
                  <c:v>2661.8</c:v>
                </c:pt>
                <c:pt idx="7">
                  <c:v>2300.9</c:v>
                </c:pt>
                <c:pt idx="8">
                  <c:v>2056.2999999999997</c:v>
                </c:pt>
                <c:pt idx="9">
                  <c:v>2181.3999999999987</c:v>
                </c:pt>
                <c:pt idx="10">
                  <c:v>2272.6999999999889</c:v>
                </c:pt>
                <c:pt idx="11">
                  <c:v>2439.3999999999996</c:v>
                </c:pt>
                <c:pt idx="12">
                  <c:v>2424.6999999999998</c:v>
                </c:pt>
                <c:pt idx="13">
                  <c:v>2064.8000000000002</c:v>
                </c:pt>
                <c:pt idx="14">
                  <c:v>2200</c:v>
                </c:pt>
                <c:pt idx="15">
                  <c:v>2244.1999999999998</c:v>
                </c:pt>
                <c:pt idx="16">
                  <c:v>2006.2</c:v>
                </c:pt>
                <c:pt idx="17">
                  <c:v>2119.3000000000002</c:v>
                </c:pt>
              </c:numCache>
            </c:numRef>
          </c:xVal>
          <c:yVal>
            <c:numRef>
              <c:f>Sheet27!$C$22:$C$39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5F-4236-A8E9-1350A18D3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103616"/>
        <c:axId val="999109856"/>
      </c:scatterChart>
      <c:valAx>
        <c:axId val="9991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109856"/>
        <c:crosses val="autoZero"/>
        <c:crossBetween val="midCat"/>
      </c:valAx>
      <c:valAx>
        <c:axId val="99910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Sheet27!$B$22:$B$39</c:f>
              <c:numCache>
                <c:formatCode>General</c:formatCode>
                <c:ptCount val="18"/>
                <c:pt idx="0">
                  <c:v>3061.2</c:v>
                </c:pt>
                <c:pt idx="1">
                  <c:v>2676.7999999999902</c:v>
                </c:pt>
                <c:pt idx="2">
                  <c:v>3137.2999999999902</c:v>
                </c:pt>
                <c:pt idx="3">
                  <c:v>2639.9999999999982</c:v>
                </c:pt>
                <c:pt idx="4">
                  <c:v>2642.2</c:v>
                </c:pt>
                <c:pt idx="5">
                  <c:v>2861.5999999999995</c:v>
                </c:pt>
                <c:pt idx="6">
                  <c:v>2661.8</c:v>
                </c:pt>
                <c:pt idx="7">
                  <c:v>2300.9</c:v>
                </c:pt>
                <c:pt idx="8">
                  <c:v>2056.2999999999997</c:v>
                </c:pt>
                <c:pt idx="9">
                  <c:v>2181.3999999999987</c:v>
                </c:pt>
                <c:pt idx="10">
                  <c:v>2272.6999999999889</c:v>
                </c:pt>
                <c:pt idx="11">
                  <c:v>2439.3999999999996</c:v>
                </c:pt>
                <c:pt idx="12">
                  <c:v>2424.6999999999998</c:v>
                </c:pt>
                <c:pt idx="13">
                  <c:v>2064.8000000000002</c:v>
                </c:pt>
                <c:pt idx="14">
                  <c:v>2200</c:v>
                </c:pt>
                <c:pt idx="15">
                  <c:v>2244.1999999999998</c:v>
                </c:pt>
                <c:pt idx="16">
                  <c:v>2006.2</c:v>
                </c:pt>
                <c:pt idx="17">
                  <c:v>2119.3000000000002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A0-4BD0-B0BF-1AB4D403959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Sheet27!$C$22:$C$39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A0-4BD0-B0BF-1AB4D4039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7451840"/>
        <c:axId val="937448480"/>
      </c:barChart>
      <c:catAx>
        <c:axId val="937451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448480"/>
        <c:crosses val="autoZero"/>
        <c:auto val="1"/>
        <c:lblAlgn val="ctr"/>
        <c:lblOffset val="100"/>
        <c:noMultiLvlLbl val="0"/>
      </c:catAx>
      <c:valAx>
        <c:axId val="9374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45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'SWP - ML1'!$A$18:$B$26</c:f>
              <c:multiLvlStrCache>
                <c:ptCount val="9"/>
                <c:lvl>
                  <c:pt idx="0">
                    <c:v>SWDI SC</c:v>
                  </c:pt>
                  <c:pt idx="1">
                    <c:v>SWDI delta imports</c:v>
                  </c:pt>
                  <c:pt idx="2">
                    <c:v>SWDI colorado</c:v>
                  </c:pt>
                  <c:pt idx="3">
                    <c:v>SWDI SC</c:v>
                  </c:pt>
                  <c:pt idx="4">
                    <c:v>SWDI delta imports</c:v>
                  </c:pt>
                  <c:pt idx="5">
                    <c:v>SWDI colorado</c:v>
                  </c:pt>
                  <c:pt idx="6">
                    <c:v>SWDI SC</c:v>
                  </c:pt>
                  <c:pt idx="7">
                    <c:v>SWDI delta imports</c:v>
                  </c:pt>
                  <c:pt idx="8">
                    <c:v>SWDI colorado</c:v>
                  </c:pt>
                </c:lvl>
                <c:lvl>
                  <c:pt idx="0">
                    <c:v>Actual</c:v>
                  </c:pt>
                  <c:pt idx="3">
                    <c:v>exp</c:v>
                  </c:pt>
                  <c:pt idx="6">
                    <c:v>log</c:v>
                  </c:pt>
                </c:lvl>
              </c:multiLvlStrCache>
            </c:multiLvlStrRef>
          </c:cat>
          <c:val>
            <c:numRef>
              <c:f>'SWP - ML1'!$D$18:$D$26</c:f>
              <c:numCache>
                <c:formatCode>General</c:formatCode>
                <c:ptCount val="9"/>
                <c:pt idx="0">
                  <c:v>4360.5178586717757</c:v>
                </c:pt>
                <c:pt idx="1">
                  <c:v>472.63748269544391</c:v>
                </c:pt>
                <c:pt idx="2">
                  <c:v>9059.562904407594</c:v>
                </c:pt>
                <c:pt idx="3">
                  <c:v>-1698.1198972529633</c:v>
                </c:pt>
                <c:pt idx="4">
                  <c:v>-720.14243902963221</c:v>
                </c:pt>
                <c:pt idx="5">
                  <c:v>-4313.3870709407483</c:v>
                </c:pt>
                <c:pt idx="6">
                  <c:v>-1072.9094701424947</c:v>
                </c:pt>
                <c:pt idx="7">
                  <c:v>779.47720751726445</c:v>
                </c:pt>
                <c:pt idx="8">
                  <c:v>-1256.9361539181182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B3-4EE6-911E-D6BA1551B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349807"/>
        <c:axId val="1219706976"/>
      </c:barChart>
      <c:catAx>
        <c:axId val="72834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06976"/>
        <c:crosses val="autoZero"/>
        <c:auto val="1"/>
        <c:lblAlgn val="ctr"/>
        <c:lblOffset val="100"/>
        <c:noMultiLvlLbl val="0"/>
      </c:catAx>
      <c:valAx>
        <c:axId val="12197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34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'SWP - ML3'!$A$18:$B$32</c:f>
              <c:multiLvlStrCache>
                <c:ptCount val="15"/>
                <c:lvl>
                  <c:pt idx="0">
                    <c:v>SWDI SC</c:v>
                  </c:pt>
                  <c:pt idx="1">
                    <c:v>SWDI delta imports</c:v>
                  </c:pt>
                  <c:pt idx="2">
                    <c:v>SWDI colorado</c:v>
                  </c:pt>
                  <c:pt idx="3">
                    <c:v>SWDI MEA</c:v>
                  </c:pt>
                  <c:pt idx="4">
                    <c:v>SWDI PWL</c:v>
                  </c:pt>
                  <c:pt idx="5">
                    <c:v>SWDI SC</c:v>
                  </c:pt>
                  <c:pt idx="6">
                    <c:v>SWDI delta imports</c:v>
                  </c:pt>
                  <c:pt idx="7">
                    <c:v>SWDI colorado</c:v>
                  </c:pt>
                  <c:pt idx="8">
                    <c:v>SWDI MEA</c:v>
                  </c:pt>
                  <c:pt idx="9">
                    <c:v>SWDI PWL</c:v>
                  </c:pt>
                  <c:pt idx="10">
                    <c:v>SWDI SC</c:v>
                  </c:pt>
                  <c:pt idx="11">
                    <c:v>SWDI delta imports</c:v>
                  </c:pt>
                  <c:pt idx="12">
                    <c:v>SWDI colorado</c:v>
                  </c:pt>
                  <c:pt idx="13">
                    <c:v>SWDI MEA</c:v>
                  </c:pt>
                  <c:pt idx="14">
                    <c:v>SWDI PWL</c:v>
                  </c:pt>
                </c:lvl>
                <c:lvl>
                  <c:pt idx="0">
                    <c:v>Actual</c:v>
                  </c:pt>
                  <c:pt idx="5">
                    <c:v>exp</c:v>
                  </c:pt>
                  <c:pt idx="10">
                    <c:v>log</c:v>
                  </c:pt>
                </c:lvl>
              </c:multiLvlStrCache>
            </c:multiLvlStrRef>
          </c:cat>
          <c:val>
            <c:numRef>
              <c:f>'SWP - ML3'!$D$18:$D$32</c:f>
              <c:numCache>
                <c:formatCode>General</c:formatCode>
                <c:ptCount val="15"/>
                <c:pt idx="0">
                  <c:v>-9423.2833038356002</c:v>
                </c:pt>
                <c:pt idx="1">
                  <c:v>16557.520748656916</c:v>
                </c:pt>
                <c:pt idx="2">
                  <c:v>93540.129692227434</c:v>
                </c:pt>
                <c:pt idx="3">
                  <c:v>-47738.30415750292</c:v>
                </c:pt>
                <c:pt idx="4">
                  <c:v>-32534.077111778082</c:v>
                </c:pt>
                <c:pt idx="5">
                  <c:v>4743.6348315407904</c:v>
                </c:pt>
                <c:pt idx="6">
                  <c:v>-8173.4273809242677</c:v>
                </c:pt>
                <c:pt idx="7">
                  <c:v>-57351.66806736133</c:v>
                </c:pt>
                <c:pt idx="8">
                  <c:v>35422.047718582369</c:v>
                </c:pt>
                <c:pt idx="9">
                  <c:v>18423.340922819771</c:v>
                </c:pt>
                <c:pt idx="10">
                  <c:v>3900.9348375789095</c:v>
                </c:pt>
                <c:pt idx="11">
                  <c:v>-5089.8112658672126</c:v>
                </c:pt>
                <c:pt idx="12">
                  <c:v>-8832.4150901931589</c:v>
                </c:pt>
                <c:pt idx="13">
                  <c:v>-284.52418940128769</c:v>
                </c:pt>
                <c:pt idx="14">
                  <c:v>4988.8877935479441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2-417E-B161-DDD5E1F16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981024"/>
        <c:axId val="682978144"/>
      </c:barChart>
      <c:catAx>
        <c:axId val="68298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978144"/>
        <c:crosses val="autoZero"/>
        <c:auto val="1"/>
        <c:lblAlgn val="ctr"/>
        <c:lblOffset val="100"/>
        <c:noMultiLvlLbl val="0"/>
      </c:catAx>
      <c:valAx>
        <c:axId val="68297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98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'SWP - ML4'!$A$18:$B$27</c:f>
              <c:multiLvlStrCache>
                <c:ptCount val="10"/>
                <c:lvl>
                  <c:pt idx="0">
                    <c:v>SWDI SC</c:v>
                  </c:pt>
                  <c:pt idx="1">
                    <c:v>SWDI delta imports</c:v>
                  </c:pt>
                  <c:pt idx="2">
                    <c:v>SWDI colorado</c:v>
                  </c:pt>
                  <c:pt idx="3">
                    <c:v>SWDI MEA</c:v>
                  </c:pt>
                  <c:pt idx="4">
                    <c:v>SWDI PWL</c:v>
                  </c:pt>
                  <c:pt idx="5">
                    <c:v>SWDI SC</c:v>
                  </c:pt>
                  <c:pt idx="6">
                    <c:v>SWDI delta imports</c:v>
                  </c:pt>
                  <c:pt idx="7">
                    <c:v>SWDI colorado</c:v>
                  </c:pt>
                  <c:pt idx="8">
                    <c:v>SWDI MEA</c:v>
                  </c:pt>
                  <c:pt idx="9">
                    <c:v>SWDI PWL</c:v>
                  </c:pt>
                </c:lvl>
                <c:lvl>
                  <c:pt idx="0">
                    <c:v>Actual</c:v>
                  </c:pt>
                  <c:pt idx="5">
                    <c:v>exp</c:v>
                  </c:pt>
                </c:lvl>
              </c:multiLvlStrCache>
            </c:multiLvlStrRef>
          </c:cat>
          <c:val>
            <c:numRef>
              <c:f>'SWP - ML4'!$D$18:$D$27</c:f>
              <c:numCache>
                <c:formatCode>General</c:formatCode>
                <c:ptCount val="10"/>
                <c:pt idx="0">
                  <c:v>883.70068201708898</c:v>
                </c:pt>
                <c:pt idx="1">
                  <c:v>2684.5997075735563</c:v>
                </c:pt>
                <c:pt idx="2">
                  <c:v>12042.207809372027</c:v>
                </c:pt>
                <c:pt idx="3">
                  <c:v>-16303.781058449713</c:v>
                </c:pt>
                <c:pt idx="4">
                  <c:v>-2976.6768373596569</c:v>
                </c:pt>
                <c:pt idx="5">
                  <c:v>-75.783119811478528</c:v>
                </c:pt>
                <c:pt idx="6">
                  <c:v>-1985.3709223043629</c:v>
                </c:pt>
                <c:pt idx="7">
                  <c:v>-5861.501941816332</c:v>
                </c:pt>
                <c:pt idx="8">
                  <c:v>10245.355491349343</c:v>
                </c:pt>
                <c:pt idx="9">
                  <c:v>682.91477417639317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8-4E0A-9DCE-1882B29CA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9708896"/>
        <c:axId val="728351247"/>
      </c:barChart>
      <c:catAx>
        <c:axId val="121970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351247"/>
        <c:crosses val="autoZero"/>
        <c:auto val="1"/>
        <c:lblAlgn val="ctr"/>
        <c:lblOffset val="100"/>
        <c:noMultiLvlLbl val="0"/>
      </c:catAx>
      <c:valAx>
        <c:axId val="72835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0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'imports-WY'!$E$3:$E$20</c:f>
              <c:numCache>
                <c:formatCode>0.00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64-4349-8E41-A16E655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(Delta exporting basins)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07-4AB1-8B7B-382725B3B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(Delta exporting basins)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allocation - SWDI delta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C9-4861-A629-EF017F4DA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annual </a:t>
            </a:r>
            <a:r>
              <a:rPr lang="en-US" baseline="0"/>
              <a:t>allocation - SWDI delta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F4-4F57-92F7-AD6E5A4E1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water deliveries to SoCal - SWDI</a:t>
            </a:r>
            <a:r>
              <a:rPr lang="en-US" baseline="0"/>
              <a:t> delta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'imports-WY'!$J$2</c:f>
              <c:strCache>
                <c:ptCount val="1"/>
                <c:pt idx="0">
                  <c:v>total water deliveries to SoCal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0316050620212396"/>
                  <c:y val="-0.21922638702420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'imports-WY'!$J$3:$J$18</c:f>
              <c:numCache>
                <c:formatCode>#,##0</c:formatCode>
                <c:ptCount val="16"/>
                <c:pt idx="1">
                  <c:v>1936350</c:v>
                </c:pt>
                <c:pt idx="2">
                  <c:v>2007533</c:v>
                </c:pt>
                <c:pt idx="3">
                  <c:v>1812911</c:v>
                </c:pt>
                <c:pt idx="4">
                  <c:v>1931312</c:v>
                </c:pt>
                <c:pt idx="5">
                  <c:v>1879129</c:v>
                </c:pt>
                <c:pt idx="7">
                  <c:v>1189387</c:v>
                </c:pt>
                <c:pt idx="8">
                  <c:v>1783847</c:v>
                </c:pt>
                <c:pt idx="9">
                  <c:v>2039139</c:v>
                </c:pt>
                <c:pt idx="10">
                  <c:v>1730433</c:v>
                </c:pt>
                <c:pt idx="11">
                  <c:v>1165746</c:v>
                </c:pt>
                <c:pt idx="12">
                  <c:v>481804</c:v>
                </c:pt>
                <c:pt idx="13">
                  <c:v>716376</c:v>
                </c:pt>
                <c:pt idx="14">
                  <c:v>1380482</c:v>
                </c:pt>
                <c:pt idx="15">
                  <c:v>1072584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87-4442-9198-283DAE2C4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67184"/>
        <c:axId val="1887474384"/>
      </c:scatterChart>
      <c:valAx>
        <c:axId val="188746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4384"/>
        <c:crosses val="autoZero"/>
        <c:crossBetween val="midCat"/>
      </c:valAx>
      <c:valAx>
        <c:axId val="18874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6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2002</a:t>
            </a:r>
            <a:r>
              <a:rPr lang="en-US" baseline="0"/>
              <a:t> to 2007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'imports-WY'!$F$3:$F$8</c:f>
              <c:numCache>
                <c:formatCode>0.00</c:formatCode>
                <c:ptCount val="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</c:numCache>
            </c:numRef>
          </c:xVal>
          <c:yVal>
            <c:numRef>
              <c:f>'imports-WY'!$D$3:$D$8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F6-4143-B13A-997FC633C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'imports-WY'!$F$9:$F$20</c:f>
              <c:numCache>
                <c:formatCode>0.00</c:formatCode>
                <c:ptCount val="12"/>
                <c:pt idx="0">
                  <c:v>0.26944444444444399</c:v>
                </c:pt>
                <c:pt idx="1">
                  <c:v>0.20555555555555499</c:v>
                </c:pt>
                <c:pt idx="2">
                  <c:v>0.469444444444444</c:v>
                </c:pt>
                <c:pt idx="3">
                  <c:v>0.86944444444444402</c:v>
                </c:pt>
                <c:pt idx="4">
                  <c:v>0.59722222222222199</c:v>
                </c:pt>
                <c:pt idx="5">
                  <c:v>0.38333333333333303</c:v>
                </c:pt>
                <c:pt idx="6">
                  <c:v>0.105555555555555</c:v>
                </c:pt>
                <c:pt idx="7">
                  <c:v>6.3888888888888801E-2</c:v>
                </c:pt>
                <c:pt idx="8">
                  <c:v>0.22222222222222199</c:v>
                </c:pt>
                <c:pt idx="9">
                  <c:v>0.52777777777777701</c:v>
                </c:pt>
                <c:pt idx="10">
                  <c:v>0.72499999999999998</c:v>
                </c:pt>
                <c:pt idx="11">
                  <c:v>0.50833333333333297</c:v>
                </c:pt>
              </c:numCache>
            </c:numRef>
          </c:xVal>
          <c:yVal>
            <c:numRef>
              <c:f>'imports-WY'!$D$9:$D$20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84-4875-9115-02F8F0EE3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 2002</a:t>
            </a:r>
            <a:r>
              <a:rPr lang="en-US" baseline="0"/>
              <a:t> to 2007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'imports-WY'!$E$3:$E$8</c:f>
              <c:numCache>
                <c:formatCode>0.00</c:formatCode>
                <c:ptCount val="6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</c:numCache>
            </c:numRef>
          </c:xVal>
          <c:yVal>
            <c:numRef>
              <c:f>'imports-WY'!$D$3:$D$8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61-4863-A125-F63C27E60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 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'imports-WY'!$E$9:$E$20</c:f>
              <c:numCache>
                <c:formatCode>0.00</c:formatCode>
                <c:ptCount val="12"/>
                <c:pt idx="0">
                  <c:v>0.72222222222222199</c:v>
                </c:pt>
                <c:pt idx="1">
                  <c:v>0.405555555555555</c:v>
                </c:pt>
                <c:pt idx="2">
                  <c:v>0.41666666666666602</c:v>
                </c:pt>
                <c:pt idx="3">
                  <c:v>0.875</c:v>
                </c:pt>
                <c:pt idx="4">
                  <c:v>0.9</c:v>
                </c:pt>
                <c:pt idx="5">
                  <c:v>0.61666666666666603</c:v>
                </c:pt>
                <c:pt idx="6">
                  <c:v>0.35555555555555501</c:v>
                </c:pt>
                <c:pt idx="7">
                  <c:v>6.3888888888888801E-2</c:v>
                </c:pt>
                <c:pt idx="8">
                  <c:v>0.15</c:v>
                </c:pt>
                <c:pt idx="9">
                  <c:v>0.68611111111111101</c:v>
                </c:pt>
                <c:pt idx="10">
                  <c:v>0.81111111111111101</c:v>
                </c:pt>
                <c:pt idx="11">
                  <c:v>0.875</c:v>
                </c:pt>
              </c:numCache>
            </c:numRef>
          </c:xVal>
          <c:yVal>
            <c:numRef>
              <c:f>'imports-WY'!$D$9:$D$20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69-4271-BA0C-6D8A77B39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'imports-WY'!$K$2</c:f>
              <c:strCache>
                <c:ptCount val="1"/>
                <c:pt idx="0">
                  <c:v>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'imports-WY'!$K$3:$K$20</c:f>
              <c:numCache>
                <c:formatCode>General</c:formatCode>
                <c:ptCount val="18"/>
                <c:pt idx="0">
                  <c:v>0.17833333333333301</c:v>
                </c:pt>
                <c:pt idx="1">
                  <c:v>0.59499999999999997</c:v>
                </c:pt>
                <c:pt idx="2">
                  <c:v>0.32500000000000001</c:v>
                </c:pt>
                <c:pt idx="3">
                  <c:v>0.93833333333333302</c:v>
                </c:pt>
                <c:pt idx="4">
                  <c:v>0.77833333333333299</c:v>
                </c:pt>
                <c:pt idx="5">
                  <c:v>0.36333333333333301</c:v>
                </c:pt>
                <c:pt idx="6">
                  <c:v>0.538333333333333</c:v>
                </c:pt>
                <c:pt idx="7">
                  <c:v>0.40833333333333299</c:v>
                </c:pt>
                <c:pt idx="8">
                  <c:v>0.59</c:v>
                </c:pt>
                <c:pt idx="9">
                  <c:v>0.836666666666666</c:v>
                </c:pt>
                <c:pt idx="10">
                  <c:v>0.48666666666666603</c:v>
                </c:pt>
                <c:pt idx="11">
                  <c:v>0.168333333333333</c:v>
                </c:pt>
                <c:pt idx="12">
                  <c:v>0.138333333333333</c:v>
                </c:pt>
                <c:pt idx="13">
                  <c:v>0.18</c:v>
                </c:pt>
                <c:pt idx="14">
                  <c:v>0.15166666666666601</c:v>
                </c:pt>
                <c:pt idx="15">
                  <c:v>8.66666666666666E-2</c:v>
                </c:pt>
                <c:pt idx="16">
                  <c:v>0.56833333333333302</c:v>
                </c:pt>
                <c:pt idx="17">
                  <c:v>0.66500000000000004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07-41BC-9DEA-11D01C73F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120512"/>
        <c:axId val="1006119072"/>
      </c:lineChart>
      <c:catAx>
        <c:axId val="1006120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119072"/>
        <c:crosses val="autoZero"/>
        <c:auto val="1"/>
        <c:lblAlgn val="ctr"/>
        <c:lblOffset val="100"/>
        <c:noMultiLvlLbl val="0"/>
      </c:catAx>
      <c:valAx>
        <c:axId val="10061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12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'imports-WY'!$D$2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'imports-WY'!$A$3:$A$20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95-4B86-805D-7F7657E2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6152192"/>
        <c:axId val="1756160832"/>
      </c:barChart>
      <c:lineChart>
        <c:grouping val="standard"/>
        <c:varyColors val="0"/>
        <c:ser>
          <c:idx val="4"/>
          <c:order val="2"/>
          <c:tx>
            <c:v>Post-2007 Average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'imports-WY'!$A$3:$A$20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'imports-WY'!$N$3:$N$20</c:f>
              <c:numCache>
                <c:formatCode>General</c:formatCode>
                <c:ptCount val="18"/>
                <c:pt idx="6">
                  <c:v>936.1916666666657</c:v>
                </c:pt>
                <c:pt idx="7">
                  <c:v>936.1916666666657</c:v>
                </c:pt>
                <c:pt idx="8">
                  <c:v>936.1916666666657</c:v>
                </c:pt>
                <c:pt idx="9">
                  <c:v>936.1916666666657</c:v>
                </c:pt>
                <c:pt idx="10">
                  <c:v>936.1916666666657</c:v>
                </c:pt>
                <c:pt idx="11">
                  <c:v>936.1916666666657</c:v>
                </c:pt>
                <c:pt idx="12">
                  <c:v>936.1916666666657</c:v>
                </c:pt>
                <c:pt idx="13">
                  <c:v>936.1916666666657</c:v>
                </c:pt>
                <c:pt idx="14">
                  <c:v>936.1916666666657</c:v>
                </c:pt>
                <c:pt idx="15">
                  <c:v>936.1916666666657</c:v>
                </c:pt>
                <c:pt idx="16">
                  <c:v>936.1916666666657</c:v>
                </c:pt>
                <c:pt idx="17">
                  <c:v>936.1916666666657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295-4B86-805D-7F7657E2EF87}"/>
            </c:ext>
          </c:extLst>
        </c:ser>
        <c:ser>
          <c:idx val="0"/>
          <c:order val="3"/>
          <c:tx>
            <c:v>Pre-2007 Average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'imports-WY'!$A$3:$A$20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'imports-WY'!$M$3:$M$20</c:f>
              <c:numCache>
                <c:formatCode>General</c:formatCode>
                <c:ptCount val="18"/>
                <c:pt idx="0">
                  <c:v>1612.8666666666634</c:v>
                </c:pt>
                <c:pt idx="1">
                  <c:v>1612.8666666666634</c:v>
                </c:pt>
                <c:pt idx="2">
                  <c:v>1612.8666666666634</c:v>
                </c:pt>
                <c:pt idx="3">
                  <c:v>1612.8666666666634</c:v>
                </c:pt>
                <c:pt idx="4">
                  <c:v>1612.8666666666634</c:v>
                </c:pt>
                <c:pt idx="5">
                  <c:v>1612.8666666666634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295-4B86-805D-7F7657E2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152192"/>
        <c:axId val="1756160832"/>
      </c:lineChart>
      <c:lineChart>
        <c:grouping val="standard"/>
        <c:varyColors val="0"/>
        <c:ser>
          <c:idx val="2"/>
          <c:order val="1"/>
          <c:tx>
            <c:strRef>
              <c:f>'imports-WY'!$F$2</c:f>
              <c:strCache>
                <c:ptCount val="1"/>
                <c:pt idx="0">
                  <c:v>SWDI delta imports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'imports-WY'!$A$3:$A$20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'imports-WY'!$F$3:$F$20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95-4B86-805D-7F7657E2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084416"/>
        <c:axId val="1761077216"/>
      </c:lineChart>
      <c:catAx>
        <c:axId val="175615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60832"/>
        <c:crosses val="autoZero"/>
        <c:auto val="1"/>
        <c:lblAlgn val="ctr"/>
        <c:lblOffset val="100"/>
        <c:noMultiLvlLbl val="0"/>
      </c:catAx>
      <c:valAx>
        <c:axId val="175616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52192"/>
        <c:crosses val="autoZero"/>
        <c:crossBetween val="between"/>
      </c:valAx>
      <c:valAx>
        <c:axId val="176107721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084416"/>
        <c:crosses val="max"/>
        <c:crossBetween val="between"/>
      </c:valAx>
      <c:catAx>
        <c:axId val="176108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107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11" Type="http://schemas.openxmlformats.org/officeDocument/2006/relationships/chart" Target="../charts/chart28.xml"/><Relationship Id="rId5" Type="http://schemas.openxmlformats.org/officeDocument/2006/relationships/chart" Target="../charts/chart22.xml"/><Relationship Id="rId10" Type="http://schemas.openxmlformats.org/officeDocument/2006/relationships/chart" Target="../charts/chart27.xml"/><Relationship Id="rId4" Type="http://schemas.openxmlformats.org/officeDocument/2006/relationships/chart" Target="../charts/chart21.xml"/><Relationship Id="rId9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442912</xdr:colOff>
      <xdr:row>10</xdr:row>
      <xdr:rowOff>52387</xdr:rowOff>
    </xdr:from>
    <xdr:to>
      <xdr:col>11</xdr:col>
      <xdr:colOff>138112</xdr:colOff>
      <xdr:row>24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6F4AA2-8A64-D3C7-5362-A691D8B26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576262</xdr:colOff>
      <xdr:row>3</xdr:row>
      <xdr:rowOff>166687</xdr:rowOff>
    </xdr:from>
    <xdr:to>
      <xdr:col>19</xdr:col>
      <xdr:colOff>271462</xdr:colOff>
      <xdr:row>18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8898FC-39D1-3B01-AEC3-0BFD6142F7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</xdr:colOff>
      <xdr:row>14</xdr:row>
      <xdr:rowOff>176212</xdr:rowOff>
    </xdr:from>
    <xdr:to>
      <xdr:col>21</xdr:col>
      <xdr:colOff>590551</xdr:colOff>
      <xdr:row>27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83134B-CAFD-47CC-8B7A-E86F23D06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600075</xdr:colOff>
      <xdr:row>1</xdr:row>
      <xdr:rowOff>180975</xdr:rowOff>
    </xdr:from>
    <xdr:to>
      <xdr:col>28</xdr:col>
      <xdr:colOff>581025</xdr:colOff>
      <xdr:row>14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D12D6F-E057-47D9-9D44-9BED4741A1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21</xdr:col>
      <xdr:colOff>590550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8904D2-473C-4E60-9D1C-DA9172956D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600075</xdr:colOff>
      <xdr:row>14</xdr:row>
      <xdr:rowOff>171450</xdr:rowOff>
    </xdr:from>
    <xdr:to>
      <xdr:col>28</xdr:col>
      <xdr:colOff>581025</xdr:colOff>
      <xdr:row>27</xdr:row>
      <xdr:rowOff>157163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760109-9BB8-4287-A2CF-68CA0C7D3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295275</xdr:colOff>
      <xdr:row>3</xdr:row>
      <xdr:rowOff>23811</xdr:rowOff>
    </xdr:from>
    <xdr:to>
      <xdr:col>20</xdr:col>
      <xdr:colOff>85725</xdr:colOff>
      <xdr:row>23</xdr:row>
      <xdr:rowOff>95249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955584-8FD7-4D42-A41E-8DBAF7281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14287</xdr:colOff>
      <xdr:row>107</xdr:row>
      <xdr:rowOff>100012</xdr:rowOff>
    </xdr:from>
    <xdr:to>
      <xdr:col>21</xdr:col>
      <xdr:colOff>319087</xdr:colOff>
      <xdr:row>121</xdr:row>
      <xdr:rowOff>176212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05AD451-25E9-A713-2354-02A449DEF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395287</xdr:colOff>
      <xdr:row>113</xdr:row>
      <xdr:rowOff>61912</xdr:rowOff>
    </xdr:from>
    <xdr:to>
      <xdr:col>16</xdr:col>
      <xdr:colOff>90487</xdr:colOff>
      <xdr:row>127</xdr:row>
      <xdr:rowOff>138112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F724003-DD96-72C0-8FB4-D00EBF25E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228600</xdr:colOff>
      <xdr:row>143</xdr:row>
      <xdr:rowOff>128587</xdr:rowOff>
    </xdr:from>
    <xdr:to>
      <xdr:col>18</xdr:col>
      <xdr:colOff>533400</xdr:colOff>
      <xdr:row>157</xdr:row>
      <xdr:rowOff>138112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682DFB-A3BA-426A-7DE3-E193BDC73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185737</xdr:colOff>
      <xdr:row>128</xdr:row>
      <xdr:rowOff>80962</xdr:rowOff>
    </xdr:from>
    <xdr:to>
      <xdr:col>21</xdr:col>
      <xdr:colOff>490537</xdr:colOff>
      <xdr:row>142</xdr:row>
      <xdr:rowOff>52387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8D770FA-15EF-A587-0995-7CC10EEE2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42862</xdr:colOff>
      <xdr:row>143</xdr:row>
      <xdr:rowOff>61912</xdr:rowOff>
    </xdr:from>
    <xdr:to>
      <xdr:col>21</xdr:col>
      <xdr:colOff>347662</xdr:colOff>
      <xdr:row>157</xdr:row>
      <xdr:rowOff>71437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B38E762-681F-21ED-017B-AB47E07A5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5</xdr:row>
      <xdr:rowOff>119062</xdr:rowOff>
    </xdr:from>
    <xdr:to>
      <xdr:col>17</xdr:col>
      <xdr:colOff>561975</xdr:colOff>
      <xdr:row>20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94CA29-537D-A371-B456-16CB144FA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566736</xdr:colOff>
      <xdr:row>15</xdr:row>
      <xdr:rowOff>80962</xdr:rowOff>
    </xdr:from>
    <xdr:to>
      <xdr:col>19</xdr:col>
      <xdr:colOff>590549</xdr:colOff>
      <xdr:row>35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40DB5D-F230-2A43-D6B5-7F99CAA6B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11</xdr:row>
      <xdr:rowOff>23812</xdr:rowOff>
    </xdr:from>
    <xdr:to>
      <xdr:col>22</xdr:col>
      <xdr:colOff>600074</xdr:colOff>
      <xdr:row>28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7D6F65-7E0D-4C86-93B2-1EA532186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171449</xdr:colOff>
      <xdr:row>13</xdr:row>
      <xdr:rowOff>23811</xdr:rowOff>
    </xdr:from>
    <xdr:to>
      <xdr:col>22</xdr:col>
      <xdr:colOff>523874</xdr:colOff>
      <xdr:row>28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44DEBB-1AD8-4E94-B845-DAF72AE6FE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495299</xdr:colOff>
      <xdr:row>11</xdr:row>
      <xdr:rowOff>138112</xdr:rowOff>
    </xdr:from>
    <xdr:to>
      <xdr:col>21</xdr:col>
      <xdr:colOff>542924</xdr:colOff>
      <xdr:row>27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8FFA73-C4E8-495A-B6CE-ECBF0AAC51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161925</xdr:colOff>
      <xdr:row>3</xdr:row>
      <xdr:rowOff>15875</xdr:rowOff>
    </xdr:from>
    <xdr:to>
      <xdr:col>21</xdr:col>
      <xdr:colOff>249918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20DB17-C1CA-475B-869A-BEE76230BB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128359</xdr:colOff>
      <xdr:row>3</xdr:row>
      <xdr:rowOff>30842</xdr:rowOff>
    </xdr:from>
    <xdr:to>
      <xdr:col>28</xdr:col>
      <xdr:colOff>213178</xdr:colOff>
      <xdr:row>16</xdr:row>
      <xdr:rowOff>176892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F19960-848B-40E1-A4E7-BDC0ED8685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29762</xdr:colOff>
      <xdr:row>32</xdr:row>
      <xdr:rowOff>4190</xdr:rowOff>
    </xdr:from>
    <xdr:to>
      <xdr:col>21</xdr:col>
      <xdr:colOff>15089</xdr:colOff>
      <xdr:row>45</xdr:row>
      <xdr:rowOff>151146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CD6892-A23E-4480-ABA8-F684D467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62459</xdr:colOff>
      <xdr:row>32</xdr:row>
      <xdr:rowOff>32793</xdr:rowOff>
    </xdr:from>
    <xdr:to>
      <xdr:col>28</xdr:col>
      <xdr:colOff>27535</xdr:colOff>
      <xdr:row>45</xdr:row>
      <xdr:rowOff>179749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1167B3F-3A10-4219-955C-AB179F430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6403</xdr:colOff>
      <xdr:row>18</xdr:row>
      <xdr:rowOff>20384</xdr:rowOff>
    </xdr:from>
    <xdr:to>
      <xdr:col>20</xdr:col>
      <xdr:colOff>579771</xdr:colOff>
      <xdr:row>31</xdr:row>
      <xdr:rowOff>154107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3F8E7F-70D9-4C72-A839-77C4639197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20</xdr:row>
      <xdr:rowOff>131269</xdr:rowOff>
    </xdr:from>
    <xdr:to>
      <xdr:col>7</xdr:col>
      <xdr:colOff>19984</xdr:colOff>
      <xdr:row>34</xdr:row>
      <xdr:rowOff>73211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AAE6E14-FBB1-4D5D-8C21-D5C3829A25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34</xdr:row>
      <xdr:rowOff>99251</xdr:rowOff>
    </xdr:from>
    <xdr:to>
      <xdr:col>7</xdr:col>
      <xdr:colOff>19984</xdr:colOff>
      <xdr:row>48</xdr:row>
      <xdr:rowOff>41194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1391A24-1BDD-4B58-946B-AC6EACFDA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54428</xdr:colOff>
      <xdr:row>20</xdr:row>
      <xdr:rowOff>108858</xdr:rowOff>
    </xdr:from>
    <xdr:to>
      <xdr:col>13</xdr:col>
      <xdr:colOff>509841</xdr:colOff>
      <xdr:row>34</xdr:row>
      <xdr:rowOff>50800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3B62C17-B1C6-44B3-B62A-15402F63A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54428</xdr:colOff>
      <xdr:row>34</xdr:row>
      <xdr:rowOff>76840</xdr:rowOff>
    </xdr:from>
    <xdr:to>
      <xdr:col>13</xdr:col>
      <xdr:colOff>509841</xdr:colOff>
      <xdr:row>48</xdr:row>
      <xdr:rowOff>18783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BB33675-9ACD-44F7-8EFC-DC0157BB0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387803</xdr:colOff>
      <xdr:row>16</xdr:row>
      <xdr:rowOff>43543</xdr:rowOff>
    </xdr:from>
    <xdr:to>
      <xdr:col>23</xdr:col>
      <xdr:colOff>61232</xdr:colOff>
      <xdr:row>29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E6F3CB-725E-A8C3-E334-D33CB4543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387802</xdr:colOff>
      <xdr:row>16</xdr:row>
      <xdr:rowOff>43542</xdr:rowOff>
    </xdr:from>
    <xdr:to>
      <xdr:col>32</xdr:col>
      <xdr:colOff>149679</xdr:colOff>
      <xdr:row>37</xdr:row>
      <xdr:rowOff>108858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1A9FEC-76C2-798F-B046-260BBF37BB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A913-6CBC-4516-B8D0-406C79730F2E}">
  <dimension ref="A1:C19"/>
  <sheetViews>
    <sheetView tabSelected="1" workbookViewId="0">
      <selection activeCell="C19" sqref="A1:C19"/>
    </sheetView>
  </sheetViews>
  <sheetFormatPr defaultRowHeight="15" x14ac:dyDescent="0.25"/>
  <sheetData>
    <row r="1" spans="1:3" x14ac:dyDescent="0.25">
      <c r="B1" t="s">
        <v>60</v>
      </c>
      <c r="C1" s="13" t="s">
        <v>61</v>
      </c>
    </row>
    <row r="2" spans="1:3" x14ac:dyDescent="0.25">
      <c r="A2">
        <v>2002</v>
      </c>
      <c r="B2">
        <v>1578.7697047842405</v>
      </c>
      <c r="C2" s="13">
        <v>1533.5</v>
      </c>
    </row>
    <row r="3" spans="1:3" x14ac:dyDescent="0.25">
      <c r="A3">
        <v>2003</v>
      </c>
      <c r="B3">
        <v>1639.7026239611705</v>
      </c>
      <c r="C3" s="13">
        <v>1712.8999999999901</v>
      </c>
    </row>
    <row r="4" spans="1:3" x14ac:dyDescent="0.25">
      <c r="A4">
        <v>2004</v>
      </c>
      <c r="B4">
        <v>1840.3854190425125</v>
      </c>
      <c r="C4" s="13">
        <v>1836.19999999999</v>
      </c>
    </row>
    <row r="5" spans="1:3" x14ac:dyDescent="0.25">
      <c r="A5">
        <v>2005</v>
      </c>
      <c r="B5">
        <v>1591.0581369810693</v>
      </c>
      <c r="C5" s="13">
        <v>1528.5</v>
      </c>
    </row>
    <row r="6" spans="1:3" x14ac:dyDescent="0.25">
      <c r="A6">
        <v>2006</v>
      </c>
      <c r="B6">
        <v>1449.756492707171</v>
      </c>
      <c r="C6" s="13">
        <v>1469.7</v>
      </c>
    </row>
    <row r="7" spans="1:3" x14ac:dyDescent="0.25">
      <c r="A7">
        <v>2007</v>
      </c>
      <c r="B7">
        <v>1577.527622523819</v>
      </c>
      <c r="C7" s="13">
        <v>1596.4</v>
      </c>
    </row>
    <row r="8" spans="1:3" x14ac:dyDescent="0.25">
      <c r="A8">
        <v>2008</v>
      </c>
      <c r="B8">
        <v>1159.6538333515111</v>
      </c>
      <c r="C8" s="13">
        <v>1269.2</v>
      </c>
    </row>
    <row r="9" spans="1:3" x14ac:dyDescent="0.25">
      <c r="A9">
        <v>2009</v>
      </c>
      <c r="B9">
        <v>921.33329688235995</v>
      </c>
      <c r="C9" s="13">
        <v>985.7</v>
      </c>
    </row>
    <row r="10" spans="1:3" x14ac:dyDescent="0.25">
      <c r="A10">
        <v>2010</v>
      </c>
      <c r="B10">
        <v>913.49015371285009</v>
      </c>
      <c r="C10" s="13">
        <v>826.9</v>
      </c>
    </row>
    <row r="11" spans="1:3" x14ac:dyDescent="0.25">
      <c r="A11">
        <v>2011</v>
      </c>
      <c r="B11">
        <v>821.99365956673842</v>
      </c>
      <c r="C11" s="13">
        <v>900.69999999999902</v>
      </c>
    </row>
    <row r="12" spans="1:3" x14ac:dyDescent="0.25">
      <c r="A12">
        <v>2012</v>
      </c>
      <c r="B12">
        <v>1135.6332617259282</v>
      </c>
      <c r="C12" s="13">
        <v>1170.3999999999901</v>
      </c>
    </row>
    <row r="13" spans="1:3" x14ac:dyDescent="0.25">
      <c r="A13">
        <v>2013</v>
      </c>
      <c r="B13">
        <v>1079.3497599549326</v>
      </c>
      <c r="C13" s="13">
        <v>1060.8</v>
      </c>
    </row>
    <row r="14" spans="1:3" x14ac:dyDescent="0.25">
      <c r="A14">
        <v>2014</v>
      </c>
      <c r="B14">
        <v>692.89786171857372</v>
      </c>
      <c r="C14" s="13">
        <v>642.9</v>
      </c>
    </row>
    <row r="15" spans="1:3" x14ac:dyDescent="0.25">
      <c r="A15">
        <v>2015</v>
      </c>
      <c r="B15">
        <v>478.51419765055897</v>
      </c>
      <c r="C15" s="13">
        <v>456.4</v>
      </c>
    </row>
    <row r="16" spans="1:3" x14ac:dyDescent="0.25">
      <c r="A16">
        <v>2016</v>
      </c>
      <c r="B16">
        <v>857.6746781072909</v>
      </c>
      <c r="C16" s="13">
        <v>917.3</v>
      </c>
    </row>
    <row r="17" spans="1:3" x14ac:dyDescent="0.25">
      <c r="A17">
        <v>2018</v>
      </c>
      <c r="B17">
        <v>1040.7886991909929</v>
      </c>
      <c r="C17" s="13">
        <v>1042.9000000000001</v>
      </c>
    </row>
    <row r="18" spans="1:3" x14ac:dyDescent="0.25">
      <c r="A18">
        <v>2019</v>
      </c>
      <c r="B18">
        <v>942.21477927499791</v>
      </c>
      <c r="C18" s="13">
        <v>921.5</v>
      </c>
    </row>
    <row r="19" spans="1:3" x14ac:dyDescent="0.25">
      <c r="A19">
        <v>2020</v>
      </c>
      <c r="B19">
        <v>1190.7558188632497</v>
      </c>
      <c r="C19" s="13">
        <v>1039.5999999999999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B47D-2448-48CB-B013-CA4C281089D3}">
  <dimension ref="A1:I33"/>
  <sheetViews>
    <sheetView workbookViewId="0">
      <selection activeCell="B5" sqref="B5"/>
    </sheetView>
  </sheetViews>
  <sheetFormatPr defaultRowHeight="15" x14ac:dyDescent="0.25"/>
  <sheetData>
    <row r="1" spans="1:9" x14ac:dyDescent="0.25">
      <c r="A1" t="s">
        <v>23</v>
      </c>
    </row>
    <row r="2" spans="1:9" ht="15.75" thickBot="1" x14ac:dyDescent="0.3"/>
    <row r="3" spans="1:9" x14ac:dyDescent="0.25">
      <c r="A3" s="28" t="s">
        <v>24</v>
      </c>
      <c r="B3" s="28"/>
    </row>
    <row r="4" spans="1:9" x14ac:dyDescent="0.25">
      <c r="A4" t="s">
        <v>25</v>
      </c>
      <c r="B4">
        <v>0.93351732055491987</v>
      </c>
    </row>
    <row r="5" spans="1:9" x14ac:dyDescent="0.25">
      <c r="A5" t="s">
        <v>26</v>
      </c>
      <c r="B5">
        <v>0.87145458777603713</v>
      </c>
    </row>
    <row r="6" spans="1:9" x14ac:dyDescent="0.25">
      <c r="A6" t="s">
        <v>27</v>
      </c>
      <c r="B6">
        <v>0.35727293888018608</v>
      </c>
    </row>
    <row r="7" spans="1:9" x14ac:dyDescent="0.25">
      <c r="A7" t="s">
        <v>28</v>
      </c>
      <c r="B7">
        <v>109.96431412084075</v>
      </c>
    </row>
    <row r="8" spans="1:9" ht="15.75" thickBot="1" x14ac:dyDescent="0.3">
      <c r="A8" s="26" t="s">
        <v>29</v>
      </c>
      <c r="B8" s="26">
        <v>6</v>
      </c>
    </row>
    <row r="10" spans="1:9" ht="15.75" thickBot="1" x14ac:dyDescent="0.3">
      <c r="A10" t="s">
        <v>30</v>
      </c>
    </row>
    <row r="11" spans="1:9" x14ac:dyDescent="0.25">
      <c r="A11" s="27"/>
      <c r="B11" s="27" t="s">
        <v>35</v>
      </c>
      <c r="C11" s="27" t="s">
        <v>36</v>
      </c>
      <c r="D11" s="27" t="s">
        <v>37</v>
      </c>
      <c r="E11" s="27" t="s">
        <v>38</v>
      </c>
      <c r="F11" s="27" t="s">
        <v>39</v>
      </c>
    </row>
    <row r="12" spans="1:9" x14ac:dyDescent="0.25">
      <c r="A12" t="s">
        <v>31</v>
      </c>
      <c r="B12">
        <v>4</v>
      </c>
      <c r="C12">
        <v>81976.942953259946</v>
      </c>
      <c r="D12">
        <v>20494.235738314987</v>
      </c>
      <c r="E12">
        <v>1.6948379811830903</v>
      </c>
      <c r="F12">
        <v>0.51475461301643</v>
      </c>
    </row>
    <row r="13" spans="1:9" x14ac:dyDescent="0.25">
      <c r="A13" t="s">
        <v>32</v>
      </c>
      <c r="B13">
        <v>1</v>
      </c>
      <c r="C13">
        <v>12092.150380066938</v>
      </c>
      <c r="D13">
        <v>12092.150380066938</v>
      </c>
    </row>
    <row r="14" spans="1:9" ht="15.75" thickBot="1" x14ac:dyDescent="0.3">
      <c r="A14" s="26" t="s">
        <v>33</v>
      </c>
      <c r="B14" s="26">
        <v>5</v>
      </c>
      <c r="C14" s="26">
        <v>94069.093333326891</v>
      </c>
      <c r="D14" s="26"/>
      <c r="E14" s="26"/>
      <c r="F14" s="26"/>
    </row>
    <row r="15" spans="1:9" ht="15.75" thickBot="1" x14ac:dyDescent="0.3"/>
    <row r="16" spans="1:9" x14ac:dyDescent="0.25">
      <c r="A16" s="27"/>
      <c r="B16" s="27" t="s">
        <v>40</v>
      </c>
      <c r="C16" s="27" t="s">
        <v>28</v>
      </c>
      <c r="D16" s="27" t="s">
        <v>41</v>
      </c>
      <c r="E16" s="27" t="s">
        <v>42</v>
      </c>
      <c r="F16" s="27" t="s">
        <v>43</v>
      </c>
      <c r="G16" s="27" t="s">
        <v>44</v>
      </c>
      <c r="H16" s="27" t="s">
        <v>45</v>
      </c>
      <c r="I16" s="27" t="s">
        <v>46</v>
      </c>
    </row>
    <row r="17" spans="1:9" x14ac:dyDescent="0.25">
      <c r="A17" t="s">
        <v>34</v>
      </c>
      <c r="B17">
        <v>559.52001585923131</v>
      </c>
      <c r="C17">
        <v>10279.91435790073</v>
      </c>
      <c r="D17">
        <v>5.4428470547442515E-2</v>
      </c>
      <c r="E17">
        <v>0.96538391541107305</v>
      </c>
      <c r="F17">
        <v>-130059.17648596939</v>
      </c>
      <c r="G17">
        <v>131178.21651768786</v>
      </c>
      <c r="H17">
        <v>-130059.17648596939</v>
      </c>
      <c r="I17">
        <v>131178.21651768786</v>
      </c>
    </row>
    <row r="18" spans="1:9" x14ac:dyDescent="0.25">
      <c r="A18" t="s">
        <v>47</v>
      </c>
      <c r="B18">
        <v>-4929.2371042080822</v>
      </c>
      <c r="C18">
        <v>4935.9389783853512</v>
      </c>
      <c r="D18">
        <v>-0.99864222912669365</v>
      </c>
      <c r="E18">
        <v>0.5004324854337211</v>
      </c>
      <c r="F18">
        <v>-67646.28832883737</v>
      </c>
      <c r="G18">
        <v>57787.814120421208</v>
      </c>
      <c r="H18">
        <v>-67646.28832883737</v>
      </c>
      <c r="I18">
        <v>57787.814120421208</v>
      </c>
    </row>
    <row r="19" spans="1:9" x14ac:dyDescent="0.25">
      <c r="A19" t="s">
        <v>48</v>
      </c>
      <c r="B19">
        <v>5665.7746793837578</v>
      </c>
      <c r="C19">
        <v>12735.788112891194</v>
      </c>
      <c r="D19">
        <v>0.44487036288306708</v>
      </c>
      <c r="E19">
        <v>0.73352373566009754</v>
      </c>
      <c r="F19">
        <v>-156157.75655955187</v>
      </c>
      <c r="G19">
        <v>167489.30591831938</v>
      </c>
      <c r="H19">
        <v>-156157.75655955187</v>
      </c>
      <c r="I19">
        <v>167489.30591831938</v>
      </c>
    </row>
    <row r="20" spans="1:9" x14ac:dyDescent="0.25">
      <c r="A20" t="s">
        <v>49</v>
      </c>
      <c r="B20">
        <v>7123.1035420679245</v>
      </c>
      <c r="C20">
        <v>6511.7667119744738</v>
      </c>
      <c r="D20">
        <v>1.0938818691046264</v>
      </c>
      <c r="E20">
        <v>0.47147544304282635</v>
      </c>
      <c r="F20">
        <v>-75616.737494486923</v>
      </c>
      <c r="G20">
        <v>89862.944578622773</v>
      </c>
      <c r="H20">
        <v>-75616.737494486923</v>
      </c>
      <c r="I20">
        <v>89862.944578622773</v>
      </c>
    </row>
    <row r="21" spans="1:9" ht="15.75" thickBot="1" x14ac:dyDescent="0.3">
      <c r="A21" s="26" t="s">
        <v>50</v>
      </c>
      <c r="B21" s="26">
        <v>-10953.968469114812</v>
      </c>
      <c r="C21" s="26">
        <v>20657.73224648492</v>
      </c>
      <c r="D21" s="26">
        <v>-0.53025996941066555</v>
      </c>
      <c r="E21" s="26">
        <v>0.68960869862439178</v>
      </c>
      <c r="F21" s="26">
        <v>-273435.34377803048</v>
      </c>
      <c r="G21" s="26">
        <v>251527.40683980088</v>
      </c>
      <c r="H21" s="26">
        <v>-273435.34377803048</v>
      </c>
      <c r="I21" s="26">
        <v>251527.40683980088</v>
      </c>
    </row>
    <row r="25" spans="1:9" x14ac:dyDescent="0.25">
      <c r="A25" t="s">
        <v>56</v>
      </c>
    </row>
    <row r="26" spans="1:9" ht="15.75" thickBot="1" x14ac:dyDescent="0.3"/>
    <row r="27" spans="1:9" x14ac:dyDescent="0.25">
      <c r="A27" s="27" t="s">
        <v>57</v>
      </c>
      <c r="B27" s="27" t="s">
        <v>58</v>
      </c>
      <c r="C27" s="27" t="s">
        <v>59</v>
      </c>
    </row>
    <row r="28" spans="1:9" x14ac:dyDescent="0.25">
      <c r="A28">
        <v>1</v>
      </c>
      <c r="B28">
        <v>1578.7697047842405</v>
      </c>
      <c r="C28">
        <v>-45.269704784240503</v>
      </c>
      <c r="E28">
        <f>B28</f>
        <v>1578.7697047842405</v>
      </c>
      <c r="F28">
        <f>B28+C28</f>
        <v>1533.5</v>
      </c>
    </row>
    <row r="29" spans="1:9" x14ac:dyDescent="0.25">
      <c r="A29">
        <v>2</v>
      </c>
      <c r="B29">
        <v>1639.7026239611705</v>
      </c>
      <c r="C29">
        <v>73.197376038819584</v>
      </c>
      <c r="E29">
        <f t="shared" ref="E29:E33" si="0">B29</f>
        <v>1639.7026239611705</v>
      </c>
      <c r="F29">
        <f t="shared" ref="F29:F33" si="1">B29+C29</f>
        <v>1712.8999999999901</v>
      </c>
    </row>
    <row r="30" spans="1:9" x14ac:dyDescent="0.25">
      <c r="A30">
        <v>3</v>
      </c>
      <c r="B30">
        <v>1840.3854190425125</v>
      </c>
      <c r="C30">
        <v>-4.185419042522426</v>
      </c>
      <c r="E30">
        <f t="shared" si="0"/>
        <v>1840.3854190425125</v>
      </c>
      <c r="F30">
        <f t="shared" si="1"/>
        <v>1836.19999999999</v>
      </c>
    </row>
    <row r="31" spans="1:9" x14ac:dyDescent="0.25">
      <c r="A31">
        <v>4</v>
      </c>
      <c r="B31">
        <v>1591.0581369810693</v>
      </c>
      <c r="C31">
        <v>-62.55813698106931</v>
      </c>
      <c r="E31">
        <f t="shared" si="0"/>
        <v>1591.0581369810693</v>
      </c>
      <c r="F31">
        <f t="shared" si="1"/>
        <v>1528.5</v>
      </c>
    </row>
    <row r="32" spans="1:9" x14ac:dyDescent="0.25">
      <c r="A32">
        <v>5</v>
      </c>
      <c r="B32">
        <v>1449.756492707171</v>
      </c>
      <c r="C32">
        <v>19.943507292829054</v>
      </c>
      <c r="E32">
        <f t="shared" si="0"/>
        <v>1449.756492707171</v>
      </c>
      <c r="F32">
        <f t="shared" si="1"/>
        <v>1469.7</v>
      </c>
    </row>
    <row r="33" spans="1:6" ht="15.75" thickBot="1" x14ac:dyDescent="0.3">
      <c r="A33" s="26">
        <v>6</v>
      </c>
      <c r="B33" s="26">
        <v>1577.527622523819</v>
      </c>
      <c r="C33" s="26">
        <v>18.8723774761811</v>
      </c>
      <c r="E33">
        <f t="shared" si="0"/>
        <v>1577.527622523819</v>
      </c>
      <c r="F33">
        <f t="shared" si="1"/>
        <v>1596.4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0434-E66F-49D3-A6B9-B2F4956A7772}">
  <dimension ref="A1:I39"/>
  <sheetViews>
    <sheetView workbookViewId="0">
      <selection activeCell="F28" sqref="F28:G39"/>
    </sheetView>
  </sheetViews>
  <sheetFormatPr defaultRowHeight="15" x14ac:dyDescent="0.25"/>
  <sheetData>
    <row r="1" spans="1:9" x14ac:dyDescent="0.25">
      <c r="A1" t="s">
        <v>23</v>
      </c>
    </row>
    <row r="2" spans="1:9" ht="15.75" thickBot="1" x14ac:dyDescent="0.3"/>
    <row r="3" spans="1:9" x14ac:dyDescent="0.25">
      <c r="A3" s="28" t="s">
        <v>24</v>
      </c>
      <c r="B3" s="28"/>
    </row>
    <row r="4" spans="1:9" x14ac:dyDescent="0.25">
      <c r="A4" t="s">
        <v>25</v>
      </c>
      <c r="B4">
        <v>0.94114401749978693</v>
      </c>
    </row>
    <row r="5" spans="1:9" x14ac:dyDescent="0.25">
      <c r="A5" t="s">
        <v>26</v>
      </c>
      <c r="B5">
        <v>0.88575206167563936</v>
      </c>
    </row>
    <row r="6" spans="1:9" x14ac:dyDescent="0.25">
      <c r="A6" t="s">
        <v>27</v>
      </c>
      <c r="B6">
        <v>0.82046752549029045</v>
      </c>
    </row>
    <row r="7" spans="1:9" x14ac:dyDescent="0.25">
      <c r="A7" t="s">
        <v>28</v>
      </c>
      <c r="B7">
        <v>93.514278282846234</v>
      </c>
    </row>
    <row r="8" spans="1:9" ht="15.75" thickBot="1" x14ac:dyDescent="0.3">
      <c r="A8" s="26" t="s">
        <v>29</v>
      </c>
      <c r="B8" s="26">
        <v>12</v>
      </c>
    </row>
    <row r="10" spans="1:9" ht="15.75" thickBot="1" x14ac:dyDescent="0.3">
      <c r="A10" t="s">
        <v>30</v>
      </c>
    </row>
    <row r="11" spans="1:9" x14ac:dyDescent="0.25">
      <c r="A11" s="27"/>
      <c r="B11" s="27" t="s">
        <v>35</v>
      </c>
      <c r="C11" s="27" t="s">
        <v>36</v>
      </c>
      <c r="D11" s="27" t="s">
        <v>37</v>
      </c>
      <c r="E11" s="27" t="s">
        <v>38</v>
      </c>
      <c r="F11" s="27" t="s">
        <v>39</v>
      </c>
    </row>
    <row r="12" spans="1:9" x14ac:dyDescent="0.25">
      <c r="A12" t="s">
        <v>31</v>
      </c>
      <c r="B12">
        <v>4</v>
      </c>
      <c r="C12">
        <v>474589.02746733092</v>
      </c>
      <c r="D12">
        <v>118647.25686683273</v>
      </c>
      <c r="E12">
        <v>13.567563062114841</v>
      </c>
      <c r="F12">
        <v>2.0666510948273444E-3</v>
      </c>
    </row>
    <row r="13" spans="1:9" x14ac:dyDescent="0.25">
      <c r="A13" t="s">
        <v>32</v>
      </c>
      <c r="B13">
        <v>7</v>
      </c>
      <c r="C13">
        <v>61214.441699331248</v>
      </c>
      <c r="D13">
        <v>8744.9202427616074</v>
      </c>
    </row>
    <row r="14" spans="1:9" ht="15.75" thickBot="1" x14ac:dyDescent="0.3">
      <c r="A14" s="26" t="s">
        <v>33</v>
      </c>
      <c r="B14" s="26">
        <v>11</v>
      </c>
      <c r="C14" s="26">
        <v>535803.46916666219</v>
      </c>
      <c r="D14" s="26"/>
      <c r="E14" s="26"/>
      <c r="F14" s="26"/>
    </row>
    <row r="15" spans="1:9" ht="15.75" thickBot="1" x14ac:dyDescent="0.3"/>
    <row r="16" spans="1:9" x14ac:dyDescent="0.25">
      <c r="A16" s="27"/>
      <c r="B16" s="27" t="s">
        <v>40</v>
      </c>
      <c r="C16" s="27" t="s">
        <v>28</v>
      </c>
      <c r="D16" s="27" t="s">
        <v>41</v>
      </c>
      <c r="E16" s="27" t="s">
        <v>42</v>
      </c>
      <c r="F16" s="27" t="s">
        <v>43</v>
      </c>
      <c r="G16" s="27" t="s">
        <v>44</v>
      </c>
      <c r="H16" s="27" t="s">
        <v>45</v>
      </c>
      <c r="I16" s="27" t="s">
        <v>46</v>
      </c>
    </row>
    <row r="17" spans="1:9" x14ac:dyDescent="0.25">
      <c r="A17" t="s">
        <v>34</v>
      </c>
      <c r="B17">
        <v>1729.415105188066</v>
      </c>
      <c r="C17">
        <v>293.88481303098467</v>
      </c>
      <c r="D17">
        <v>5.8846698723616297</v>
      </c>
      <c r="E17">
        <v>6.0883515103164851E-4</v>
      </c>
      <c r="F17">
        <v>1034.4879491201884</v>
      </c>
      <c r="G17">
        <v>2424.3422612559434</v>
      </c>
      <c r="H17">
        <v>1034.4879491201884</v>
      </c>
      <c r="I17">
        <v>2424.3422612559434</v>
      </c>
    </row>
    <row r="18" spans="1:9" x14ac:dyDescent="0.25">
      <c r="A18" t="s">
        <v>47</v>
      </c>
      <c r="B18">
        <v>-1897.6040366343882</v>
      </c>
      <c r="C18">
        <v>421.38229208485956</v>
      </c>
      <c r="D18">
        <v>-4.5032837693432111</v>
      </c>
      <c r="E18">
        <v>2.7873441109817466E-3</v>
      </c>
      <c r="F18">
        <v>-2894.0148236900013</v>
      </c>
      <c r="G18">
        <v>-901.19324957877484</v>
      </c>
      <c r="H18">
        <v>-2894.0148236900013</v>
      </c>
      <c r="I18">
        <v>-901.19324957877484</v>
      </c>
    </row>
    <row r="19" spans="1:9" x14ac:dyDescent="0.25">
      <c r="A19" t="s">
        <v>48</v>
      </c>
      <c r="B19">
        <v>918.72687082073674</v>
      </c>
      <c r="C19">
        <v>375.04138868326521</v>
      </c>
      <c r="D19">
        <v>2.4496679527726255</v>
      </c>
      <c r="E19">
        <v>4.4128745937938529E-2</v>
      </c>
      <c r="F19">
        <v>31.894907789251988</v>
      </c>
      <c r="G19">
        <v>1805.5588338522216</v>
      </c>
      <c r="H19">
        <v>31.894907789251988</v>
      </c>
      <c r="I19">
        <v>1805.5588338522216</v>
      </c>
    </row>
    <row r="20" spans="1:9" x14ac:dyDescent="0.25">
      <c r="A20" t="s">
        <v>49</v>
      </c>
      <c r="B20">
        <v>1357.7559443989694</v>
      </c>
      <c r="C20">
        <v>332.39359732927022</v>
      </c>
      <c r="D20">
        <v>4.0847836880984554</v>
      </c>
      <c r="E20">
        <v>4.6614920617865097E-3</v>
      </c>
      <c r="F20">
        <v>571.76998308001032</v>
      </c>
      <c r="G20">
        <v>2143.7419057179286</v>
      </c>
      <c r="H20">
        <v>571.76998308001032</v>
      </c>
      <c r="I20">
        <v>2143.7419057179286</v>
      </c>
    </row>
    <row r="21" spans="1:9" ht="15.75" thickBot="1" x14ac:dyDescent="0.3">
      <c r="A21" s="26" t="s">
        <v>50</v>
      </c>
      <c r="B21" s="26">
        <v>-362.95706901517633</v>
      </c>
      <c r="C21" s="26">
        <v>309.47112588323807</v>
      </c>
      <c r="D21" s="26">
        <v>-1.1728301565429993</v>
      </c>
      <c r="E21" s="26">
        <v>0.27922468399467598</v>
      </c>
      <c r="F21" s="26">
        <v>-1094.7399984464046</v>
      </c>
      <c r="G21" s="26">
        <v>368.82586041605202</v>
      </c>
      <c r="H21" s="26">
        <v>-1094.7399984464046</v>
      </c>
      <c r="I21" s="26">
        <v>368.82586041605202</v>
      </c>
    </row>
    <row r="25" spans="1:9" x14ac:dyDescent="0.25">
      <c r="A25" t="s">
        <v>56</v>
      </c>
    </row>
    <row r="26" spans="1:9" ht="15.75" thickBot="1" x14ac:dyDescent="0.3"/>
    <row r="27" spans="1:9" x14ac:dyDescent="0.25">
      <c r="A27" s="27" t="s">
        <v>57</v>
      </c>
      <c r="B27" s="27" t="s">
        <v>58</v>
      </c>
      <c r="C27" s="27" t="s">
        <v>59</v>
      </c>
    </row>
    <row r="28" spans="1:9" x14ac:dyDescent="0.25">
      <c r="A28">
        <v>1</v>
      </c>
      <c r="B28">
        <v>1159.6538333515111</v>
      </c>
      <c r="C28">
        <v>109.54616664848891</v>
      </c>
      <c r="F28">
        <v>1159.6538333515111</v>
      </c>
      <c r="G28">
        <f t="shared" ref="G28:G39" si="0">B28+C28</f>
        <v>1269.2</v>
      </c>
    </row>
    <row r="29" spans="1:9" x14ac:dyDescent="0.25">
      <c r="A29">
        <v>2</v>
      </c>
      <c r="B29">
        <v>921.33329688235995</v>
      </c>
      <c r="C29">
        <v>64.3667031176401</v>
      </c>
      <c r="F29">
        <v>921.33329688235995</v>
      </c>
      <c r="G29">
        <f t="shared" si="0"/>
        <v>985.7</v>
      </c>
    </row>
    <row r="30" spans="1:9" x14ac:dyDescent="0.25">
      <c r="A30">
        <v>3</v>
      </c>
      <c r="B30">
        <v>913.49015371285009</v>
      </c>
      <c r="C30">
        <v>-86.59015371285011</v>
      </c>
      <c r="F30">
        <v>913.49015371285009</v>
      </c>
      <c r="G30">
        <f t="shared" si="0"/>
        <v>826.9</v>
      </c>
    </row>
    <row r="31" spans="1:9" x14ac:dyDescent="0.25">
      <c r="A31">
        <v>4</v>
      </c>
      <c r="B31">
        <v>821.99365956673842</v>
      </c>
      <c r="C31">
        <v>78.706340433260607</v>
      </c>
      <c r="F31">
        <v>821.99365956673842</v>
      </c>
      <c r="G31">
        <f t="shared" si="0"/>
        <v>900.69999999999902</v>
      </c>
    </row>
    <row r="32" spans="1:9" x14ac:dyDescent="0.25">
      <c r="A32">
        <v>5</v>
      </c>
      <c r="B32">
        <v>1135.6332617259282</v>
      </c>
      <c r="C32">
        <v>34.766738274061936</v>
      </c>
      <c r="F32">
        <v>1135.6332617259282</v>
      </c>
      <c r="G32">
        <f t="shared" si="0"/>
        <v>1170.3999999999901</v>
      </c>
    </row>
    <row r="33" spans="1:7" x14ac:dyDescent="0.25">
      <c r="A33">
        <v>6</v>
      </c>
      <c r="B33">
        <v>1079.3497599549326</v>
      </c>
      <c r="C33">
        <v>-18.549759954932597</v>
      </c>
      <c r="F33">
        <v>1079.3497599549326</v>
      </c>
      <c r="G33">
        <f t="shared" si="0"/>
        <v>1060.8</v>
      </c>
    </row>
    <row r="34" spans="1:7" x14ac:dyDescent="0.25">
      <c r="A34">
        <v>7</v>
      </c>
      <c r="B34">
        <v>692.89786171857372</v>
      </c>
      <c r="C34">
        <v>-49.997861718573745</v>
      </c>
      <c r="F34">
        <v>692.89786171857372</v>
      </c>
      <c r="G34">
        <f t="shared" si="0"/>
        <v>642.9</v>
      </c>
    </row>
    <row r="35" spans="1:7" x14ac:dyDescent="0.25">
      <c r="A35">
        <v>8</v>
      </c>
      <c r="B35">
        <v>478.51419765055897</v>
      </c>
      <c r="C35">
        <v>-22.114197650558992</v>
      </c>
      <c r="F35">
        <v>478.51419765055897</v>
      </c>
      <c r="G35">
        <f t="shared" si="0"/>
        <v>456.4</v>
      </c>
    </row>
    <row r="36" spans="1:7" x14ac:dyDescent="0.25">
      <c r="A36">
        <v>9</v>
      </c>
      <c r="B36">
        <v>857.6746781072909</v>
      </c>
      <c r="C36">
        <v>59.625321892709053</v>
      </c>
      <c r="F36">
        <v>857.6746781072909</v>
      </c>
      <c r="G36">
        <f t="shared" si="0"/>
        <v>917.3</v>
      </c>
    </row>
    <row r="37" spans="1:7" x14ac:dyDescent="0.25">
      <c r="A37">
        <v>10</v>
      </c>
      <c r="B37">
        <v>1040.7886991909929</v>
      </c>
      <c r="C37">
        <v>2.1113008090071617</v>
      </c>
      <c r="F37">
        <v>1040.7886991909929</v>
      </c>
      <c r="G37">
        <f t="shared" si="0"/>
        <v>1042.9000000000001</v>
      </c>
    </row>
    <row r="38" spans="1:7" x14ac:dyDescent="0.25">
      <c r="A38">
        <v>11</v>
      </c>
      <c r="B38">
        <v>942.21477927499791</v>
      </c>
      <c r="C38">
        <v>-20.714779274997909</v>
      </c>
      <c r="F38">
        <v>942.21477927499791</v>
      </c>
      <c r="G38">
        <f t="shared" si="0"/>
        <v>921.5</v>
      </c>
    </row>
    <row r="39" spans="1:7" ht="15.75" thickBot="1" x14ac:dyDescent="0.3">
      <c r="A39" s="26">
        <v>12</v>
      </c>
      <c r="B39" s="26">
        <v>1190.7558188632497</v>
      </c>
      <c r="C39" s="26">
        <v>-151.15581886324981</v>
      </c>
      <c r="F39" s="26">
        <v>1190.7558188632497</v>
      </c>
      <c r="G39">
        <f t="shared" si="0"/>
        <v>1039.5999999999999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AA61-217F-442F-B460-66E152739644}">
  <dimension ref="A1:M41"/>
  <sheetViews>
    <sheetView workbookViewId="0">
      <selection activeCell="F31" sqref="F31"/>
    </sheetView>
  </sheetViews>
  <sheetFormatPr defaultRowHeight="15" x14ac:dyDescent="0.25"/>
  <sheetData>
    <row r="1" spans="1:9" x14ac:dyDescent="0.25">
      <c r="A1" t="s">
        <v>23</v>
      </c>
    </row>
    <row r="2" spans="1:9" ht="15.75" thickBot="1" x14ac:dyDescent="0.3"/>
    <row r="3" spans="1:9" x14ac:dyDescent="0.25">
      <c r="A3" s="28" t="s">
        <v>24</v>
      </c>
      <c r="B3" s="28"/>
    </row>
    <row r="4" spans="1:9" x14ac:dyDescent="0.25">
      <c r="A4" t="s">
        <v>25</v>
      </c>
      <c r="B4">
        <v>0.91395336305915387</v>
      </c>
    </row>
    <row r="5" spans="1:9" x14ac:dyDescent="0.25">
      <c r="A5" t="s">
        <v>26</v>
      </c>
      <c r="B5">
        <v>0.83531074984713749</v>
      </c>
    </row>
    <row r="6" spans="1:9" x14ac:dyDescent="0.25">
      <c r="A6" t="s">
        <v>27</v>
      </c>
      <c r="B6">
        <v>0.5882768746178435</v>
      </c>
    </row>
    <row r="7" spans="1:9" x14ac:dyDescent="0.25">
      <c r="A7" t="s">
        <v>28</v>
      </c>
      <c r="B7">
        <v>88.011841372696082</v>
      </c>
    </row>
    <row r="8" spans="1:9" ht="15.75" thickBot="1" x14ac:dyDescent="0.3">
      <c r="A8" s="26" t="s">
        <v>29</v>
      </c>
      <c r="B8" s="26">
        <v>6</v>
      </c>
    </row>
    <row r="10" spans="1:9" ht="15.75" thickBot="1" x14ac:dyDescent="0.3">
      <c r="A10" t="s">
        <v>30</v>
      </c>
    </row>
    <row r="11" spans="1:9" x14ac:dyDescent="0.25">
      <c r="A11" s="27"/>
      <c r="B11" s="27" t="s">
        <v>35</v>
      </c>
      <c r="C11" s="27" t="s">
        <v>36</v>
      </c>
      <c r="D11" s="27" t="s">
        <v>37</v>
      </c>
      <c r="E11" s="27" t="s">
        <v>38</v>
      </c>
      <c r="F11" s="27" t="s">
        <v>39</v>
      </c>
    </row>
    <row r="12" spans="1:9" x14ac:dyDescent="0.25">
      <c r="A12" t="s">
        <v>31</v>
      </c>
      <c r="B12">
        <v>3</v>
      </c>
      <c r="C12">
        <v>78576.924889701651</v>
      </c>
      <c r="D12">
        <v>26192.308296567218</v>
      </c>
      <c r="E12">
        <v>3.3813611557192833</v>
      </c>
      <c r="F12">
        <v>0.236564930977745</v>
      </c>
    </row>
    <row r="13" spans="1:9" x14ac:dyDescent="0.25">
      <c r="A13" t="s">
        <v>32</v>
      </c>
      <c r="B13">
        <v>2</v>
      </c>
      <c r="C13">
        <v>15492.168443625236</v>
      </c>
      <c r="D13">
        <v>7746.0842218126181</v>
      </c>
    </row>
    <row r="14" spans="1:9" ht="15.75" thickBot="1" x14ac:dyDescent="0.3">
      <c r="A14" s="26" t="s">
        <v>33</v>
      </c>
      <c r="B14" s="26">
        <v>5</v>
      </c>
      <c r="C14" s="26">
        <v>94069.093333326891</v>
      </c>
      <c r="D14" s="26"/>
      <c r="E14" s="26"/>
      <c r="F14" s="26"/>
    </row>
    <row r="15" spans="1:9" ht="15.75" thickBot="1" x14ac:dyDescent="0.3"/>
    <row r="16" spans="1:9" x14ac:dyDescent="0.25">
      <c r="A16" s="27"/>
      <c r="B16" s="27" t="s">
        <v>40</v>
      </c>
      <c r="C16" s="27" t="s">
        <v>28</v>
      </c>
      <c r="D16" s="27" t="s">
        <v>41</v>
      </c>
      <c r="E16" s="27" t="s">
        <v>42</v>
      </c>
      <c r="F16" s="27" t="s">
        <v>43</v>
      </c>
      <c r="G16" s="27" t="s">
        <v>44</v>
      </c>
      <c r="H16" s="27" t="s">
        <v>45</v>
      </c>
      <c r="I16" s="27" t="s">
        <v>46</v>
      </c>
    </row>
    <row r="17" spans="1:13" x14ac:dyDescent="0.25">
      <c r="A17" t="s">
        <v>34</v>
      </c>
      <c r="B17">
        <v>5677.9761375262642</v>
      </c>
      <c r="C17">
        <v>2829.8898260604819</v>
      </c>
      <c r="D17">
        <v>2.006430103828682</v>
      </c>
      <c r="E17">
        <v>0.18263119900736169</v>
      </c>
      <c r="F17">
        <v>-6498.057047463104</v>
      </c>
      <c r="G17">
        <v>17854.009322515631</v>
      </c>
      <c r="H17">
        <v>-6498.057047463104</v>
      </c>
      <c r="I17">
        <v>17854.009322515631</v>
      </c>
    </row>
    <row r="18" spans="1:13" x14ac:dyDescent="0.25">
      <c r="A18" t="s">
        <v>47</v>
      </c>
      <c r="B18">
        <v>-3277.317128465083</v>
      </c>
      <c r="C18">
        <v>3064.3080659430821</v>
      </c>
      <c r="D18">
        <v>-1.069512939932312</v>
      </c>
      <c r="E18">
        <v>0.39680936878741235</v>
      </c>
      <c r="F18">
        <v>-16461.970593188384</v>
      </c>
      <c r="G18">
        <v>9907.3363362582186</v>
      </c>
      <c r="H18">
        <v>-16461.970593188384</v>
      </c>
      <c r="I18">
        <v>9907.3363362582186</v>
      </c>
    </row>
    <row r="19" spans="1:13" x14ac:dyDescent="0.25">
      <c r="A19" t="s">
        <v>48</v>
      </c>
      <c r="B19">
        <v>-1079.2936320619497</v>
      </c>
      <c r="C19">
        <v>502.48187339960288</v>
      </c>
      <c r="D19">
        <v>-2.1479255057697024</v>
      </c>
      <c r="E19">
        <v>0.16478020473330579</v>
      </c>
      <c r="F19">
        <v>-3241.2986362943752</v>
      </c>
      <c r="G19">
        <v>1082.7113721704759</v>
      </c>
      <c r="H19">
        <v>-3241.2986362943752</v>
      </c>
      <c r="I19">
        <v>1082.7113721704759</v>
      </c>
    </row>
    <row r="20" spans="1:13" ht="15.75" thickBot="1" x14ac:dyDescent="0.3">
      <c r="A20" s="26" t="s">
        <v>49</v>
      </c>
      <c r="B20" s="26">
        <v>5482.4800596912692</v>
      </c>
      <c r="C20" s="26">
        <v>4585.9216386720191</v>
      </c>
      <c r="D20" s="26">
        <v>1.1955023420938509</v>
      </c>
      <c r="E20" s="26">
        <v>0.35441655229940505</v>
      </c>
      <c r="F20" s="26">
        <v>-14249.148197358027</v>
      </c>
      <c r="G20" s="26">
        <v>25214.108316740563</v>
      </c>
      <c r="H20" s="26">
        <v>-14249.148197358027</v>
      </c>
      <c r="I20" s="26">
        <v>25214.108316740563</v>
      </c>
    </row>
    <row r="22" spans="1:13" ht="15.75" thickBot="1" x14ac:dyDescent="0.3">
      <c r="H22">
        <v>5677.9761375262597</v>
      </c>
      <c r="I22">
        <v>-3277.3171284650798</v>
      </c>
      <c r="J22">
        <v>-1079.2936320619499</v>
      </c>
      <c r="K22" s="26">
        <v>5482.4800596912701</v>
      </c>
    </row>
    <row r="24" spans="1:13" x14ac:dyDescent="0.25">
      <c r="A24" t="s">
        <v>56</v>
      </c>
      <c r="I24" s="15">
        <v>0.469444444444444</v>
      </c>
      <c r="J24" s="17">
        <v>0.69166666666666599</v>
      </c>
      <c r="K24" s="15" cm="1">
        <f t="array" ref="K24:K41">LOG(I24:I41)</f>
        <v>-0.32841579615361416</v>
      </c>
    </row>
    <row r="25" spans="1:13" ht="15.75" thickBot="1" x14ac:dyDescent="0.3">
      <c r="I25" s="18">
        <v>0.54722222222222205</v>
      </c>
      <c r="J25" s="19">
        <v>0.719444444444444</v>
      </c>
      <c r="K25" s="18">
        <v>-0.26183627460569447</v>
      </c>
    </row>
    <row r="26" spans="1:13" x14ac:dyDescent="0.25">
      <c r="A26" s="27" t="s">
        <v>57</v>
      </c>
      <c r="B26" s="27" t="s">
        <v>58</v>
      </c>
      <c r="C26" s="27" t="s">
        <v>59</v>
      </c>
      <c r="I26" s="18">
        <v>0.55833333333333302</v>
      </c>
      <c r="J26" s="19">
        <v>0.59722222222222199</v>
      </c>
      <c r="K26" s="18">
        <v>-0.25310644334679866</v>
      </c>
    </row>
    <row r="27" spans="1:13" x14ac:dyDescent="0.25">
      <c r="A27">
        <v>1</v>
      </c>
      <c r="B27">
        <v>1592.4133363430433</v>
      </c>
      <c r="C27">
        <v>-58.913336343043284</v>
      </c>
      <c r="I27" s="18">
        <v>0.70833333333333304</v>
      </c>
      <c r="J27" s="19">
        <v>0.85833333333333295</v>
      </c>
      <c r="K27" s="18">
        <v>-0.14976232033333228</v>
      </c>
    </row>
    <row r="28" spans="1:13" x14ac:dyDescent="0.25">
      <c r="A28">
        <v>2</v>
      </c>
      <c r="B28">
        <v>1672.5514136198469</v>
      </c>
      <c r="C28">
        <v>40.348586380143161</v>
      </c>
      <c r="I28" s="18">
        <v>0.88888888888888895</v>
      </c>
      <c r="J28" s="19">
        <v>0.96388888888888902</v>
      </c>
      <c r="K28" s="18">
        <v>-5.1152522447381256E-2</v>
      </c>
    </row>
    <row r="29" spans="1:13" x14ac:dyDescent="0.25">
      <c r="A29">
        <v>3</v>
      </c>
      <c r="B29">
        <v>1815.9115708013949</v>
      </c>
      <c r="C29">
        <v>20.288429198595168</v>
      </c>
      <c r="I29" s="18">
        <v>0.53611111111111098</v>
      </c>
      <c r="J29" s="19">
        <v>0.82777777777777695</v>
      </c>
      <c r="K29" s="18">
        <v>-0.27074519175951361</v>
      </c>
      <c r="M29" s="6"/>
    </row>
    <row r="30" spans="1:13" x14ac:dyDescent="0.25">
      <c r="A30">
        <v>4</v>
      </c>
      <c r="B30">
        <v>1609.0805357564013</v>
      </c>
      <c r="C30">
        <v>-80.580535756401332</v>
      </c>
      <c r="I30" s="18">
        <v>0.26944444444444399</v>
      </c>
      <c r="J30" s="19">
        <v>0.72222222222222199</v>
      </c>
      <c r="K30" s="18">
        <v>-0.56953076650104317</v>
      </c>
    </row>
    <row r="31" spans="1:13" x14ac:dyDescent="0.25">
      <c r="A31">
        <v>5</v>
      </c>
      <c r="B31">
        <v>1444.0435325546887</v>
      </c>
      <c r="C31">
        <v>25.656467445311364</v>
      </c>
      <c r="I31" s="18">
        <v>0.20555555555555499</v>
      </c>
      <c r="J31" s="19">
        <v>0.405555555555555</v>
      </c>
      <c r="K31" s="18">
        <v>-0.68707078103631225</v>
      </c>
      <c r="M31" s="6"/>
    </row>
    <row r="32" spans="1:13" ht="15.75" thickBot="1" x14ac:dyDescent="0.3">
      <c r="A32" s="26">
        <v>6</v>
      </c>
      <c r="B32" s="26">
        <v>1543.199610924604</v>
      </c>
      <c r="C32" s="26">
        <v>53.20038907539606</v>
      </c>
      <c r="I32" s="18">
        <v>0.469444444444444</v>
      </c>
      <c r="J32" s="19">
        <v>0.41666666666666602</v>
      </c>
      <c r="K32" s="18">
        <v>-0.32841579615361416</v>
      </c>
    </row>
    <row r="33" spans="9:13" x14ac:dyDescent="0.25">
      <c r="I33" s="18">
        <v>0.86944444444444402</v>
      </c>
      <c r="J33" s="19">
        <v>0.875</v>
      </c>
      <c r="K33" s="18">
        <v>-6.075816322083899E-2</v>
      </c>
      <c r="M33" s="6"/>
    </row>
    <row r="34" spans="9:13" x14ac:dyDescent="0.25">
      <c r="I34" s="18">
        <v>0.59722222222222199</v>
      </c>
      <c r="J34" s="19">
        <v>0.9</v>
      </c>
      <c r="K34" s="18">
        <v>-0.2238640408516821</v>
      </c>
    </row>
    <row r="35" spans="9:13" x14ac:dyDescent="0.25">
      <c r="I35" s="18">
        <v>0.38333333333333303</v>
      </c>
      <c r="J35" s="19">
        <v>0.61666666666666603</v>
      </c>
      <c r="K35" s="18">
        <v>-0.41642341436605113</v>
      </c>
      <c r="M35" s="6"/>
    </row>
    <row r="36" spans="9:13" x14ac:dyDescent="0.25">
      <c r="I36" s="18">
        <v>0.105555555555555</v>
      </c>
      <c r="J36" s="19">
        <v>0.35555555555555501</v>
      </c>
      <c r="K36" s="18">
        <v>-0.97651890415047937</v>
      </c>
    </row>
    <row r="37" spans="9:13" x14ac:dyDescent="0.25">
      <c r="I37" s="18">
        <v>6.3888888888888801E-2</v>
      </c>
      <c r="J37" s="19">
        <v>6.3888888888888801E-2</v>
      </c>
      <c r="K37" s="18">
        <v>-1.1945746647496951</v>
      </c>
      <c r="M37" s="6"/>
    </row>
    <row r="38" spans="9:13" x14ac:dyDescent="0.25">
      <c r="I38" s="18">
        <v>0.22222222222222199</v>
      </c>
      <c r="J38" s="19">
        <v>0.15</v>
      </c>
      <c r="K38" s="18">
        <v>-0.65321251377534417</v>
      </c>
    </row>
    <row r="39" spans="9:13" x14ac:dyDescent="0.25">
      <c r="I39" s="18">
        <v>0.52777777777777701</v>
      </c>
      <c r="J39" s="19">
        <v>0.68611111111111101</v>
      </c>
      <c r="K39" s="18">
        <v>-0.27754889981445896</v>
      </c>
    </row>
    <row r="40" spans="9:13" x14ac:dyDescent="0.25">
      <c r="I40" s="18">
        <v>0.72499999999999998</v>
      </c>
      <c r="J40" s="19">
        <v>0.81111111111111101</v>
      </c>
      <c r="K40" s="18">
        <v>-0.13966199342900631</v>
      </c>
    </row>
    <row r="41" spans="9:13" x14ac:dyDescent="0.25">
      <c r="I41" s="23">
        <v>0.50833333333333297</v>
      </c>
      <c r="J41" s="25">
        <v>0.875</v>
      </c>
      <c r="K41" s="23">
        <v>-0.29385141103685808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D390-167A-4243-9340-64D0C05329E8}">
  <dimension ref="B1:Z172"/>
  <sheetViews>
    <sheetView topLeftCell="A125" zoomScaleNormal="100" workbookViewId="0">
      <selection activeCell="O165" sqref="O165:O166"/>
    </sheetView>
  </sheetViews>
  <sheetFormatPr defaultRowHeight="15" x14ac:dyDescent="0.25"/>
  <sheetData>
    <row r="1" spans="2:15" x14ac:dyDescent="0.25">
      <c r="H1" s="29" t="s">
        <v>10</v>
      </c>
      <c r="I1" s="29"/>
      <c r="J1" s="29"/>
      <c r="K1" s="29"/>
      <c r="L1" s="29"/>
      <c r="M1" s="29"/>
      <c r="N1" t="s">
        <v>11</v>
      </c>
      <c r="O1" t="s">
        <v>12</v>
      </c>
    </row>
    <row r="2" spans="2:15" x14ac:dyDescent="0.25">
      <c r="B2" t="s">
        <v>9</v>
      </c>
      <c r="C2" t="s">
        <v>13</v>
      </c>
      <c r="D2" t="s">
        <v>8</v>
      </c>
      <c r="E2" t="s">
        <v>7</v>
      </c>
      <c r="F2" t="s">
        <v>6</v>
      </c>
      <c r="G2" t="s">
        <v>14</v>
      </c>
      <c r="H2" t="s">
        <v>5</v>
      </c>
      <c r="I2" t="s">
        <v>4</v>
      </c>
      <c r="J2" t="s">
        <v>15</v>
      </c>
      <c r="K2" t="s">
        <v>16</v>
      </c>
      <c r="L2" t="s">
        <v>17</v>
      </c>
      <c r="M2" t="s">
        <v>3</v>
      </c>
      <c r="N2" t="s">
        <v>18</v>
      </c>
      <c r="O2" t="s">
        <v>19</v>
      </c>
    </row>
    <row r="3" spans="2:15" x14ac:dyDescent="0.25">
      <c r="B3">
        <v>2002</v>
      </c>
      <c r="C3">
        <v>1309.3</v>
      </c>
      <c r="D3">
        <v>218.4</v>
      </c>
      <c r="E3">
        <v>53.6</v>
      </c>
      <c r="F3">
        <v>1533.5</v>
      </c>
      <c r="G3">
        <v>1897.6</v>
      </c>
      <c r="H3" s="6">
        <v>0.69166666666666599</v>
      </c>
      <c r="I3" s="6">
        <v>0.469444444444444</v>
      </c>
      <c r="J3" s="6">
        <v>0.70833333333333304</v>
      </c>
      <c r="K3" s="6">
        <v>0.67500000000000004</v>
      </c>
      <c r="L3" s="6">
        <v>0.71388888888888802</v>
      </c>
      <c r="M3" s="6">
        <v>0.47222222222222199</v>
      </c>
      <c r="N3">
        <v>0.40790986085904402</v>
      </c>
      <c r="O3">
        <v>0.18188622754490999</v>
      </c>
    </row>
    <row r="4" spans="2:15" x14ac:dyDescent="0.25">
      <c r="B4">
        <v>2003</v>
      </c>
      <c r="C4">
        <v>756.6</v>
      </c>
      <c r="D4">
        <v>207.3</v>
      </c>
      <c r="E4">
        <v>0.7</v>
      </c>
      <c r="F4">
        <v>1712.8999999999901</v>
      </c>
      <c r="G4">
        <v>1542.69999999999</v>
      </c>
      <c r="H4" s="6">
        <v>0.719444444444444</v>
      </c>
      <c r="I4" s="6">
        <v>0.54722222222222205</v>
      </c>
      <c r="J4" s="6">
        <v>0.58888888888888802</v>
      </c>
      <c r="K4" s="6">
        <v>0.60833333333333295</v>
      </c>
      <c r="L4" s="6">
        <v>0.438888888888888</v>
      </c>
      <c r="M4" s="6">
        <v>0.61388888888888804</v>
      </c>
      <c r="N4">
        <v>0.45476190476190398</v>
      </c>
      <c r="O4">
        <v>0.53742514970059796</v>
      </c>
    </row>
    <row r="5" spans="2:15" x14ac:dyDescent="0.25">
      <c r="B5">
        <v>2004</v>
      </c>
      <c r="C5">
        <v>1098.5</v>
      </c>
      <c r="D5">
        <v>202.6</v>
      </c>
      <c r="E5">
        <v>0.4</v>
      </c>
      <c r="F5">
        <v>1836.19999999999</v>
      </c>
      <c r="G5">
        <v>1476.3</v>
      </c>
      <c r="H5" s="6">
        <v>0.59722222222222199</v>
      </c>
      <c r="I5" s="6">
        <v>0.55833333333333302</v>
      </c>
      <c r="J5" s="6">
        <v>0.42777777777777698</v>
      </c>
      <c r="K5" s="6">
        <v>0.53888888888888797</v>
      </c>
      <c r="L5" s="6">
        <v>0.133333333333333</v>
      </c>
      <c r="M5" s="6">
        <v>0.452777777777777</v>
      </c>
      <c r="N5">
        <v>0.372988505747126</v>
      </c>
      <c r="O5">
        <v>0.32372754491017902</v>
      </c>
    </row>
    <row r="6" spans="2:15" x14ac:dyDescent="0.25">
      <c r="B6">
        <v>2005</v>
      </c>
      <c r="C6">
        <v>771.69999999999902</v>
      </c>
      <c r="D6">
        <v>339.79999999999899</v>
      </c>
      <c r="E6">
        <v>42.099999999999902</v>
      </c>
      <c r="F6">
        <v>1528.5</v>
      </c>
      <c r="G6">
        <v>1237.5999999999999</v>
      </c>
      <c r="H6" s="6">
        <v>0.85833333333333295</v>
      </c>
      <c r="I6" s="6">
        <v>0.70833333333333304</v>
      </c>
      <c r="J6" s="6">
        <v>0.33888888888888802</v>
      </c>
      <c r="K6" s="6">
        <v>0.54444444444444395</v>
      </c>
      <c r="L6" s="6">
        <v>6.6666666666666596E-2</v>
      </c>
      <c r="M6" s="6">
        <v>0.87777777777777699</v>
      </c>
      <c r="N6">
        <v>0.79089668615984399</v>
      </c>
      <c r="O6">
        <v>0.94872754491017897</v>
      </c>
    </row>
    <row r="7" spans="2:15" x14ac:dyDescent="0.25">
      <c r="B7">
        <v>2006</v>
      </c>
      <c r="C7">
        <v>806.7</v>
      </c>
      <c r="D7">
        <v>365.8</v>
      </c>
      <c r="E7">
        <v>0.4</v>
      </c>
      <c r="F7">
        <v>1469.7</v>
      </c>
      <c r="G7">
        <v>1739.9</v>
      </c>
      <c r="H7" s="6">
        <v>0.96388888888888902</v>
      </c>
      <c r="I7" s="6">
        <v>0.88888888888888895</v>
      </c>
      <c r="J7" s="6">
        <v>0.5</v>
      </c>
      <c r="K7" s="6">
        <v>0.53888888888888797</v>
      </c>
      <c r="L7" s="6">
        <v>0.21388888888888799</v>
      </c>
      <c r="M7" s="6">
        <v>0.85277777777777697</v>
      </c>
      <c r="N7">
        <v>0.83333333333333304</v>
      </c>
      <c r="O7">
        <v>0.71856287425149701</v>
      </c>
    </row>
    <row r="8" spans="2:15" x14ac:dyDescent="0.25">
      <c r="B8">
        <v>2007</v>
      </c>
      <c r="C8">
        <v>1079.4000000000001</v>
      </c>
      <c r="D8">
        <v>185.79999999999899</v>
      </c>
      <c r="E8">
        <v>0</v>
      </c>
      <c r="F8">
        <v>1596.4</v>
      </c>
      <c r="G8">
        <v>1802.4</v>
      </c>
      <c r="H8" s="6">
        <v>0.82777777777777695</v>
      </c>
      <c r="I8" s="6">
        <v>0.53611111111111098</v>
      </c>
      <c r="J8" s="6">
        <v>0.422222222222222</v>
      </c>
      <c r="K8" s="6">
        <v>0.44722222222222202</v>
      </c>
      <c r="L8" s="6">
        <v>0.3</v>
      </c>
      <c r="M8" s="6">
        <v>0.358333333333333</v>
      </c>
      <c r="N8">
        <v>0.53571428571428503</v>
      </c>
      <c r="O8">
        <v>8.6826347305389198E-2</v>
      </c>
    </row>
    <row r="9" spans="2:15" x14ac:dyDescent="0.25">
      <c r="B9">
        <v>2008</v>
      </c>
      <c r="C9">
        <v>1254.4000000000001</v>
      </c>
      <c r="D9">
        <v>138.19999999999999</v>
      </c>
      <c r="E9">
        <v>0.3</v>
      </c>
      <c r="F9">
        <v>1269.2</v>
      </c>
      <c r="G9">
        <v>1697.1</v>
      </c>
      <c r="H9" s="6">
        <v>0.72222222222222199</v>
      </c>
      <c r="I9" s="6">
        <v>0.26944444444444399</v>
      </c>
      <c r="J9" s="6">
        <v>0.31944444444444398</v>
      </c>
      <c r="K9" s="6">
        <v>0.36944444444444402</v>
      </c>
      <c r="L9" s="6">
        <v>0.27777777777777701</v>
      </c>
      <c r="M9" s="6">
        <v>0.35277777777777702</v>
      </c>
      <c r="N9">
        <v>0.5</v>
      </c>
      <c r="O9">
        <v>0.43974550898203502</v>
      </c>
    </row>
    <row r="10" spans="2:15" x14ac:dyDescent="0.25">
      <c r="B10">
        <v>2009</v>
      </c>
      <c r="C10">
        <v>1216.4000000000001</v>
      </c>
      <c r="D10">
        <v>98.8</v>
      </c>
      <c r="E10">
        <v>0.8</v>
      </c>
      <c r="F10">
        <v>985.7</v>
      </c>
      <c r="G10">
        <v>1744.5</v>
      </c>
      <c r="H10" s="6">
        <v>0.405555555555555</v>
      </c>
      <c r="I10" s="6">
        <v>0.20555555555555499</v>
      </c>
      <c r="J10" s="6">
        <v>0.42499999999999999</v>
      </c>
      <c r="K10" s="6">
        <v>0.32500000000000001</v>
      </c>
      <c r="L10" s="6">
        <v>0.53333333333333299</v>
      </c>
      <c r="M10" s="6">
        <v>0.46111111111111103</v>
      </c>
      <c r="N10">
        <v>0.38965517241379299</v>
      </c>
      <c r="O10">
        <v>0.32447604790419099</v>
      </c>
    </row>
    <row r="11" spans="2:15" x14ac:dyDescent="0.25">
      <c r="B11">
        <v>2010</v>
      </c>
      <c r="C11">
        <v>987.8</v>
      </c>
      <c r="D11">
        <v>241.6</v>
      </c>
      <c r="E11">
        <v>1.4</v>
      </c>
      <c r="F11">
        <v>826.9</v>
      </c>
      <c r="G11">
        <v>1408.2</v>
      </c>
      <c r="H11" s="6">
        <v>0.41666666666666602</v>
      </c>
      <c r="I11" s="6">
        <v>0.469444444444444</v>
      </c>
      <c r="J11" s="6">
        <v>0.39444444444444399</v>
      </c>
      <c r="K11" s="6">
        <v>0.26388888888888801</v>
      </c>
      <c r="L11" s="6">
        <v>0.61388888888888804</v>
      </c>
      <c r="M11" s="6">
        <v>0.66111111111111098</v>
      </c>
      <c r="N11">
        <v>0.50608519269776797</v>
      </c>
      <c r="O11">
        <v>0.80800898203592797</v>
      </c>
    </row>
    <row r="12" spans="2:15" x14ac:dyDescent="0.25">
      <c r="B12">
        <v>2011</v>
      </c>
      <c r="C12">
        <v>955.8</v>
      </c>
      <c r="D12">
        <v>324.89999999999998</v>
      </c>
      <c r="E12">
        <v>1.7</v>
      </c>
      <c r="F12">
        <v>900.69999999999902</v>
      </c>
      <c r="G12">
        <v>1351</v>
      </c>
      <c r="H12" s="6">
        <v>0.875</v>
      </c>
      <c r="I12" s="6">
        <v>0.86944444444444402</v>
      </c>
      <c r="J12" s="6">
        <v>0.405555555555555</v>
      </c>
      <c r="K12" s="6">
        <v>0.23611111111111099</v>
      </c>
      <c r="L12" s="6">
        <v>0.60555555555555496</v>
      </c>
      <c r="M12" s="6">
        <v>0.83333333333333304</v>
      </c>
      <c r="N12">
        <v>0.83405172413793105</v>
      </c>
      <c r="O12">
        <v>0.88510479041916101</v>
      </c>
    </row>
    <row r="13" spans="2:15" x14ac:dyDescent="0.25">
      <c r="B13">
        <v>2012</v>
      </c>
      <c r="C13">
        <v>902.19999999999902</v>
      </c>
      <c r="D13">
        <v>200.1</v>
      </c>
      <c r="E13">
        <v>0.1</v>
      </c>
      <c r="F13">
        <v>1170.3999999999901</v>
      </c>
      <c r="G13">
        <v>1484.1</v>
      </c>
      <c r="H13" s="6">
        <v>0.9</v>
      </c>
      <c r="I13" s="6">
        <v>0.59722222222222199</v>
      </c>
      <c r="J13" s="6">
        <v>0.58055555555555505</v>
      </c>
      <c r="K13" s="6">
        <v>0.46666666666666601</v>
      </c>
      <c r="L13" s="6">
        <v>0.63333333333333297</v>
      </c>
      <c r="M13" s="6">
        <v>0.42777777777777698</v>
      </c>
      <c r="N13">
        <v>0.76388888888888795</v>
      </c>
      <c r="O13">
        <v>0.415419161676646</v>
      </c>
    </row>
    <row r="14" spans="2:15" x14ac:dyDescent="0.25">
      <c r="B14">
        <v>2013</v>
      </c>
      <c r="C14">
        <v>1304.0999999999999</v>
      </c>
      <c r="D14">
        <v>74.5</v>
      </c>
      <c r="E14">
        <v>0</v>
      </c>
      <c r="F14">
        <v>1060.8</v>
      </c>
      <c r="G14">
        <v>1824.2</v>
      </c>
      <c r="H14" s="6">
        <v>0.61666666666666603</v>
      </c>
      <c r="I14" s="6">
        <v>0.38333333333333303</v>
      </c>
      <c r="J14" s="6">
        <v>0.37222222222222201</v>
      </c>
      <c r="K14" s="6">
        <v>0.40833333333333299</v>
      </c>
      <c r="L14" s="6">
        <v>0.29166666666666602</v>
      </c>
      <c r="M14" s="6">
        <v>0.28333333333333299</v>
      </c>
      <c r="N14">
        <v>0.59340659340659296</v>
      </c>
      <c r="O14">
        <v>0.100299401197604</v>
      </c>
    </row>
    <row r="15" spans="2:15" x14ac:dyDescent="0.25">
      <c r="B15">
        <v>2014</v>
      </c>
      <c r="C15">
        <v>1730.3</v>
      </c>
      <c r="D15">
        <v>51.5</v>
      </c>
      <c r="E15">
        <v>0.1</v>
      </c>
      <c r="F15">
        <v>642.9</v>
      </c>
      <c r="G15">
        <v>1986.1</v>
      </c>
      <c r="H15" s="6">
        <v>0.35555555555555501</v>
      </c>
      <c r="I15" s="6">
        <v>0.105555555555555</v>
      </c>
      <c r="J15" s="6">
        <v>0.141666666666666</v>
      </c>
      <c r="K15" s="6">
        <v>0.266666666666666</v>
      </c>
      <c r="L15" s="6">
        <v>0.133333333333333</v>
      </c>
      <c r="M15" s="6">
        <v>0.11944444444444401</v>
      </c>
      <c r="N15">
        <v>0.43055555555555503</v>
      </c>
      <c r="O15">
        <v>7.4850299401197501E-2</v>
      </c>
    </row>
    <row r="16" spans="2:15" x14ac:dyDescent="0.25">
      <c r="B16">
        <v>2015</v>
      </c>
      <c r="C16">
        <v>1573.2</v>
      </c>
      <c r="D16">
        <v>35.200000000000003</v>
      </c>
      <c r="E16">
        <v>0.2</v>
      </c>
      <c r="F16">
        <v>456.4</v>
      </c>
      <c r="G16">
        <v>1462.3</v>
      </c>
      <c r="H16" s="6">
        <v>6.3888888888888801E-2</v>
      </c>
      <c r="I16" s="6">
        <v>6.3888888888888801E-2</v>
      </c>
      <c r="J16" s="6">
        <v>0.116666666666666</v>
      </c>
      <c r="K16" s="6">
        <v>0.133333333333333</v>
      </c>
      <c r="L16" s="6">
        <v>0.249999999999999</v>
      </c>
      <c r="M16" s="6">
        <v>6.1111111111110998E-2</v>
      </c>
      <c r="N16">
        <v>0.36538461538461497</v>
      </c>
      <c r="O16">
        <v>0.26983532934131699</v>
      </c>
    </row>
    <row r="17" spans="2:15" x14ac:dyDescent="0.25">
      <c r="B17">
        <v>2016</v>
      </c>
      <c r="C17">
        <v>1186.5999999999999</v>
      </c>
      <c r="D17">
        <v>96.1</v>
      </c>
      <c r="E17">
        <v>0.1</v>
      </c>
      <c r="F17">
        <v>917.3</v>
      </c>
      <c r="G17">
        <v>1331</v>
      </c>
      <c r="H17" s="6">
        <v>0.15</v>
      </c>
      <c r="I17" s="6">
        <v>0.22222222222222199</v>
      </c>
      <c r="J17" s="6">
        <v>0.102777777777777</v>
      </c>
      <c r="K17" s="6">
        <v>4.4444444444444398E-2</v>
      </c>
      <c r="L17" s="6">
        <v>0.30555555555555503</v>
      </c>
      <c r="M17" s="6">
        <v>0.297222222222222</v>
      </c>
      <c r="N17">
        <v>0.26050420168067201</v>
      </c>
      <c r="O17">
        <v>0.29715568862275399</v>
      </c>
    </row>
    <row r="18" spans="2:15" x14ac:dyDescent="0.25">
      <c r="B18">
        <v>2018</v>
      </c>
      <c r="C18">
        <v>917.1</v>
      </c>
      <c r="D18">
        <v>284.2</v>
      </c>
      <c r="E18">
        <v>0</v>
      </c>
      <c r="F18">
        <v>1042.9000000000001</v>
      </c>
      <c r="G18">
        <v>1579.3</v>
      </c>
      <c r="H18" s="6">
        <v>0.68611111111111101</v>
      </c>
      <c r="I18" s="6">
        <v>0.52777777777777701</v>
      </c>
      <c r="J18" s="6">
        <v>0.219444444444444</v>
      </c>
      <c r="K18" s="6">
        <v>0.13055555555555501</v>
      </c>
      <c r="L18" s="6">
        <v>0.42499999999999999</v>
      </c>
      <c r="M18" s="6">
        <v>0.50277777777777699</v>
      </c>
      <c r="N18">
        <v>0.31666666666666599</v>
      </c>
      <c r="O18">
        <v>0.394461077844311</v>
      </c>
    </row>
    <row r="19" spans="2:15" x14ac:dyDescent="0.25">
      <c r="B19">
        <v>2019</v>
      </c>
      <c r="C19">
        <v>775.4</v>
      </c>
      <c r="D19">
        <v>309.3</v>
      </c>
      <c r="E19">
        <v>1.5</v>
      </c>
      <c r="F19">
        <v>921.5</v>
      </c>
      <c r="G19">
        <v>1414.9</v>
      </c>
      <c r="H19" s="6">
        <v>0.81111111111111101</v>
      </c>
      <c r="I19" s="6">
        <v>0.72499999999999998</v>
      </c>
      <c r="J19" s="6">
        <v>8.3333333333333301E-2</v>
      </c>
      <c r="K19" s="6">
        <v>0.13055555555555501</v>
      </c>
      <c r="L19" s="6">
        <v>0.141666666666666</v>
      </c>
      <c r="M19" s="6">
        <v>0.75555555555555498</v>
      </c>
      <c r="N19">
        <v>0.55000000000000004</v>
      </c>
      <c r="O19">
        <v>0.88922155688622695</v>
      </c>
    </row>
    <row r="20" spans="2:15" x14ac:dyDescent="0.25">
      <c r="B20">
        <v>2020</v>
      </c>
      <c r="C20">
        <v>834.7</v>
      </c>
      <c r="D20">
        <v>245</v>
      </c>
      <c r="E20">
        <v>0.3</v>
      </c>
      <c r="F20">
        <v>1039.5999999999999</v>
      </c>
      <c r="G20">
        <v>1362.1</v>
      </c>
      <c r="H20" s="6">
        <v>0.875</v>
      </c>
      <c r="I20" s="6">
        <v>0.50833333333333297</v>
      </c>
      <c r="J20" s="6">
        <v>0.211111111111111</v>
      </c>
      <c r="K20" s="6">
        <v>0.25277777777777699</v>
      </c>
      <c r="L20" s="6">
        <v>0.33611111111111103</v>
      </c>
      <c r="M20" s="6">
        <v>0.52777777777777701</v>
      </c>
      <c r="N20">
        <v>0.68333333333333302</v>
      </c>
      <c r="O20">
        <v>0.77357784431137699</v>
      </c>
    </row>
    <row r="22" spans="2:15" ht="14.25" customHeight="1" x14ac:dyDescent="0.25">
      <c r="B22" s="7"/>
      <c r="C22" s="7"/>
      <c r="D22" s="8"/>
      <c r="E22" s="9"/>
      <c r="F22" s="8" t="s">
        <v>20</v>
      </c>
      <c r="G22" s="8"/>
      <c r="H22" s="8"/>
      <c r="I22" s="10" t="s">
        <v>21</v>
      </c>
      <c r="J22" s="11"/>
      <c r="K22" s="12"/>
      <c r="L22" s="8" t="s">
        <v>22</v>
      </c>
      <c r="M22" s="8"/>
      <c r="N22" s="9"/>
    </row>
    <row r="23" spans="2:15" x14ac:dyDescent="0.25">
      <c r="B23" s="10" t="s">
        <v>9</v>
      </c>
      <c r="C23" s="10" t="s">
        <v>6</v>
      </c>
      <c r="D23" s="11" t="s">
        <v>13</v>
      </c>
      <c r="E23" s="12" t="s">
        <v>14</v>
      </c>
      <c r="F23" s="11" t="s">
        <v>5</v>
      </c>
      <c r="G23" s="11" t="s">
        <v>4</v>
      </c>
      <c r="H23" s="11" t="s">
        <v>15</v>
      </c>
      <c r="I23" s="10" t="s">
        <v>5</v>
      </c>
      <c r="J23" s="11" t="s">
        <v>4</v>
      </c>
      <c r="K23" s="12" t="s">
        <v>15</v>
      </c>
      <c r="L23" s="11" t="s">
        <v>5</v>
      </c>
      <c r="M23" s="11" t="s">
        <v>4</v>
      </c>
      <c r="N23" s="12" t="s">
        <v>15</v>
      </c>
    </row>
    <row r="24" spans="2:15" x14ac:dyDescent="0.25">
      <c r="B24" s="13">
        <v>2002</v>
      </c>
      <c r="C24" s="13">
        <v>1533.5</v>
      </c>
      <c r="D24">
        <v>1309.3</v>
      </c>
      <c r="E24" s="14">
        <v>1897.6</v>
      </c>
      <c r="F24" s="15">
        <f>H3</f>
        <v>0.69166666666666599</v>
      </c>
      <c r="G24" s="16">
        <f>I3</f>
        <v>0.469444444444444</v>
      </c>
      <c r="H24" s="17">
        <f>J3</f>
        <v>0.70833333333333304</v>
      </c>
      <c r="I24" s="18">
        <f>EXP(H3)</f>
        <v>1.9970411630535065</v>
      </c>
      <c r="J24" s="6">
        <f t="shared" ref="J24:K39" si="0">EXP(I3)</f>
        <v>1.599105554421427</v>
      </c>
      <c r="K24" s="19">
        <f t="shared" si="0"/>
        <v>2.0306040966347472</v>
      </c>
      <c r="L24" s="6">
        <f t="shared" ref="L24:L41" si="1">LOG(H3)</f>
        <v>-0.16010315367155134</v>
      </c>
      <c r="M24" s="6">
        <f t="shared" ref="M24:N39" si="2">LOG(I3)</f>
        <v>-0.32841579615361416</v>
      </c>
      <c r="N24" s="19">
        <f>LOG(J3)</f>
        <v>-0.14976232033333228</v>
      </c>
    </row>
    <row r="25" spans="2:15" x14ac:dyDescent="0.25">
      <c r="B25" s="13">
        <v>2003</v>
      </c>
      <c r="C25" s="13">
        <v>1712.8999999999901</v>
      </c>
      <c r="D25">
        <v>756.6</v>
      </c>
      <c r="E25" s="14">
        <v>1542.69999999999</v>
      </c>
      <c r="F25" s="18">
        <f t="shared" ref="F25:H41" si="3">H4</f>
        <v>0.719444444444444</v>
      </c>
      <c r="G25" s="6">
        <f t="shared" si="3"/>
        <v>0.54722222222222205</v>
      </c>
      <c r="H25" s="19">
        <f t="shared" si="3"/>
        <v>0.58888888888888802</v>
      </c>
      <c r="I25" s="18">
        <f t="shared" ref="I25:K40" si="4">EXP(H4)</f>
        <v>2.0532921758436546</v>
      </c>
      <c r="J25" s="6">
        <f t="shared" si="4"/>
        <v>1.7284451068967286</v>
      </c>
      <c r="K25" s="19">
        <f t="shared" si="0"/>
        <v>1.801985096985967</v>
      </c>
      <c r="L25" s="6">
        <f t="shared" si="1"/>
        <v>-0.14300273668603572</v>
      </c>
      <c r="M25" s="6">
        <f t="shared" si="2"/>
        <v>-0.26183627460569447</v>
      </c>
      <c r="N25" s="19">
        <f t="shared" si="2"/>
        <v>-0.22996663983853646</v>
      </c>
    </row>
    <row r="26" spans="2:15" x14ac:dyDescent="0.25">
      <c r="B26" s="13">
        <v>2004</v>
      </c>
      <c r="C26" s="13">
        <v>1836.19999999999</v>
      </c>
      <c r="D26">
        <v>1098.5</v>
      </c>
      <c r="E26" s="14">
        <v>1476.3</v>
      </c>
      <c r="F26" s="18">
        <f t="shared" si="3"/>
        <v>0.59722222222222199</v>
      </c>
      <c r="G26" s="6">
        <f t="shared" si="3"/>
        <v>0.55833333333333302</v>
      </c>
      <c r="H26" s="19">
        <f t="shared" si="3"/>
        <v>0.42777777777777698</v>
      </c>
      <c r="I26" s="18">
        <f t="shared" si="4"/>
        <v>1.8170643825530979</v>
      </c>
      <c r="J26" s="6">
        <f t="shared" si="4"/>
        <v>1.7477571429349259</v>
      </c>
      <c r="K26" s="19">
        <f t="shared" si="0"/>
        <v>1.5338451886056954</v>
      </c>
      <c r="L26" s="6">
        <f t="shared" si="1"/>
        <v>-0.2238640408516821</v>
      </c>
      <c r="M26" s="6">
        <f t="shared" si="2"/>
        <v>-0.25310644334679866</v>
      </c>
      <c r="N26" s="19">
        <f t="shared" si="2"/>
        <v>-0.368781779930825</v>
      </c>
    </row>
    <row r="27" spans="2:15" x14ac:dyDescent="0.25">
      <c r="B27" s="13">
        <v>2005</v>
      </c>
      <c r="C27" s="13">
        <v>1528.5</v>
      </c>
      <c r="D27">
        <v>771.69999999999902</v>
      </c>
      <c r="E27" s="14">
        <v>1237.5999999999999</v>
      </c>
      <c r="F27" s="18">
        <f t="shared" si="3"/>
        <v>0.85833333333333295</v>
      </c>
      <c r="G27" s="6">
        <f t="shared" si="3"/>
        <v>0.70833333333333304</v>
      </c>
      <c r="H27" s="19">
        <f t="shared" si="3"/>
        <v>0.33888888888888802</v>
      </c>
      <c r="I27" s="18">
        <f t="shared" si="4"/>
        <v>2.3592253728945809</v>
      </c>
      <c r="J27" s="6">
        <f t="shared" si="4"/>
        <v>2.0306040966347472</v>
      </c>
      <c r="K27" s="19">
        <f t="shared" si="0"/>
        <v>1.4033874046156727</v>
      </c>
      <c r="L27" s="6">
        <f t="shared" si="1"/>
        <v>-6.6344021342452819E-2</v>
      </c>
      <c r="M27" s="6">
        <f t="shared" si="2"/>
        <v>-0.14976232033333228</v>
      </c>
      <c r="N27" s="19">
        <f t="shared" si="2"/>
        <v>-0.46994267009254015</v>
      </c>
    </row>
    <row r="28" spans="2:15" x14ac:dyDescent="0.25">
      <c r="B28" s="13">
        <v>2006</v>
      </c>
      <c r="C28" s="13">
        <v>1469.7</v>
      </c>
      <c r="D28">
        <v>806.7</v>
      </c>
      <c r="E28" s="14">
        <v>1739.9</v>
      </c>
      <c r="F28" s="18">
        <f t="shared" si="3"/>
        <v>0.96388888888888902</v>
      </c>
      <c r="G28" s="6">
        <f t="shared" si="3"/>
        <v>0.88888888888888895</v>
      </c>
      <c r="H28" s="19">
        <f t="shared" si="3"/>
        <v>0.5</v>
      </c>
      <c r="I28" s="18">
        <f t="shared" si="4"/>
        <v>2.6218728453845315</v>
      </c>
      <c r="J28" s="6">
        <f t="shared" si="4"/>
        <v>2.4324254542872081</v>
      </c>
      <c r="K28" s="19">
        <f t="shared" si="0"/>
        <v>1.6487212707001282</v>
      </c>
      <c r="L28" s="6">
        <f t="shared" si="1"/>
        <v>-1.597302597641349E-2</v>
      </c>
      <c r="M28" s="6">
        <f t="shared" si="2"/>
        <v>-5.1152522447381256E-2</v>
      </c>
      <c r="N28" s="19">
        <f t="shared" si="2"/>
        <v>-0.3010299956639812</v>
      </c>
    </row>
    <row r="29" spans="2:15" x14ac:dyDescent="0.25">
      <c r="B29" s="13">
        <v>2007</v>
      </c>
      <c r="C29" s="13">
        <v>1596.4</v>
      </c>
      <c r="D29">
        <v>1079.4000000000001</v>
      </c>
      <c r="E29" s="14">
        <v>1802.4</v>
      </c>
      <c r="F29" s="18">
        <f t="shared" si="3"/>
        <v>0.82777777777777695</v>
      </c>
      <c r="G29" s="6">
        <f t="shared" si="3"/>
        <v>0.53611111111111098</v>
      </c>
      <c r="H29" s="19">
        <f t="shared" si="3"/>
        <v>0.422222222222222</v>
      </c>
      <c r="I29" s="18">
        <f t="shared" si="4"/>
        <v>2.2882281347202085</v>
      </c>
      <c r="J29" s="6">
        <f t="shared" si="4"/>
        <v>1.7093464613386951</v>
      </c>
      <c r="K29" s="19">
        <f t="shared" si="0"/>
        <v>1.5253474531238629</v>
      </c>
      <c r="L29" s="6">
        <f t="shared" si="1"/>
        <v>-8.2086236691032474E-2</v>
      </c>
      <c r="M29" s="6">
        <f t="shared" si="2"/>
        <v>-0.27074519175951361</v>
      </c>
      <c r="N29" s="19">
        <f t="shared" si="2"/>
        <v>-0.37445891282251492</v>
      </c>
    </row>
    <row r="30" spans="2:15" x14ac:dyDescent="0.25">
      <c r="B30" s="13">
        <v>2008</v>
      </c>
      <c r="C30" s="13">
        <v>1269.2</v>
      </c>
      <c r="D30">
        <v>1254.4000000000001</v>
      </c>
      <c r="E30" s="14">
        <v>1697.1</v>
      </c>
      <c r="F30" s="18">
        <f t="shared" si="3"/>
        <v>0.72222222222222199</v>
      </c>
      <c r="G30" s="6">
        <f t="shared" si="3"/>
        <v>0.26944444444444399</v>
      </c>
      <c r="H30" s="19">
        <f t="shared" si="3"/>
        <v>0.31944444444444398</v>
      </c>
      <c r="I30" s="18">
        <f t="shared" si="4"/>
        <v>2.0590036942128709</v>
      </c>
      <c r="J30" s="6">
        <f t="shared" si="4"/>
        <v>1.3092368948226385</v>
      </c>
      <c r="K30" s="19">
        <f t="shared" si="0"/>
        <v>1.3763629058361364</v>
      </c>
      <c r="L30" s="6">
        <f t="shared" si="1"/>
        <v>-0.14132915279646943</v>
      </c>
      <c r="M30" s="6">
        <f t="shared" si="2"/>
        <v>-0.56953076650104317</v>
      </c>
      <c r="N30" s="19">
        <f t="shared" si="2"/>
        <v>-0.49560466041367623</v>
      </c>
    </row>
    <row r="31" spans="2:15" x14ac:dyDescent="0.25">
      <c r="B31" s="13">
        <v>2009</v>
      </c>
      <c r="C31" s="13">
        <v>985.7</v>
      </c>
      <c r="D31">
        <v>1216.4000000000001</v>
      </c>
      <c r="E31" s="14">
        <v>1744.5</v>
      </c>
      <c r="F31" s="18">
        <f t="shared" si="3"/>
        <v>0.405555555555555</v>
      </c>
      <c r="G31" s="6">
        <f t="shared" si="3"/>
        <v>0.20555555555555499</v>
      </c>
      <c r="H31" s="19">
        <f t="shared" si="3"/>
        <v>0.42499999999999999</v>
      </c>
      <c r="I31" s="18">
        <f t="shared" si="4"/>
        <v>1.5001356773068264</v>
      </c>
      <c r="J31" s="6">
        <f t="shared" si="4"/>
        <v>1.2282072128005663</v>
      </c>
      <c r="K31" s="19">
        <f t="shared" si="0"/>
        <v>1.5295904196633787</v>
      </c>
      <c r="L31" s="6">
        <f t="shared" si="1"/>
        <v>-0.39194964498285079</v>
      </c>
      <c r="M31" s="6">
        <f t="shared" si="2"/>
        <v>-0.68707078103631225</v>
      </c>
      <c r="N31" s="19">
        <f t="shared" si="2"/>
        <v>-0.37161106994968846</v>
      </c>
    </row>
    <row r="32" spans="2:15" x14ac:dyDescent="0.25">
      <c r="B32" s="13">
        <v>2010</v>
      </c>
      <c r="C32" s="13">
        <v>826.9</v>
      </c>
      <c r="D32">
        <v>987.8</v>
      </c>
      <c r="E32" s="14">
        <v>1408.2</v>
      </c>
      <c r="F32" s="18">
        <f t="shared" si="3"/>
        <v>0.41666666666666602</v>
      </c>
      <c r="G32" s="6">
        <f t="shared" si="3"/>
        <v>0.469444444444444</v>
      </c>
      <c r="H32" s="19">
        <f t="shared" si="3"/>
        <v>0.39444444444444399</v>
      </c>
      <c r="I32" s="18">
        <f t="shared" si="4"/>
        <v>1.5168967963882125</v>
      </c>
      <c r="J32" s="6">
        <f t="shared" si="4"/>
        <v>1.599105554421427</v>
      </c>
      <c r="K32" s="19">
        <f t="shared" si="0"/>
        <v>1.4835597620662881</v>
      </c>
      <c r="L32" s="6">
        <f t="shared" si="1"/>
        <v>-0.3802112417116067</v>
      </c>
      <c r="M32" s="6">
        <f t="shared" si="2"/>
        <v>-0.32841579615361416</v>
      </c>
      <c r="N32" s="19">
        <f t="shared" si="2"/>
        <v>-0.40401415638423127</v>
      </c>
    </row>
    <row r="33" spans="2:20" x14ac:dyDescent="0.25">
      <c r="B33" s="13">
        <v>2011</v>
      </c>
      <c r="C33" s="13">
        <v>900.69999999999902</v>
      </c>
      <c r="D33">
        <v>955.8</v>
      </c>
      <c r="E33" s="14">
        <v>1351</v>
      </c>
      <c r="F33" s="18">
        <f t="shared" si="3"/>
        <v>0.875</v>
      </c>
      <c r="G33" s="6">
        <f t="shared" si="3"/>
        <v>0.86944444444444402</v>
      </c>
      <c r="H33" s="19">
        <f t="shared" si="3"/>
        <v>0.405555555555555</v>
      </c>
      <c r="I33" s="18">
        <f t="shared" si="4"/>
        <v>2.3988752939670981</v>
      </c>
      <c r="J33" s="6">
        <f t="shared" si="4"/>
        <v>2.385585160221221</v>
      </c>
      <c r="K33" s="19">
        <f t="shared" si="0"/>
        <v>1.5001356773068264</v>
      </c>
      <c r="L33" s="6">
        <f t="shared" si="1"/>
        <v>-5.7991946977686754E-2</v>
      </c>
      <c r="M33" s="6">
        <f t="shared" si="2"/>
        <v>-6.075816322083899E-2</v>
      </c>
      <c r="N33" s="19">
        <f t="shared" si="2"/>
        <v>-0.39194964498285079</v>
      </c>
    </row>
    <row r="34" spans="2:20" x14ac:dyDescent="0.25">
      <c r="B34" s="13">
        <v>2012</v>
      </c>
      <c r="C34" s="13">
        <v>1170.3999999999901</v>
      </c>
      <c r="D34">
        <v>902.19999999999902</v>
      </c>
      <c r="E34" s="14">
        <v>1484.1</v>
      </c>
      <c r="F34" s="18">
        <f t="shared" si="3"/>
        <v>0.9</v>
      </c>
      <c r="G34" s="6">
        <f t="shared" si="3"/>
        <v>0.59722222222222199</v>
      </c>
      <c r="H34" s="19">
        <f t="shared" si="3"/>
        <v>0.58055555555555505</v>
      </c>
      <c r="I34" s="18">
        <f t="shared" si="4"/>
        <v>2.4596031111569499</v>
      </c>
      <c r="J34" s="6">
        <f t="shared" si="4"/>
        <v>1.8170643825530979</v>
      </c>
      <c r="K34" s="19">
        <f t="shared" si="0"/>
        <v>1.7870309499969745</v>
      </c>
      <c r="L34" s="6">
        <f t="shared" si="1"/>
        <v>-4.5757490560675115E-2</v>
      </c>
      <c r="M34" s="6">
        <f t="shared" si="2"/>
        <v>-0.2238640408516821</v>
      </c>
      <c r="N34" s="19">
        <f t="shared" si="2"/>
        <v>-0.23615621465623365</v>
      </c>
    </row>
    <row r="35" spans="2:20" x14ac:dyDescent="0.25">
      <c r="B35" s="13">
        <v>2013</v>
      </c>
      <c r="C35" s="13">
        <v>1060.8</v>
      </c>
      <c r="D35">
        <v>1304.0999999999999</v>
      </c>
      <c r="E35" s="14">
        <v>1824.2</v>
      </c>
      <c r="F35" s="18">
        <f t="shared" si="3"/>
        <v>0.61666666666666603</v>
      </c>
      <c r="G35" s="6">
        <f t="shared" si="3"/>
        <v>0.38333333333333303</v>
      </c>
      <c r="H35" s="19">
        <f t="shared" si="3"/>
        <v>0.37222222222222201</v>
      </c>
      <c r="I35" s="18">
        <f t="shared" si="4"/>
        <v>1.8527419309528883</v>
      </c>
      <c r="J35" s="6">
        <f t="shared" si="4"/>
        <v>1.4671670042362546</v>
      </c>
      <c r="K35" s="19">
        <f t="shared" si="0"/>
        <v>1.4509553799986419</v>
      </c>
      <c r="L35" s="6">
        <f t="shared" si="1"/>
        <v>-0.20994952631664909</v>
      </c>
      <c r="M35" s="6">
        <f t="shared" si="2"/>
        <v>-0.41642341436605113</v>
      </c>
      <c r="N35" s="19">
        <f t="shared" si="2"/>
        <v>-0.4291977024024799</v>
      </c>
    </row>
    <row r="36" spans="2:20" x14ac:dyDescent="0.25">
      <c r="B36" s="13">
        <v>2014</v>
      </c>
      <c r="C36" s="13">
        <v>642.9</v>
      </c>
      <c r="D36">
        <v>1730.3</v>
      </c>
      <c r="E36" s="14">
        <v>1986.1</v>
      </c>
      <c r="F36" s="18">
        <f t="shared" si="3"/>
        <v>0.35555555555555501</v>
      </c>
      <c r="G36" s="6">
        <f t="shared" si="3"/>
        <v>0.105555555555555</v>
      </c>
      <c r="H36" s="19">
        <f t="shared" si="3"/>
        <v>0.141666666666666</v>
      </c>
      <c r="I36" s="18">
        <f t="shared" si="4"/>
        <v>1.4269731969975614</v>
      </c>
      <c r="J36" s="6">
        <f t="shared" si="4"/>
        <v>1.1113278432436069</v>
      </c>
      <c r="K36" s="19">
        <f t="shared" si="0"/>
        <v>1.1521925203457473</v>
      </c>
      <c r="L36" s="6">
        <f t="shared" si="1"/>
        <v>-0.44909253111941955</v>
      </c>
      <c r="M36" s="6">
        <f t="shared" si="2"/>
        <v>-0.97651890415047937</v>
      </c>
      <c r="N36" s="19">
        <f t="shared" si="2"/>
        <v>-0.848732324669353</v>
      </c>
    </row>
    <row r="37" spans="2:20" x14ac:dyDescent="0.25">
      <c r="B37" s="13">
        <v>2015</v>
      </c>
      <c r="C37" s="13">
        <v>456.4</v>
      </c>
      <c r="D37">
        <v>1573.2</v>
      </c>
      <c r="E37" s="14">
        <v>1462.3</v>
      </c>
      <c r="F37" s="18">
        <f t="shared" si="3"/>
        <v>6.3888888888888801E-2</v>
      </c>
      <c r="G37" s="6">
        <f t="shared" si="3"/>
        <v>6.3888888888888801E-2</v>
      </c>
      <c r="H37" s="19">
        <f t="shared" si="3"/>
        <v>0.116666666666666</v>
      </c>
      <c r="I37" s="18">
        <f t="shared" si="4"/>
        <v>1.0659739506311052</v>
      </c>
      <c r="J37" s="6">
        <f t="shared" si="4"/>
        <v>1.0659739506311052</v>
      </c>
      <c r="K37" s="19">
        <f t="shared" si="0"/>
        <v>1.1237447856581135</v>
      </c>
      <c r="L37" s="6">
        <f t="shared" si="1"/>
        <v>-1.1945746647496951</v>
      </c>
      <c r="M37" s="6">
        <f t="shared" si="2"/>
        <v>-1.1945746647496951</v>
      </c>
      <c r="N37" s="19">
        <f t="shared" si="2"/>
        <v>-0.93305321036938926</v>
      </c>
    </row>
    <row r="38" spans="2:20" x14ac:dyDescent="0.25">
      <c r="B38" s="13">
        <v>2016</v>
      </c>
      <c r="C38" s="13">
        <v>917.3</v>
      </c>
      <c r="D38">
        <v>1186.5999999999999</v>
      </c>
      <c r="E38" s="14">
        <v>1331</v>
      </c>
      <c r="F38" s="18">
        <f t="shared" si="3"/>
        <v>0.15</v>
      </c>
      <c r="G38" s="6">
        <f t="shared" si="3"/>
        <v>0.22222222222222199</v>
      </c>
      <c r="H38" s="19">
        <f t="shared" si="3"/>
        <v>0.102777777777777</v>
      </c>
      <c r="I38" s="18">
        <f t="shared" si="4"/>
        <v>1.1618342427282831</v>
      </c>
      <c r="J38" s="6">
        <f t="shared" si="4"/>
        <v>1.2488488690016819</v>
      </c>
      <c r="K38" s="19">
        <f t="shared" si="0"/>
        <v>1.1082451050198983</v>
      </c>
      <c r="L38" s="6">
        <f t="shared" si="1"/>
        <v>-0.82390874094431876</v>
      </c>
      <c r="M38" s="6">
        <f t="shared" si="2"/>
        <v>-0.65321251377534417</v>
      </c>
      <c r="N38" s="19">
        <f t="shared" si="2"/>
        <v>-0.98810077670029561</v>
      </c>
    </row>
    <row r="39" spans="2:20" x14ac:dyDescent="0.25">
      <c r="B39" s="13">
        <v>2018</v>
      </c>
      <c r="C39" s="13">
        <v>1042.9000000000001</v>
      </c>
      <c r="D39">
        <v>917.1</v>
      </c>
      <c r="E39" s="14">
        <v>1579.3</v>
      </c>
      <c r="F39" s="18">
        <f t="shared" si="3"/>
        <v>0.68611111111111101</v>
      </c>
      <c r="G39" s="6">
        <f t="shared" si="3"/>
        <v>0.52777777777777701</v>
      </c>
      <c r="H39" s="19">
        <f t="shared" si="3"/>
        <v>0.219444444444444</v>
      </c>
      <c r="I39" s="18">
        <f t="shared" si="4"/>
        <v>1.9859772514697134</v>
      </c>
      <c r="J39" s="6">
        <f t="shared" si="4"/>
        <v>1.6951610952772713</v>
      </c>
      <c r="K39" s="19">
        <f t="shared" si="0"/>
        <v>1.2453846579972403</v>
      </c>
      <c r="L39" s="6">
        <f t="shared" si="1"/>
        <v>-0.1636055475076216</v>
      </c>
      <c r="M39" s="6">
        <f t="shared" si="2"/>
        <v>-0.27754889981445896</v>
      </c>
      <c r="N39" s="19">
        <f t="shared" si="2"/>
        <v>-0.65867540947684677</v>
      </c>
    </row>
    <row r="40" spans="2:20" x14ac:dyDescent="0.25">
      <c r="B40" s="13">
        <v>2019</v>
      </c>
      <c r="C40" s="13">
        <v>921.5</v>
      </c>
      <c r="D40">
        <v>775.4</v>
      </c>
      <c r="E40" s="14">
        <v>1414.9</v>
      </c>
      <c r="F40" s="18">
        <f t="shared" si="3"/>
        <v>0.81111111111111101</v>
      </c>
      <c r="G40" s="6">
        <f t="shared" si="3"/>
        <v>0.72499999999999998</v>
      </c>
      <c r="H40" s="19">
        <f t="shared" si="3"/>
        <v>8.3333333333333301E-2</v>
      </c>
      <c r="I40" s="18">
        <f t="shared" si="4"/>
        <v>2.2504070503288132</v>
      </c>
      <c r="J40" s="6">
        <f t="shared" si="4"/>
        <v>2.0647310999664863</v>
      </c>
      <c r="K40" s="19">
        <f t="shared" si="4"/>
        <v>1.0869040495212288</v>
      </c>
      <c r="L40" s="6">
        <f t="shared" si="1"/>
        <v>-9.0919649318869034E-2</v>
      </c>
      <c r="M40" s="6">
        <f>LOG(I19)</f>
        <v>-0.13966199342900631</v>
      </c>
      <c r="N40" s="19">
        <f>LOG(J19)</f>
        <v>-1.0791812460476249</v>
      </c>
    </row>
    <row r="41" spans="2:20" x14ac:dyDescent="0.25">
      <c r="B41" s="20">
        <v>2020</v>
      </c>
      <c r="C41" s="20">
        <v>1039.5999999999999</v>
      </c>
      <c r="D41" s="21">
        <v>834.7</v>
      </c>
      <c r="E41" s="22">
        <v>1362.1</v>
      </c>
      <c r="F41" s="23">
        <f t="shared" si="3"/>
        <v>0.875</v>
      </c>
      <c r="G41" s="24">
        <f t="shared" si="3"/>
        <v>0.50833333333333297</v>
      </c>
      <c r="H41" s="25">
        <f t="shared" si="3"/>
        <v>0.211111111111111</v>
      </c>
      <c r="I41" s="23">
        <f>EXP(H20)</f>
        <v>2.3988752939670981</v>
      </c>
      <c r="J41" s="24">
        <f>EXP(I20)</f>
        <v>1.6625180212410016</v>
      </c>
      <c r="K41" s="25">
        <f>EXP(J20)</f>
        <v>1.235049575168488</v>
      </c>
      <c r="L41" s="24">
        <f t="shared" si="1"/>
        <v>-5.7991946977686754E-2</v>
      </c>
      <c r="M41" s="24">
        <f>LOG(I20)</f>
        <v>-0.29385141103685808</v>
      </c>
      <c r="N41" s="25">
        <f>LOG(J20)</f>
        <v>-0.67548890848649612</v>
      </c>
    </row>
    <row r="43" spans="2:20" x14ac:dyDescent="0.25">
      <c r="B43" s="7"/>
      <c r="C43" s="7"/>
      <c r="D43" s="8"/>
      <c r="E43" s="9"/>
      <c r="F43" s="8" t="s">
        <v>20</v>
      </c>
      <c r="G43" s="8"/>
      <c r="H43" s="8"/>
      <c r="I43" s="8"/>
      <c r="J43" s="8"/>
      <c r="K43" s="7" t="s">
        <v>21</v>
      </c>
      <c r="L43" s="8"/>
      <c r="M43" s="8"/>
      <c r="N43" s="8"/>
      <c r="O43" s="8"/>
      <c r="P43" s="7" t="s">
        <v>22</v>
      </c>
      <c r="Q43" s="8"/>
      <c r="R43" s="8"/>
      <c r="S43" s="8"/>
      <c r="T43" s="9"/>
    </row>
    <row r="44" spans="2:20" x14ac:dyDescent="0.25">
      <c r="B44" s="10" t="s">
        <v>9</v>
      </c>
      <c r="C44" s="10" t="s">
        <v>6</v>
      </c>
      <c r="D44" s="11" t="s">
        <v>13</v>
      </c>
      <c r="E44" s="12" t="s">
        <v>14</v>
      </c>
      <c r="F44" s="11" t="s">
        <v>5</v>
      </c>
      <c r="G44" s="11" t="s">
        <v>4</v>
      </c>
      <c r="H44" s="11" t="s">
        <v>15</v>
      </c>
      <c r="I44" s="11" t="s">
        <v>16</v>
      </c>
      <c r="J44" s="12" t="s">
        <v>17</v>
      </c>
      <c r="K44" s="10" t="s">
        <v>5</v>
      </c>
      <c r="L44" s="11" t="s">
        <v>4</v>
      </c>
      <c r="M44" s="11" t="s">
        <v>15</v>
      </c>
      <c r="N44" s="11" t="s">
        <v>16</v>
      </c>
      <c r="O44" s="12" t="s">
        <v>17</v>
      </c>
      <c r="P44" s="10" t="s">
        <v>5</v>
      </c>
      <c r="Q44" s="11" t="s">
        <v>4</v>
      </c>
      <c r="R44" s="11" t="s">
        <v>15</v>
      </c>
      <c r="S44" s="11" t="s">
        <v>16</v>
      </c>
      <c r="T44" s="12" t="s">
        <v>17</v>
      </c>
    </row>
    <row r="45" spans="2:20" x14ac:dyDescent="0.25">
      <c r="B45" s="13">
        <v>2002</v>
      </c>
      <c r="C45" s="13">
        <v>1533.5</v>
      </c>
      <c r="D45">
        <v>1309.3</v>
      </c>
      <c r="E45" s="14">
        <v>1897.6</v>
      </c>
      <c r="F45" s="6">
        <f t="shared" ref="F45:F62" si="5">H3</f>
        <v>0.69166666666666599</v>
      </c>
      <c r="G45" s="6">
        <f t="shared" ref="G45:J60" si="6">I3</f>
        <v>0.469444444444444</v>
      </c>
      <c r="H45" s="6">
        <f>J3</f>
        <v>0.70833333333333304</v>
      </c>
      <c r="I45" s="6">
        <f>K3</f>
        <v>0.67500000000000004</v>
      </c>
      <c r="J45" s="19">
        <f>L3</f>
        <v>0.71388888888888802</v>
      </c>
      <c r="K45" s="18">
        <f t="shared" ref="K45:K62" si="7">EXP(H3)</f>
        <v>1.9970411630535065</v>
      </c>
      <c r="L45" s="6">
        <f t="shared" ref="L45:O60" si="8">EXP(I3)</f>
        <v>1.599105554421427</v>
      </c>
      <c r="M45" s="6">
        <f>EXP(J3)</f>
        <v>2.0306040966347472</v>
      </c>
      <c r="N45" s="6">
        <f>EXP(K3)</f>
        <v>1.9640329759698474</v>
      </c>
      <c r="O45" s="19">
        <f>EXP(L3)</f>
        <v>2.0419166250991236</v>
      </c>
      <c r="P45" s="18">
        <f t="shared" ref="P45:P62" si="9">LOG(H3)</f>
        <v>-0.16010315367155134</v>
      </c>
      <c r="Q45" s="6">
        <f t="shared" ref="Q45:T60" si="10">LOG(I3)</f>
        <v>-0.32841579615361416</v>
      </c>
      <c r="R45" s="6">
        <f t="shared" si="10"/>
        <v>-0.14976232033333228</v>
      </c>
      <c r="S45" s="6">
        <f t="shared" si="10"/>
        <v>-0.17069622716897506</v>
      </c>
      <c r="T45" s="19">
        <f t="shared" si="10"/>
        <v>-0.14636937743599326</v>
      </c>
    </row>
    <row r="46" spans="2:20" x14ac:dyDescent="0.25">
      <c r="B46" s="13">
        <v>2003</v>
      </c>
      <c r="C46" s="13">
        <v>1712.8999999999901</v>
      </c>
      <c r="D46">
        <v>756.6</v>
      </c>
      <c r="E46" s="14">
        <v>1542.69999999999</v>
      </c>
      <c r="F46" s="6">
        <f t="shared" si="5"/>
        <v>0.719444444444444</v>
      </c>
      <c r="G46" s="6">
        <f t="shared" si="6"/>
        <v>0.54722222222222205</v>
      </c>
      <c r="H46" s="6">
        <f t="shared" si="6"/>
        <v>0.58888888888888802</v>
      </c>
      <c r="I46" s="6">
        <f t="shared" si="6"/>
        <v>0.60833333333333295</v>
      </c>
      <c r="J46" s="19">
        <f t="shared" si="6"/>
        <v>0.438888888888888</v>
      </c>
      <c r="K46" s="18">
        <f t="shared" si="7"/>
        <v>2.0532921758436546</v>
      </c>
      <c r="L46" s="6">
        <f t="shared" si="8"/>
        <v>1.7284451068967286</v>
      </c>
      <c r="M46" s="6">
        <f t="shared" si="8"/>
        <v>1.801985096985967</v>
      </c>
      <c r="N46" s="6">
        <f t="shared" si="8"/>
        <v>1.8373665678522269</v>
      </c>
      <c r="O46" s="19">
        <f t="shared" si="8"/>
        <v>1.5509829463749032</v>
      </c>
      <c r="P46" s="18">
        <f t="shared" si="9"/>
        <v>-0.14300273668603572</v>
      </c>
      <c r="Q46" s="6">
        <f t="shared" si="10"/>
        <v>-0.26183627460569447</v>
      </c>
      <c r="R46" s="6">
        <f t="shared" si="10"/>
        <v>-0.22996663983853646</v>
      </c>
      <c r="S46" s="6">
        <f t="shared" si="10"/>
        <v>-0.21585838592716919</v>
      </c>
      <c r="T46" s="19">
        <f t="shared" si="10"/>
        <v>-0.35764541381286552</v>
      </c>
    </row>
    <row r="47" spans="2:20" x14ac:dyDescent="0.25">
      <c r="B47" s="13">
        <v>2004</v>
      </c>
      <c r="C47" s="13">
        <v>1836.19999999999</v>
      </c>
      <c r="D47">
        <v>1098.5</v>
      </c>
      <c r="E47" s="14">
        <v>1476.3</v>
      </c>
      <c r="F47" s="6">
        <f t="shared" si="5"/>
        <v>0.59722222222222199</v>
      </c>
      <c r="G47" s="6">
        <f t="shared" si="6"/>
        <v>0.55833333333333302</v>
      </c>
      <c r="H47" s="6">
        <f t="shared" si="6"/>
        <v>0.42777777777777698</v>
      </c>
      <c r="I47" s="6">
        <f t="shared" si="6"/>
        <v>0.53888888888888797</v>
      </c>
      <c r="J47" s="19">
        <f t="shared" si="6"/>
        <v>0.133333333333333</v>
      </c>
      <c r="K47" s="18">
        <f t="shared" si="7"/>
        <v>1.8170643825530979</v>
      </c>
      <c r="L47" s="6">
        <f t="shared" si="8"/>
        <v>1.7477571429349259</v>
      </c>
      <c r="M47" s="6">
        <f t="shared" si="8"/>
        <v>1.5338451886056954</v>
      </c>
      <c r="N47" s="6">
        <f t="shared" si="8"/>
        <v>1.7141012467648247</v>
      </c>
      <c r="O47" s="19">
        <f t="shared" si="8"/>
        <v>1.1426308117957222</v>
      </c>
      <c r="P47" s="18">
        <f t="shared" si="9"/>
        <v>-0.2238640408516821</v>
      </c>
      <c r="Q47" s="6">
        <f t="shared" si="10"/>
        <v>-0.25310644334679866</v>
      </c>
      <c r="R47" s="6">
        <f t="shared" si="10"/>
        <v>-0.368781779930825</v>
      </c>
      <c r="S47" s="6">
        <f t="shared" si="10"/>
        <v>-0.26850077083706198</v>
      </c>
      <c r="T47" s="19">
        <f t="shared" si="10"/>
        <v>-0.87506126339170109</v>
      </c>
    </row>
    <row r="48" spans="2:20" x14ac:dyDescent="0.25">
      <c r="B48" s="13">
        <v>2005</v>
      </c>
      <c r="C48" s="13">
        <v>1528.5</v>
      </c>
      <c r="D48">
        <v>771.69999999999902</v>
      </c>
      <c r="E48" s="14">
        <v>1237.5999999999999</v>
      </c>
      <c r="F48" s="6">
        <f t="shared" si="5"/>
        <v>0.85833333333333295</v>
      </c>
      <c r="G48" s="6">
        <f t="shared" si="6"/>
        <v>0.70833333333333304</v>
      </c>
      <c r="H48" s="6">
        <f t="shared" si="6"/>
        <v>0.33888888888888802</v>
      </c>
      <c r="I48" s="6">
        <f t="shared" si="6"/>
        <v>0.54444444444444395</v>
      </c>
      <c r="J48" s="19">
        <f t="shared" si="6"/>
        <v>6.6666666666666596E-2</v>
      </c>
      <c r="K48" s="18">
        <f t="shared" si="7"/>
        <v>2.3592253728945809</v>
      </c>
      <c r="L48" s="6">
        <f t="shared" si="8"/>
        <v>2.0306040966347472</v>
      </c>
      <c r="M48" s="6">
        <f t="shared" si="8"/>
        <v>1.4033874046156727</v>
      </c>
      <c r="N48" s="6">
        <f t="shared" si="8"/>
        <v>1.7236505327024376</v>
      </c>
      <c r="O48" s="19">
        <f t="shared" si="8"/>
        <v>1.0689391057472462</v>
      </c>
      <c r="P48" s="18">
        <f t="shared" si="9"/>
        <v>-6.6344021342452819E-2</v>
      </c>
      <c r="Q48" s="6">
        <f t="shared" si="10"/>
        <v>-0.14976232033333228</v>
      </c>
      <c r="R48" s="6">
        <f t="shared" si="10"/>
        <v>-0.46994267009254015</v>
      </c>
      <c r="S48" s="6">
        <f t="shared" si="10"/>
        <v>-0.26404642941081158</v>
      </c>
      <c r="T48" s="19">
        <f t="shared" si="10"/>
        <v>-1.1760912590556818</v>
      </c>
    </row>
    <row r="49" spans="2:20" x14ac:dyDescent="0.25">
      <c r="B49" s="13">
        <v>2006</v>
      </c>
      <c r="C49" s="13">
        <v>1469.7</v>
      </c>
      <c r="D49">
        <v>806.7</v>
      </c>
      <c r="E49" s="14">
        <v>1739.9</v>
      </c>
      <c r="F49" s="6">
        <f t="shared" si="5"/>
        <v>0.96388888888888902</v>
      </c>
      <c r="G49" s="6">
        <f t="shared" si="6"/>
        <v>0.88888888888888895</v>
      </c>
      <c r="H49" s="6">
        <f t="shared" si="6"/>
        <v>0.5</v>
      </c>
      <c r="I49" s="6">
        <f t="shared" si="6"/>
        <v>0.53888888888888797</v>
      </c>
      <c r="J49" s="19">
        <f t="shared" si="6"/>
        <v>0.21388888888888799</v>
      </c>
      <c r="K49" s="18">
        <f t="shared" si="7"/>
        <v>2.6218728453845315</v>
      </c>
      <c r="L49" s="6">
        <f t="shared" si="8"/>
        <v>2.4324254542872081</v>
      </c>
      <c r="M49" s="6">
        <f t="shared" si="8"/>
        <v>1.6487212707001282</v>
      </c>
      <c r="N49" s="6">
        <f t="shared" si="8"/>
        <v>1.7141012467648247</v>
      </c>
      <c r="O49" s="19">
        <f t="shared" si="8"/>
        <v>1.2384850376995653</v>
      </c>
      <c r="P49" s="18">
        <f t="shared" si="9"/>
        <v>-1.597302597641349E-2</v>
      </c>
      <c r="Q49" s="6">
        <f t="shared" si="10"/>
        <v>-5.1152522447381256E-2</v>
      </c>
      <c r="R49" s="6">
        <f t="shared" si="10"/>
        <v>-0.3010299956639812</v>
      </c>
      <c r="S49" s="6">
        <f t="shared" si="10"/>
        <v>-0.26850077083706198</v>
      </c>
      <c r="T49" s="19">
        <f t="shared" si="10"/>
        <v>-0.6698117755948072</v>
      </c>
    </row>
    <row r="50" spans="2:20" x14ac:dyDescent="0.25">
      <c r="B50" s="13">
        <v>2007</v>
      </c>
      <c r="C50" s="13">
        <v>1596.4</v>
      </c>
      <c r="D50">
        <v>1079.4000000000001</v>
      </c>
      <c r="E50" s="14">
        <v>1802.4</v>
      </c>
      <c r="F50" s="6">
        <f t="shared" si="5"/>
        <v>0.82777777777777695</v>
      </c>
      <c r="G50" s="6">
        <f t="shared" si="6"/>
        <v>0.53611111111111098</v>
      </c>
      <c r="H50" s="6">
        <f t="shared" si="6"/>
        <v>0.422222222222222</v>
      </c>
      <c r="I50" s="6">
        <f t="shared" si="6"/>
        <v>0.44722222222222202</v>
      </c>
      <c r="J50" s="19">
        <f t="shared" si="6"/>
        <v>0.3</v>
      </c>
      <c r="K50" s="18">
        <f t="shared" si="7"/>
        <v>2.2882281347202085</v>
      </c>
      <c r="L50" s="6">
        <f t="shared" si="8"/>
        <v>1.7093464613386951</v>
      </c>
      <c r="M50" s="6">
        <f t="shared" si="8"/>
        <v>1.5253474531238629</v>
      </c>
      <c r="N50" s="6">
        <f t="shared" si="8"/>
        <v>1.563961807741324</v>
      </c>
      <c r="O50" s="19">
        <f t="shared" si="8"/>
        <v>1.3498588075760032</v>
      </c>
      <c r="P50" s="18">
        <f t="shared" si="9"/>
        <v>-8.2086236691032474E-2</v>
      </c>
      <c r="Q50" s="6">
        <f t="shared" si="10"/>
        <v>-0.27074519175951361</v>
      </c>
      <c r="R50" s="6">
        <f t="shared" si="10"/>
        <v>-0.37445891282251492</v>
      </c>
      <c r="S50" s="6">
        <f t="shared" si="10"/>
        <v>-0.34947662473543772</v>
      </c>
      <c r="T50" s="19">
        <f t="shared" si="10"/>
        <v>-0.52287874528033762</v>
      </c>
    </row>
    <row r="51" spans="2:20" x14ac:dyDescent="0.25">
      <c r="B51" s="13">
        <v>2008</v>
      </c>
      <c r="C51" s="13">
        <v>1269.2</v>
      </c>
      <c r="D51">
        <v>1254.4000000000001</v>
      </c>
      <c r="E51" s="14">
        <v>1697.1</v>
      </c>
      <c r="F51" s="6">
        <f t="shared" si="5"/>
        <v>0.72222222222222199</v>
      </c>
      <c r="G51" s="6">
        <f t="shared" si="6"/>
        <v>0.26944444444444399</v>
      </c>
      <c r="H51" s="6">
        <f t="shared" si="6"/>
        <v>0.31944444444444398</v>
      </c>
      <c r="I51" s="6">
        <f t="shared" si="6"/>
        <v>0.36944444444444402</v>
      </c>
      <c r="J51" s="19">
        <f t="shared" si="6"/>
        <v>0.27777777777777701</v>
      </c>
      <c r="K51" s="18">
        <f t="shared" si="7"/>
        <v>2.0590036942128709</v>
      </c>
      <c r="L51" s="6">
        <f t="shared" si="8"/>
        <v>1.3092368948226385</v>
      </c>
      <c r="M51" s="6">
        <f t="shared" si="8"/>
        <v>1.3763629058361364</v>
      </c>
      <c r="N51" s="6">
        <f t="shared" si="8"/>
        <v>1.4469305410296456</v>
      </c>
      <c r="O51" s="19">
        <f t="shared" si="8"/>
        <v>1.3201927884341191</v>
      </c>
      <c r="P51" s="18">
        <f t="shared" si="9"/>
        <v>-0.14132915279646943</v>
      </c>
      <c r="Q51" s="6">
        <f t="shared" si="10"/>
        <v>-0.56953076650104317</v>
      </c>
      <c r="R51" s="6">
        <f t="shared" si="10"/>
        <v>-0.49560466041367623</v>
      </c>
      <c r="S51" s="6">
        <f t="shared" si="10"/>
        <v>-0.43245085980020198</v>
      </c>
      <c r="T51" s="19">
        <f t="shared" si="10"/>
        <v>-0.55630250076728849</v>
      </c>
    </row>
    <row r="52" spans="2:20" x14ac:dyDescent="0.25">
      <c r="B52" s="13">
        <v>2009</v>
      </c>
      <c r="C52" s="13">
        <v>985.7</v>
      </c>
      <c r="D52">
        <v>1216.4000000000001</v>
      </c>
      <c r="E52" s="14">
        <v>1744.5</v>
      </c>
      <c r="F52" s="6">
        <f t="shared" si="5"/>
        <v>0.405555555555555</v>
      </c>
      <c r="G52" s="6">
        <f t="shared" si="6"/>
        <v>0.20555555555555499</v>
      </c>
      <c r="H52" s="6">
        <f t="shared" si="6"/>
        <v>0.42499999999999999</v>
      </c>
      <c r="I52" s="6">
        <f t="shared" si="6"/>
        <v>0.32500000000000001</v>
      </c>
      <c r="J52" s="19">
        <f t="shared" si="6"/>
        <v>0.53333333333333299</v>
      </c>
      <c r="K52" s="18">
        <f t="shared" si="7"/>
        <v>1.5001356773068264</v>
      </c>
      <c r="L52" s="6">
        <f t="shared" si="8"/>
        <v>1.2282072128005663</v>
      </c>
      <c r="M52" s="6">
        <f t="shared" si="8"/>
        <v>1.5295904196633787</v>
      </c>
      <c r="N52" s="6">
        <f t="shared" si="8"/>
        <v>1.3840306459807514</v>
      </c>
      <c r="O52" s="19">
        <f t="shared" si="8"/>
        <v>1.7046048653227526</v>
      </c>
      <c r="P52" s="18">
        <f t="shared" si="9"/>
        <v>-0.39194964498285079</v>
      </c>
      <c r="Q52" s="6">
        <f t="shared" si="10"/>
        <v>-0.68707078103631225</v>
      </c>
      <c r="R52" s="6">
        <f t="shared" si="10"/>
        <v>-0.37161106994968846</v>
      </c>
      <c r="S52" s="6">
        <f t="shared" si="10"/>
        <v>-0.48811663902112562</v>
      </c>
      <c r="T52" s="19">
        <f t="shared" si="10"/>
        <v>-0.27300127206373792</v>
      </c>
    </row>
    <row r="53" spans="2:20" x14ac:dyDescent="0.25">
      <c r="B53" s="13">
        <v>2010</v>
      </c>
      <c r="C53" s="13">
        <v>826.9</v>
      </c>
      <c r="D53">
        <v>987.8</v>
      </c>
      <c r="E53" s="14">
        <v>1408.2</v>
      </c>
      <c r="F53" s="6">
        <f t="shared" si="5"/>
        <v>0.41666666666666602</v>
      </c>
      <c r="G53" s="6">
        <f t="shared" si="6"/>
        <v>0.469444444444444</v>
      </c>
      <c r="H53" s="6">
        <f t="shared" si="6"/>
        <v>0.39444444444444399</v>
      </c>
      <c r="I53" s="6">
        <f t="shared" si="6"/>
        <v>0.26388888888888801</v>
      </c>
      <c r="J53" s="19">
        <f t="shared" si="6"/>
        <v>0.61388888888888804</v>
      </c>
      <c r="K53" s="18">
        <f t="shared" si="7"/>
        <v>1.5168967963882125</v>
      </c>
      <c r="L53" s="6">
        <f t="shared" si="8"/>
        <v>1.599105554421427</v>
      </c>
      <c r="M53" s="6">
        <f t="shared" si="8"/>
        <v>1.4835597620662881</v>
      </c>
      <c r="N53" s="6">
        <f t="shared" si="8"/>
        <v>1.3019835234277235</v>
      </c>
      <c r="O53" s="19">
        <f t="shared" si="8"/>
        <v>1.8476025668993914</v>
      </c>
      <c r="P53" s="18">
        <f t="shared" si="9"/>
        <v>-0.3802112417116067</v>
      </c>
      <c r="Q53" s="6">
        <f t="shared" si="10"/>
        <v>-0.32841579615361416</v>
      </c>
      <c r="R53" s="6">
        <f t="shared" si="10"/>
        <v>-0.40401415638423127</v>
      </c>
      <c r="S53" s="6">
        <f t="shared" si="10"/>
        <v>-0.57857889547844099</v>
      </c>
      <c r="T53" s="19">
        <f t="shared" si="10"/>
        <v>-0.21191022708217716</v>
      </c>
    </row>
    <row r="54" spans="2:20" x14ac:dyDescent="0.25">
      <c r="B54" s="13">
        <v>2011</v>
      </c>
      <c r="C54" s="13">
        <v>900.69999999999902</v>
      </c>
      <c r="D54">
        <v>955.8</v>
      </c>
      <c r="E54" s="14">
        <v>1351</v>
      </c>
      <c r="F54" s="6">
        <f t="shared" si="5"/>
        <v>0.875</v>
      </c>
      <c r="G54" s="6">
        <f t="shared" si="6"/>
        <v>0.86944444444444402</v>
      </c>
      <c r="H54" s="6">
        <f t="shared" si="6"/>
        <v>0.405555555555555</v>
      </c>
      <c r="I54" s="6">
        <f t="shared" si="6"/>
        <v>0.23611111111111099</v>
      </c>
      <c r="J54" s="19">
        <f t="shared" si="6"/>
        <v>0.60555555555555496</v>
      </c>
      <c r="K54" s="18">
        <f t="shared" si="7"/>
        <v>2.3988752939670981</v>
      </c>
      <c r="L54" s="6">
        <f t="shared" si="8"/>
        <v>2.385585160221221</v>
      </c>
      <c r="M54" s="6">
        <f t="shared" si="8"/>
        <v>1.5001356773068264</v>
      </c>
      <c r="N54" s="6">
        <f t="shared" si="8"/>
        <v>1.2663150040175231</v>
      </c>
      <c r="O54" s="19">
        <f t="shared" si="8"/>
        <v>1.8322698538770323</v>
      </c>
      <c r="P54" s="18">
        <f t="shared" si="9"/>
        <v>-5.7991946977686754E-2</v>
      </c>
      <c r="Q54" s="6">
        <f t="shared" si="10"/>
        <v>-6.075816322083899E-2</v>
      </c>
      <c r="R54" s="6">
        <f t="shared" si="10"/>
        <v>-0.39194964498285079</v>
      </c>
      <c r="S54" s="6">
        <f t="shared" si="10"/>
        <v>-0.62688357505299475</v>
      </c>
      <c r="T54" s="19">
        <f t="shared" si="10"/>
        <v>-0.21784600716268288</v>
      </c>
    </row>
    <row r="55" spans="2:20" x14ac:dyDescent="0.25">
      <c r="B55" s="13">
        <v>2012</v>
      </c>
      <c r="C55" s="13">
        <v>1170.3999999999901</v>
      </c>
      <c r="D55">
        <v>902.19999999999902</v>
      </c>
      <c r="E55" s="14">
        <v>1484.1</v>
      </c>
      <c r="F55" s="6">
        <f t="shared" si="5"/>
        <v>0.9</v>
      </c>
      <c r="G55" s="6">
        <f t="shared" si="6"/>
        <v>0.59722222222222199</v>
      </c>
      <c r="H55" s="6">
        <f t="shared" si="6"/>
        <v>0.58055555555555505</v>
      </c>
      <c r="I55" s="6">
        <f t="shared" si="6"/>
        <v>0.46666666666666601</v>
      </c>
      <c r="J55" s="19">
        <f t="shared" si="6"/>
        <v>0.63333333333333297</v>
      </c>
      <c r="K55" s="18">
        <f t="shared" si="7"/>
        <v>2.4596031111569499</v>
      </c>
      <c r="L55" s="6">
        <f t="shared" si="8"/>
        <v>1.8170643825530979</v>
      </c>
      <c r="M55" s="6">
        <f t="shared" si="8"/>
        <v>1.7870309499969745</v>
      </c>
      <c r="N55" s="6">
        <f t="shared" si="8"/>
        <v>1.5946697582283145</v>
      </c>
      <c r="O55" s="19">
        <f t="shared" si="8"/>
        <v>1.8838797239649621</v>
      </c>
      <c r="P55" s="18">
        <f t="shared" si="9"/>
        <v>-4.5757490560675115E-2</v>
      </c>
      <c r="Q55" s="6">
        <f t="shared" si="10"/>
        <v>-0.2238640408516821</v>
      </c>
      <c r="R55" s="6">
        <f t="shared" si="10"/>
        <v>-0.23615621465623365</v>
      </c>
      <c r="S55" s="6">
        <f t="shared" si="10"/>
        <v>-0.33099321904142504</v>
      </c>
      <c r="T55" s="19">
        <f t="shared" si="10"/>
        <v>-0.19836765376683371</v>
      </c>
    </row>
    <row r="56" spans="2:20" x14ac:dyDescent="0.25">
      <c r="B56" s="13">
        <v>2013</v>
      </c>
      <c r="C56" s="13">
        <v>1060.8</v>
      </c>
      <c r="D56">
        <v>1304.0999999999999</v>
      </c>
      <c r="E56" s="14">
        <v>1824.2</v>
      </c>
      <c r="F56" s="6">
        <f t="shared" si="5"/>
        <v>0.61666666666666603</v>
      </c>
      <c r="G56" s="6">
        <f t="shared" si="6"/>
        <v>0.38333333333333303</v>
      </c>
      <c r="H56" s="6">
        <f t="shared" si="6"/>
        <v>0.37222222222222201</v>
      </c>
      <c r="I56" s="6">
        <f t="shared" si="6"/>
        <v>0.40833333333333299</v>
      </c>
      <c r="J56" s="19">
        <f t="shared" si="6"/>
        <v>0.29166666666666602</v>
      </c>
      <c r="K56" s="18">
        <f t="shared" si="7"/>
        <v>1.8527419309528883</v>
      </c>
      <c r="L56" s="6">
        <f t="shared" si="8"/>
        <v>1.4671670042362546</v>
      </c>
      <c r="M56" s="6">
        <f t="shared" si="8"/>
        <v>1.4509553799986419</v>
      </c>
      <c r="N56" s="6">
        <f t="shared" si="8"/>
        <v>1.5043085137779606</v>
      </c>
      <c r="O56" s="19">
        <f t="shared" si="8"/>
        <v>1.3386567243530931</v>
      </c>
      <c r="P56" s="18">
        <f t="shared" si="9"/>
        <v>-0.20994952631664909</v>
      </c>
      <c r="Q56" s="6">
        <f t="shared" si="10"/>
        <v>-0.41642341436605113</v>
      </c>
      <c r="R56" s="6">
        <f t="shared" si="10"/>
        <v>-0.4291977024024799</v>
      </c>
      <c r="S56" s="6">
        <f t="shared" si="10"/>
        <v>-0.38898516601911154</v>
      </c>
      <c r="T56" s="19">
        <f t="shared" si="10"/>
        <v>-0.5351132016973501</v>
      </c>
    </row>
    <row r="57" spans="2:20" x14ac:dyDescent="0.25">
      <c r="B57" s="13">
        <v>2014</v>
      </c>
      <c r="C57" s="13">
        <v>642.9</v>
      </c>
      <c r="D57">
        <v>1730.3</v>
      </c>
      <c r="E57" s="14">
        <v>1986.1</v>
      </c>
      <c r="F57" s="6">
        <f t="shared" si="5"/>
        <v>0.35555555555555501</v>
      </c>
      <c r="G57" s="6">
        <f t="shared" si="6"/>
        <v>0.105555555555555</v>
      </c>
      <c r="H57" s="6">
        <f t="shared" si="6"/>
        <v>0.141666666666666</v>
      </c>
      <c r="I57" s="6">
        <f t="shared" si="6"/>
        <v>0.266666666666666</v>
      </c>
      <c r="J57" s="19">
        <f t="shared" si="6"/>
        <v>0.133333333333333</v>
      </c>
      <c r="K57" s="18">
        <f t="shared" si="7"/>
        <v>1.4269731969975614</v>
      </c>
      <c r="L57" s="6">
        <f t="shared" si="8"/>
        <v>1.1113278432436069</v>
      </c>
      <c r="M57" s="6">
        <f t="shared" si="8"/>
        <v>1.1521925203457473</v>
      </c>
      <c r="N57" s="6">
        <f t="shared" si="8"/>
        <v>1.3056051720649513</v>
      </c>
      <c r="O57" s="19">
        <f t="shared" si="8"/>
        <v>1.1426308117957222</v>
      </c>
      <c r="P57" s="18">
        <f t="shared" si="9"/>
        <v>-0.44909253111941955</v>
      </c>
      <c r="Q57" s="6">
        <f t="shared" si="10"/>
        <v>-0.97651890415047937</v>
      </c>
      <c r="R57" s="6">
        <f t="shared" si="10"/>
        <v>-0.848732324669353</v>
      </c>
      <c r="S57" s="6">
        <f t="shared" si="10"/>
        <v>-0.57403126772771995</v>
      </c>
      <c r="T57" s="19">
        <f t="shared" si="10"/>
        <v>-0.87506126339170109</v>
      </c>
    </row>
    <row r="58" spans="2:20" x14ac:dyDescent="0.25">
      <c r="B58" s="13">
        <v>2015</v>
      </c>
      <c r="C58" s="13">
        <v>456.4</v>
      </c>
      <c r="D58">
        <v>1573.2</v>
      </c>
      <c r="E58" s="14">
        <v>1462.3</v>
      </c>
      <c r="F58" s="6">
        <f t="shared" si="5"/>
        <v>6.3888888888888801E-2</v>
      </c>
      <c r="G58" s="6">
        <f t="shared" si="6"/>
        <v>6.3888888888888801E-2</v>
      </c>
      <c r="H58" s="6">
        <f t="shared" si="6"/>
        <v>0.116666666666666</v>
      </c>
      <c r="I58" s="6">
        <f t="shared" si="6"/>
        <v>0.133333333333333</v>
      </c>
      <c r="J58" s="19">
        <f t="shared" si="6"/>
        <v>0.249999999999999</v>
      </c>
      <c r="K58" s="18">
        <f t="shared" si="7"/>
        <v>1.0659739506311052</v>
      </c>
      <c r="L58" s="6">
        <f t="shared" si="8"/>
        <v>1.0659739506311052</v>
      </c>
      <c r="M58" s="6">
        <f t="shared" si="8"/>
        <v>1.1237447856581135</v>
      </c>
      <c r="N58" s="6">
        <f t="shared" si="8"/>
        <v>1.1426308117957222</v>
      </c>
      <c r="O58" s="19">
        <f t="shared" si="8"/>
        <v>1.2840254166877403</v>
      </c>
      <c r="P58" s="18">
        <f t="shared" si="9"/>
        <v>-1.1945746647496951</v>
      </c>
      <c r="Q58" s="6">
        <f t="shared" si="10"/>
        <v>-1.1945746647496951</v>
      </c>
      <c r="R58" s="6">
        <f t="shared" si="10"/>
        <v>-0.93305321036938926</v>
      </c>
      <c r="S58" s="6">
        <f t="shared" si="10"/>
        <v>-0.87506126339170109</v>
      </c>
      <c r="T58" s="19">
        <f t="shared" si="10"/>
        <v>-0.60205999132796417</v>
      </c>
    </row>
    <row r="59" spans="2:20" x14ac:dyDescent="0.25">
      <c r="B59" s="13">
        <v>2016</v>
      </c>
      <c r="C59" s="13">
        <v>917.3</v>
      </c>
      <c r="D59">
        <v>1186.5999999999999</v>
      </c>
      <c r="E59" s="14">
        <v>1331</v>
      </c>
      <c r="F59" s="6">
        <f t="shared" si="5"/>
        <v>0.15</v>
      </c>
      <c r="G59" s="6">
        <f t="shared" si="6"/>
        <v>0.22222222222222199</v>
      </c>
      <c r="H59" s="6">
        <f t="shared" si="6"/>
        <v>0.102777777777777</v>
      </c>
      <c r="I59" s="6">
        <f t="shared" si="6"/>
        <v>4.4444444444444398E-2</v>
      </c>
      <c r="J59" s="19">
        <f t="shared" si="6"/>
        <v>0.30555555555555503</v>
      </c>
      <c r="K59" s="18">
        <f t="shared" si="7"/>
        <v>1.1618342427282831</v>
      </c>
      <c r="L59" s="6">
        <f t="shared" si="8"/>
        <v>1.2488488690016819</v>
      </c>
      <c r="M59" s="6">
        <f t="shared" si="8"/>
        <v>1.1082451050198983</v>
      </c>
      <c r="N59" s="6">
        <f t="shared" si="8"/>
        <v>1.0454468947140421</v>
      </c>
      <c r="O59" s="19">
        <f t="shared" si="8"/>
        <v>1.3573788929579342</v>
      </c>
      <c r="P59" s="18">
        <f t="shared" si="9"/>
        <v>-0.82390874094431876</v>
      </c>
      <c r="Q59" s="6">
        <f t="shared" si="10"/>
        <v>-0.65321251377534417</v>
      </c>
      <c r="R59" s="6">
        <f t="shared" si="10"/>
        <v>-0.98810077670029561</v>
      </c>
      <c r="S59" s="6">
        <f t="shared" si="10"/>
        <v>-1.3521825181113629</v>
      </c>
      <c r="T59" s="19">
        <f t="shared" si="10"/>
        <v>-0.51490981560906302</v>
      </c>
    </row>
    <row r="60" spans="2:20" x14ac:dyDescent="0.25">
      <c r="B60" s="13">
        <v>2018</v>
      </c>
      <c r="C60" s="13">
        <v>1042.9000000000001</v>
      </c>
      <c r="D60">
        <v>917.1</v>
      </c>
      <c r="E60" s="14">
        <v>1579.3</v>
      </c>
      <c r="F60" s="6">
        <f t="shared" si="5"/>
        <v>0.68611111111111101</v>
      </c>
      <c r="G60" s="6">
        <f t="shared" si="6"/>
        <v>0.52777777777777701</v>
      </c>
      <c r="H60" s="6">
        <f t="shared" si="6"/>
        <v>0.219444444444444</v>
      </c>
      <c r="I60" s="6">
        <f t="shared" si="6"/>
        <v>0.13055555555555501</v>
      </c>
      <c r="J60" s="19">
        <f t="shared" si="6"/>
        <v>0.42499999999999999</v>
      </c>
      <c r="K60" s="18">
        <f t="shared" si="7"/>
        <v>1.9859772514697134</v>
      </c>
      <c r="L60" s="6">
        <f t="shared" si="8"/>
        <v>1.6951610952772713</v>
      </c>
      <c r="M60" s="6">
        <f t="shared" si="8"/>
        <v>1.2453846579972403</v>
      </c>
      <c r="N60" s="6">
        <f t="shared" si="8"/>
        <v>1.1394612415374723</v>
      </c>
      <c r="O60" s="19">
        <f t="shared" si="8"/>
        <v>1.5295904196633787</v>
      </c>
      <c r="P60" s="18">
        <f t="shared" si="9"/>
        <v>-0.1636055475076216</v>
      </c>
      <c r="Q60" s="6">
        <f t="shared" si="10"/>
        <v>-0.27754889981445896</v>
      </c>
      <c r="R60" s="6">
        <f t="shared" si="10"/>
        <v>-0.65867540947684677</v>
      </c>
      <c r="S60" s="6">
        <f t="shared" si="10"/>
        <v>-0.88420464283157163</v>
      </c>
      <c r="T60" s="19">
        <f t="shared" si="10"/>
        <v>-0.37161106994968846</v>
      </c>
    </row>
    <row r="61" spans="2:20" x14ac:dyDescent="0.25">
      <c r="B61" s="13">
        <v>2019</v>
      </c>
      <c r="C61" s="13">
        <v>921.5</v>
      </c>
      <c r="D61">
        <v>775.4</v>
      </c>
      <c r="E61" s="14">
        <v>1414.9</v>
      </c>
      <c r="F61" s="6">
        <f t="shared" si="5"/>
        <v>0.81111111111111101</v>
      </c>
      <c r="G61" s="6">
        <f t="shared" ref="G61:J62" si="11">I19</f>
        <v>0.72499999999999998</v>
      </c>
      <c r="H61" s="6">
        <f t="shared" si="11"/>
        <v>8.3333333333333301E-2</v>
      </c>
      <c r="I61" s="6">
        <f t="shared" si="11"/>
        <v>0.13055555555555501</v>
      </c>
      <c r="J61" s="19">
        <f t="shared" si="11"/>
        <v>0.141666666666666</v>
      </c>
      <c r="K61" s="18">
        <f t="shared" si="7"/>
        <v>2.2504070503288132</v>
      </c>
      <c r="L61" s="6">
        <f t="shared" ref="L61:O62" si="12">EXP(I19)</f>
        <v>2.0647310999664863</v>
      </c>
      <c r="M61" s="6">
        <f t="shared" si="12"/>
        <v>1.0869040495212288</v>
      </c>
      <c r="N61" s="6">
        <f t="shared" si="12"/>
        <v>1.1394612415374723</v>
      </c>
      <c r="O61" s="19">
        <f t="shared" si="12"/>
        <v>1.1521925203457473</v>
      </c>
      <c r="P61" s="18">
        <f t="shared" si="9"/>
        <v>-9.0919649318869034E-2</v>
      </c>
      <c r="Q61" s="6">
        <f t="shared" ref="Q61:T62" si="13">LOG(I19)</f>
        <v>-0.13966199342900631</v>
      </c>
      <c r="R61" s="6">
        <f t="shared" si="13"/>
        <v>-1.0791812460476249</v>
      </c>
      <c r="S61" s="6">
        <f t="shared" si="13"/>
        <v>-0.88420464283157163</v>
      </c>
      <c r="T61" s="19">
        <f t="shared" si="13"/>
        <v>-0.848732324669353</v>
      </c>
    </row>
    <row r="62" spans="2:20" x14ac:dyDescent="0.25">
      <c r="B62" s="20">
        <v>2020</v>
      </c>
      <c r="C62" s="20">
        <v>1039.5999999999999</v>
      </c>
      <c r="D62" s="21">
        <v>834.7</v>
      </c>
      <c r="E62" s="22">
        <v>1362.1</v>
      </c>
      <c r="F62" s="24">
        <f t="shared" si="5"/>
        <v>0.875</v>
      </c>
      <c r="G62" s="24">
        <f t="shared" si="11"/>
        <v>0.50833333333333297</v>
      </c>
      <c r="H62" s="24">
        <f t="shared" si="11"/>
        <v>0.211111111111111</v>
      </c>
      <c r="I62" s="24">
        <f t="shared" si="11"/>
        <v>0.25277777777777699</v>
      </c>
      <c r="J62" s="25">
        <f t="shared" si="11"/>
        <v>0.33611111111111103</v>
      </c>
      <c r="K62" s="23">
        <f t="shared" si="7"/>
        <v>2.3988752939670981</v>
      </c>
      <c r="L62" s="24">
        <f t="shared" si="12"/>
        <v>1.6625180212410016</v>
      </c>
      <c r="M62" s="24">
        <f t="shared" si="12"/>
        <v>1.235049575168488</v>
      </c>
      <c r="N62" s="24">
        <f t="shared" si="12"/>
        <v>1.28759711234812</v>
      </c>
      <c r="O62" s="25">
        <f t="shared" si="12"/>
        <v>1.3994945155630134</v>
      </c>
      <c r="P62" s="23">
        <f t="shared" si="9"/>
        <v>-5.7991946977686754E-2</v>
      </c>
      <c r="Q62" s="24">
        <f t="shared" si="13"/>
        <v>-0.29385141103685808</v>
      </c>
      <c r="R62" s="24">
        <f t="shared" si="13"/>
        <v>-0.67548890848649612</v>
      </c>
      <c r="S62" s="24">
        <f t="shared" si="13"/>
        <v>-0.59726110844619507</v>
      </c>
      <c r="T62" s="25">
        <f t="shared" si="13"/>
        <v>-0.47351713045083726</v>
      </c>
    </row>
    <row r="64" spans="2:20" x14ac:dyDescent="0.25">
      <c r="B64" s="7"/>
      <c r="C64" s="7"/>
      <c r="D64" s="8"/>
      <c r="E64" s="9"/>
      <c r="F64" s="8" t="s">
        <v>20</v>
      </c>
      <c r="G64" s="8"/>
      <c r="H64" s="8"/>
      <c r="I64" s="8"/>
      <c r="J64" s="7" t="s">
        <v>21</v>
      </c>
      <c r="K64" s="8"/>
      <c r="L64" s="8"/>
      <c r="M64" s="8"/>
      <c r="N64" s="7" t="s">
        <v>22</v>
      </c>
      <c r="O64" s="8"/>
      <c r="P64" s="8"/>
      <c r="Q64" s="9"/>
    </row>
    <row r="65" spans="2:17" x14ac:dyDescent="0.25">
      <c r="B65" s="10" t="s">
        <v>9</v>
      </c>
      <c r="C65" s="10" t="s">
        <v>6</v>
      </c>
      <c r="D65" s="11" t="s">
        <v>13</v>
      </c>
      <c r="E65" s="12" t="s">
        <v>14</v>
      </c>
      <c r="F65" s="11" t="s">
        <v>5</v>
      </c>
      <c r="G65" s="11" t="s">
        <v>4</v>
      </c>
      <c r="H65" s="11" t="s">
        <v>16</v>
      </c>
      <c r="I65" s="12" t="s">
        <v>17</v>
      </c>
      <c r="J65" s="10" t="s">
        <v>5</v>
      </c>
      <c r="K65" s="11" t="s">
        <v>4</v>
      </c>
      <c r="L65" s="11" t="s">
        <v>16</v>
      </c>
      <c r="M65" s="12" t="s">
        <v>17</v>
      </c>
      <c r="N65" s="10" t="s">
        <v>5</v>
      </c>
      <c r="O65" s="11" t="s">
        <v>4</v>
      </c>
      <c r="P65" s="11" t="s">
        <v>16</v>
      </c>
      <c r="Q65" s="12" t="s">
        <v>17</v>
      </c>
    </row>
    <row r="66" spans="2:17" x14ac:dyDescent="0.25">
      <c r="B66" s="13">
        <v>2002</v>
      </c>
      <c r="C66" s="13">
        <v>1533.5</v>
      </c>
      <c r="D66">
        <v>1309.3</v>
      </c>
      <c r="E66" s="14">
        <v>1897.6</v>
      </c>
      <c r="F66" s="6">
        <f t="shared" ref="F66:G81" si="14">F45</f>
        <v>0.69166666666666599</v>
      </c>
      <c r="G66" s="6">
        <f t="shared" si="14"/>
        <v>0.469444444444444</v>
      </c>
      <c r="H66" s="6">
        <f t="shared" ref="H66:K81" si="15">I45</f>
        <v>0.67500000000000004</v>
      </c>
      <c r="I66" s="19">
        <f t="shared" si="15"/>
        <v>0.71388888888888802</v>
      </c>
      <c r="J66" s="18">
        <f t="shared" si="15"/>
        <v>1.9970411630535065</v>
      </c>
      <c r="K66" s="6">
        <f t="shared" si="15"/>
        <v>1.599105554421427</v>
      </c>
      <c r="L66" s="6">
        <f t="shared" ref="L66:O81" si="16">N45</f>
        <v>1.9640329759698474</v>
      </c>
      <c r="M66" s="19">
        <f t="shared" si="16"/>
        <v>2.0419166250991236</v>
      </c>
      <c r="N66" s="18">
        <f t="shared" si="16"/>
        <v>-0.16010315367155134</v>
      </c>
      <c r="O66" s="6">
        <f t="shared" si="16"/>
        <v>-0.32841579615361416</v>
      </c>
      <c r="P66" s="6">
        <f t="shared" ref="P66:Q81" si="17">S45</f>
        <v>-0.17069622716897506</v>
      </c>
      <c r="Q66" s="19">
        <f t="shared" si="17"/>
        <v>-0.14636937743599326</v>
      </c>
    </row>
    <row r="67" spans="2:17" x14ac:dyDescent="0.25">
      <c r="B67" s="13">
        <v>2003</v>
      </c>
      <c r="C67" s="13">
        <v>1712.8999999999901</v>
      </c>
      <c r="D67">
        <v>756.6</v>
      </c>
      <c r="E67" s="14">
        <v>1542.69999999999</v>
      </c>
      <c r="F67" s="6">
        <f t="shared" si="14"/>
        <v>0.719444444444444</v>
      </c>
      <c r="G67" s="6">
        <f t="shared" si="14"/>
        <v>0.54722222222222205</v>
      </c>
      <c r="H67" s="6">
        <f t="shared" si="15"/>
        <v>0.60833333333333295</v>
      </c>
      <c r="I67" s="19">
        <f t="shared" si="15"/>
        <v>0.438888888888888</v>
      </c>
      <c r="J67" s="18">
        <f t="shared" si="15"/>
        <v>2.0532921758436546</v>
      </c>
      <c r="K67" s="6">
        <f t="shared" si="15"/>
        <v>1.7284451068967286</v>
      </c>
      <c r="L67" s="6">
        <f t="shared" si="16"/>
        <v>1.8373665678522269</v>
      </c>
      <c r="M67" s="19">
        <f t="shared" si="16"/>
        <v>1.5509829463749032</v>
      </c>
      <c r="N67" s="18">
        <f t="shared" si="16"/>
        <v>-0.14300273668603572</v>
      </c>
      <c r="O67" s="6">
        <f t="shared" si="16"/>
        <v>-0.26183627460569447</v>
      </c>
      <c r="P67" s="6">
        <f t="shared" si="17"/>
        <v>-0.21585838592716919</v>
      </c>
      <c r="Q67" s="19">
        <f t="shared" si="17"/>
        <v>-0.35764541381286552</v>
      </c>
    </row>
    <row r="68" spans="2:17" x14ac:dyDescent="0.25">
      <c r="B68" s="13">
        <v>2004</v>
      </c>
      <c r="C68" s="13">
        <v>1836.19999999999</v>
      </c>
      <c r="D68">
        <v>1098.5</v>
      </c>
      <c r="E68" s="14">
        <v>1476.3</v>
      </c>
      <c r="F68" s="6">
        <f t="shared" si="14"/>
        <v>0.59722222222222199</v>
      </c>
      <c r="G68" s="6">
        <f t="shared" si="14"/>
        <v>0.55833333333333302</v>
      </c>
      <c r="H68" s="6">
        <f t="shared" si="15"/>
        <v>0.53888888888888797</v>
      </c>
      <c r="I68" s="19">
        <f t="shared" si="15"/>
        <v>0.133333333333333</v>
      </c>
      <c r="J68" s="18">
        <f t="shared" si="15"/>
        <v>1.8170643825530979</v>
      </c>
      <c r="K68" s="6">
        <f t="shared" si="15"/>
        <v>1.7477571429349259</v>
      </c>
      <c r="L68" s="6">
        <f t="shared" si="16"/>
        <v>1.7141012467648247</v>
      </c>
      <c r="M68" s="19">
        <f t="shared" si="16"/>
        <v>1.1426308117957222</v>
      </c>
      <c r="N68" s="18">
        <f t="shared" si="16"/>
        <v>-0.2238640408516821</v>
      </c>
      <c r="O68" s="6">
        <f t="shared" si="16"/>
        <v>-0.25310644334679866</v>
      </c>
      <c r="P68" s="6">
        <f t="shared" si="17"/>
        <v>-0.26850077083706198</v>
      </c>
      <c r="Q68" s="19">
        <f t="shared" si="17"/>
        <v>-0.87506126339170109</v>
      </c>
    </row>
    <row r="69" spans="2:17" x14ac:dyDescent="0.25">
      <c r="B69" s="13">
        <v>2005</v>
      </c>
      <c r="C69" s="13">
        <v>1528.5</v>
      </c>
      <c r="D69">
        <v>771.69999999999902</v>
      </c>
      <c r="E69" s="14">
        <v>1237.5999999999999</v>
      </c>
      <c r="F69" s="6">
        <f t="shared" si="14"/>
        <v>0.85833333333333295</v>
      </c>
      <c r="G69" s="6">
        <f t="shared" si="14"/>
        <v>0.70833333333333304</v>
      </c>
      <c r="H69" s="6">
        <f t="shared" si="15"/>
        <v>0.54444444444444395</v>
      </c>
      <c r="I69" s="19">
        <f t="shared" si="15"/>
        <v>6.6666666666666596E-2</v>
      </c>
      <c r="J69" s="18">
        <f t="shared" si="15"/>
        <v>2.3592253728945809</v>
      </c>
      <c r="K69" s="6">
        <f t="shared" si="15"/>
        <v>2.0306040966347472</v>
      </c>
      <c r="L69" s="6">
        <f t="shared" si="16"/>
        <v>1.7236505327024376</v>
      </c>
      <c r="M69" s="19">
        <f t="shared" si="16"/>
        <v>1.0689391057472462</v>
      </c>
      <c r="N69" s="18">
        <f t="shared" si="16"/>
        <v>-6.6344021342452819E-2</v>
      </c>
      <c r="O69" s="6">
        <f t="shared" si="16"/>
        <v>-0.14976232033333228</v>
      </c>
      <c r="P69" s="6">
        <f t="shared" si="17"/>
        <v>-0.26404642941081158</v>
      </c>
      <c r="Q69" s="19">
        <f t="shared" si="17"/>
        <v>-1.1760912590556818</v>
      </c>
    </row>
    <row r="70" spans="2:17" x14ac:dyDescent="0.25">
      <c r="B70" s="13">
        <v>2006</v>
      </c>
      <c r="C70" s="13">
        <v>1469.7</v>
      </c>
      <c r="D70">
        <v>806.7</v>
      </c>
      <c r="E70" s="14">
        <v>1739.9</v>
      </c>
      <c r="F70" s="6">
        <f t="shared" si="14"/>
        <v>0.96388888888888902</v>
      </c>
      <c r="G70" s="6">
        <f t="shared" si="14"/>
        <v>0.88888888888888895</v>
      </c>
      <c r="H70" s="6">
        <f t="shared" si="15"/>
        <v>0.53888888888888797</v>
      </c>
      <c r="I70" s="19">
        <f t="shared" si="15"/>
        <v>0.21388888888888799</v>
      </c>
      <c r="J70" s="18">
        <f t="shared" si="15"/>
        <v>2.6218728453845315</v>
      </c>
      <c r="K70" s="6">
        <f t="shared" si="15"/>
        <v>2.4324254542872081</v>
      </c>
      <c r="L70" s="6">
        <f t="shared" si="16"/>
        <v>1.7141012467648247</v>
      </c>
      <c r="M70" s="19">
        <f t="shared" si="16"/>
        <v>1.2384850376995653</v>
      </c>
      <c r="N70" s="18">
        <f t="shared" si="16"/>
        <v>-1.597302597641349E-2</v>
      </c>
      <c r="O70" s="6">
        <f t="shared" si="16"/>
        <v>-5.1152522447381256E-2</v>
      </c>
      <c r="P70" s="6">
        <f t="shared" si="17"/>
        <v>-0.26850077083706198</v>
      </c>
      <c r="Q70" s="19">
        <f t="shared" si="17"/>
        <v>-0.6698117755948072</v>
      </c>
    </row>
    <row r="71" spans="2:17" x14ac:dyDescent="0.25">
      <c r="B71" s="13">
        <v>2007</v>
      </c>
      <c r="C71" s="13">
        <v>1596.4</v>
      </c>
      <c r="D71">
        <v>1079.4000000000001</v>
      </c>
      <c r="E71" s="14">
        <v>1802.4</v>
      </c>
      <c r="F71" s="6">
        <f t="shared" si="14"/>
        <v>0.82777777777777695</v>
      </c>
      <c r="G71" s="6">
        <f t="shared" si="14"/>
        <v>0.53611111111111098</v>
      </c>
      <c r="H71" s="6">
        <f t="shared" si="15"/>
        <v>0.44722222222222202</v>
      </c>
      <c r="I71" s="19">
        <f t="shared" si="15"/>
        <v>0.3</v>
      </c>
      <c r="J71" s="18">
        <f t="shared" si="15"/>
        <v>2.2882281347202085</v>
      </c>
      <c r="K71" s="6">
        <f t="shared" si="15"/>
        <v>1.7093464613386951</v>
      </c>
      <c r="L71" s="6">
        <f t="shared" si="16"/>
        <v>1.563961807741324</v>
      </c>
      <c r="M71" s="19">
        <f t="shared" si="16"/>
        <v>1.3498588075760032</v>
      </c>
      <c r="N71" s="18">
        <f t="shared" si="16"/>
        <v>-8.2086236691032474E-2</v>
      </c>
      <c r="O71" s="6">
        <f t="shared" si="16"/>
        <v>-0.27074519175951361</v>
      </c>
      <c r="P71" s="6">
        <f t="shared" si="17"/>
        <v>-0.34947662473543772</v>
      </c>
      <c r="Q71" s="19">
        <f t="shared" si="17"/>
        <v>-0.52287874528033762</v>
      </c>
    </row>
    <row r="72" spans="2:17" x14ac:dyDescent="0.25">
      <c r="B72" s="13">
        <v>2008</v>
      </c>
      <c r="C72" s="13">
        <v>1269.2</v>
      </c>
      <c r="D72">
        <v>1254.4000000000001</v>
      </c>
      <c r="E72" s="14">
        <v>1697.1</v>
      </c>
      <c r="F72" s="6">
        <f t="shared" si="14"/>
        <v>0.72222222222222199</v>
      </c>
      <c r="G72" s="6">
        <f t="shared" si="14"/>
        <v>0.26944444444444399</v>
      </c>
      <c r="H72" s="6">
        <f t="shared" si="15"/>
        <v>0.36944444444444402</v>
      </c>
      <c r="I72" s="19">
        <f t="shared" si="15"/>
        <v>0.27777777777777701</v>
      </c>
      <c r="J72" s="18">
        <f t="shared" si="15"/>
        <v>2.0590036942128709</v>
      </c>
      <c r="K72" s="6">
        <f t="shared" si="15"/>
        <v>1.3092368948226385</v>
      </c>
      <c r="L72" s="6">
        <f t="shared" si="16"/>
        <v>1.4469305410296456</v>
      </c>
      <c r="M72" s="19">
        <f t="shared" si="16"/>
        <v>1.3201927884341191</v>
      </c>
      <c r="N72" s="18">
        <f t="shared" si="16"/>
        <v>-0.14132915279646943</v>
      </c>
      <c r="O72" s="6">
        <f t="shared" si="16"/>
        <v>-0.56953076650104317</v>
      </c>
      <c r="P72" s="6">
        <f t="shared" si="17"/>
        <v>-0.43245085980020198</v>
      </c>
      <c r="Q72" s="19">
        <f t="shared" si="17"/>
        <v>-0.55630250076728849</v>
      </c>
    </row>
    <row r="73" spans="2:17" x14ac:dyDescent="0.25">
      <c r="B73" s="13">
        <v>2009</v>
      </c>
      <c r="C73" s="13">
        <v>985.7</v>
      </c>
      <c r="D73">
        <v>1216.4000000000001</v>
      </c>
      <c r="E73" s="14">
        <v>1744.5</v>
      </c>
      <c r="F73" s="6">
        <f t="shared" si="14"/>
        <v>0.405555555555555</v>
      </c>
      <c r="G73" s="6">
        <f t="shared" si="14"/>
        <v>0.20555555555555499</v>
      </c>
      <c r="H73" s="6">
        <f t="shared" si="15"/>
        <v>0.32500000000000001</v>
      </c>
      <c r="I73" s="19">
        <f t="shared" si="15"/>
        <v>0.53333333333333299</v>
      </c>
      <c r="J73" s="18">
        <f t="shared" si="15"/>
        <v>1.5001356773068264</v>
      </c>
      <c r="K73" s="6">
        <f t="shared" si="15"/>
        <v>1.2282072128005663</v>
      </c>
      <c r="L73" s="6">
        <f t="shared" si="16"/>
        <v>1.3840306459807514</v>
      </c>
      <c r="M73" s="19">
        <f t="shared" si="16"/>
        <v>1.7046048653227526</v>
      </c>
      <c r="N73" s="18">
        <f t="shared" si="16"/>
        <v>-0.39194964498285079</v>
      </c>
      <c r="O73" s="6">
        <f t="shared" si="16"/>
        <v>-0.68707078103631225</v>
      </c>
      <c r="P73" s="6">
        <f t="shared" si="17"/>
        <v>-0.48811663902112562</v>
      </c>
      <c r="Q73" s="19">
        <f t="shared" si="17"/>
        <v>-0.27300127206373792</v>
      </c>
    </row>
    <row r="74" spans="2:17" x14ac:dyDescent="0.25">
      <c r="B74" s="13">
        <v>2010</v>
      </c>
      <c r="C74" s="13">
        <v>826.9</v>
      </c>
      <c r="D74">
        <v>987.8</v>
      </c>
      <c r="E74" s="14">
        <v>1408.2</v>
      </c>
      <c r="F74" s="6">
        <f t="shared" si="14"/>
        <v>0.41666666666666602</v>
      </c>
      <c r="G74" s="6">
        <f t="shared" si="14"/>
        <v>0.469444444444444</v>
      </c>
      <c r="H74" s="6">
        <f t="shared" si="15"/>
        <v>0.26388888888888801</v>
      </c>
      <c r="I74" s="19">
        <f t="shared" si="15"/>
        <v>0.61388888888888804</v>
      </c>
      <c r="J74" s="18">
        <f t="shared" si="15"/>
        <v>1.5168967963882125</v>
      </c>
      <c r="K74" s="6">
        <f t="shared" si="15"/>
        <v>1.599105554421427</v>
      </c>
      <c r="L74" s="6">
        <f t="shared" si="16"/>
        <v>1.3019835234277235</v>
      </c>
      <c r="M74" s="19">
        <f t="shared" si="16"/>
        <v>1.8476025668993914</v>
      </c>
      <c r="N74" s="18">
        <f t="shared" si="16"/>
        <v>-0.3802112417116067</v>
      </c>
      <c r="O74" s="6">
        <f t="shared" si="16"/>
        <v>-0.32841579615361416</v>
      </c>
      <c r="P74" s="6">
        <f t="shared" si="17"/>
        <v>-0.57857889547844099</v>
      </c>
      <c r="Q74" s="19">
        <f t="shared" si="17"/>
        <v>-0.21191022708217716</v>
      </c>
    </row>
    <row r="75" spans="2:17" x14ac:dyDescent="0.25">
      <c r="B75" s="13">
        <v>2011</v>
      </c>
      <c r="C75" s="13">
        <v>900.69999999999902</v>
      </c>
      <c r="D75">
        <v>955.8</v>
      </c>
      <c r="E75" s="14">
        <v>1351</v>
      </c>
      <c r="F75" s="6">
        <f t="shared" si="14"/>
        <v>0.875</v>
      </c>
      <c r="G75" s="6">
        <f t="shared" si="14"/>
        <v>0.86944444444444402</v>
      </c>
      <c r="H75" s="6">
        <f t="shared" si="15"/>
        <v>0.23611111111111099</v>
      </c>
      <c r="I75" s="19">
        <f t="shared" si="15"/>
        <v>0.60555555555555496</v>
      </c>
      <c r="J75" s="18">
        <f t="shared" si="15"/>
        <v>2.3988752939670981</v>
      </c>
      <c r="K75" s="6">
        <f t="shared" si="15"/>
        <v>2.385585160221221</v>
      </c>
      <c r="L75" s="6">
        <f t="shared" si="16"/>
        <v>1.2663150040175231</v>
      </c>
      <c r="M75" s="19">
        <f t="shared" si="16"/>
        <v>1.8322698538770323</v>
      </c>
      <c r="N75" s="18">
        <f t="shared" si="16"/>
        <v>-5.7991946977686754E-2</v>
      </c>
      <c r="O75" s="6">
        <f t="shared" si="16"/>
        <v>-6.075816322083899E-2</v>
      </c>
      <c r="P75" s="6">
        <f t="shared" si="17"/>
        <v>-0.62688357505299475</v>
      </c>
      <c r="Q75" s="19">
        <f t="shared" si="17"/>
        <v>-0.21784600716268288</v>
      </c>
    </row>
    <row r="76" spans="2:17" x14ac:dyDescent="0.25">
      <c r="B76" s="13">
        <v>2012</v>
      </c>
      <c r="C76" s="13">
        <v>1170.3999999999901</v>
      </c>
      <c r="D76">
        <v>902.19999999999902</v>
      </c>
      <c r="E76" s="14">
        <v>1484.1</v>
      </c>
      <c r="F76" s="6">
        <f t="shared" si="14"/>
        <v>0.9</v>
      </c>
      <c r="G76" s="6">
        <f t="shared" si="14"/>
        <v>0.59722222222222199</v>
      </c>
      <c r="H76" s="6">
        <f t="shared" si="15"/>
        <v>0.46666666666666601</v>
      </c>
      <c r="I76" s="19">
        <f t="shared" si="15"/>
        <v>0.63333333333333297</v>
      </c>
      <c r="J76" s="18">
        <f t="shared" si="15"/>
        <v>2.4596031111569499</v>
      </c>
      <c r="K76" s="6">
        <f t="shared" si="15"/>
        <v>1.8170643825530979</v>
      </c>
      <c r="L76" s="6">
        <f t="shared" si="16"/>
        <v>1.5946697582283145</v>
      </c>
      <c r="M76" s="19">
        <f t="shared" si="16"/>
        <v>1.8838797239649621</v>
      </c>
      <c r="N76" s="18">
        <f t="shared" si="16"/>
        <v>-4.5757490560675115E-2</v>
      </c>
      <c r="O76" s="6">
        <f t="shared" si="16"/>
        <v>-0.2238640408516821</v>
      </c>
      <c r="P76" s="6">
        <f t="shared" si="17"/>
        <v>-0.33099321904142504</v>
      </c>
      <c r="Q76" s="19">
        <f t="shared" si="17"/>
        <v>-0.19836765376683371</v>
      </c>
    </row>
    <row r="77" spans="2:17" x14ac:dyDescent="0.25">
      <c r="B77" s="13">
        <v>2013</v>
      </c>
      <c r="C77" s="13">
        <v>1060.8</v>
      </c>
      <c r="D77">
        <v>1304.0999999999999</v>
      </c>
      <c r="E77" s="14">
        <v>1824.2</v>
      </c>
      <c r="F77" s="6">
        <f t="shared" si="14"/>
        <v>0.61666666666666603</v>
      </c>
      <c r="G77" s="6">
        <f t="shared" si="14"/>
        <v>0.38333333333333303</v>
      </c>
      <c r="H77" s="6">
        <f t="shared" si="15"/>
        <v>0.40833333333333299</v>
      </c>
      <c r="I77" s="19">
        <f t="shared" si="15"/>
        <v>0.29166666666666602</v>
      </c>
      <c r="J77" s="18">
        <f t="shared" si="15"/>
        <v>1.8527419309528883</v>
      </c>
      <c r="K77" s="6">
        <f t="shared" si="15"/>
        <v>1.4671670042362546</v>
      </c>
      <c r="L77" s="6">
        <f t="shared" si="16"/>
        <v>1.5043085137779606</v>
      </c>
      <c r="M77" s="19">
        <f t="shared" si="16"/>
        <v>1.3386567243530931</v>
      </c>
      <c r="N77" s="18">
        <f t="shared" si="16"/>
        <v>-0.20994952631664909</v>
      </c>
      <c r="O77" s="6">
        <f t="shared" si="16"/>
        <v>-0.41642341436605113</v>
      </c>
      <c r="P77" s="6">
        <f t="shared" si="17"/>
        <v>-0.38898516601911154</v>
      </c>
      <c r="Q77" s="19">
        <f t="shared" si="17"/>
        <v>-0.5351132016973501</v>
      </c>
    </row>
    <row r="78" spans="2:17" x14ac:dyDescent="0.25">
      <c r="B78" s="13">
        <v>2014</v>
      </c>
      <c r="C78" s="13">
        <v>642.9</v>
      </c>
      <c r="D78">
        <v>1730.3</v>
      </c>
      <c r="E78" s="14">
        <v>1986.1</v>
      </c>
      <c r="F78" s="6">
        <f t="shared" si="14"/>
        <v>0.35555555555555501</v>
      </c>
      <c r="G78" s="6">
        <f t="shared" si="14"/>
        <v>0.105555555555555</v>
      </c>
      <c r="H78" s="6">
        <f t="shared" si="15"/>
        <v>0.266666666666666</v>
      </c>
      <c r="I78" s="19">
        <f t="shared" si="15"/>
        <v>0.133333333333333</v>
      </c>
      <c r="J78" s="18">
        <f t="shared" si="15"/>
        <v>1.4269731969975614</v>
      </c>
      <c r="K78" s="6">
        <f t="shared" si="15"/>
        <v>1.1113278432436069</v>
      </c>
      <c r="L78" s="6">
        <f t="shared" si="16"/>
        <v>1.3056051720649513</v>
      </c>
      <c r="M78" s="19">
        <f t="shared" si="16"/>
        <v>1.1426308117957222</v>
      </c>
      <c r="N78" s="18">
        <f t="shared" si="16"/>
        <v>-0.44909253111941955</v>
      </c>
      <c r="O78" s="6">
        <f t="shared" si="16"/>
        <v>-0.97651890415047937</v>
      </c>
      <c r="P78" s="6">
        <f t="shared" si="17"/>
        <v>-0.57403126772771995</v>
      </c>
      <c r="Q78" s="19">
        <f t="shared" si="17"/>
        <v>-0.87506126339170109</v>
      </c>
    </row>
    <row r="79" spans="2:17" x14ac:dyDescent="0.25">
      <c r="B79" s="13">
        <v>2015</v>
      </c>
      <c r="C79" s="13">
        <v>456.4</v>
      </c>
      <c r="D79">
        <v>1573.2</v>
      </c>
      <c r="E79" s="14">
        <v>1462.3</v>
      </c>
      <c r="F79" s="6">
        <f t="shared" si="14"/>
        <v>6.3888888888888801E-2</v>
      </c>
      <c r="G79" s="6">
        <f t="shared" si="14"/>
        <v>6.3888888888888801E-2</v>
      </c>
      <c r="H79" s="6">
        <f t="shared" si="15"/>
        <v>0.133333333333333</v>
      </c>
      <c r="I79" s="19">
        <f t="shared" si="15"/>
        <v>0.249999999999999</v>
      </c>
      <c r="J79" s="18">
        <f t="shared" si="15"/>
        <v>1.0659739506311052</v>
      </c>
      <c r="K79" s="6">
        <f t="shared" si="15"/>
        <v>1.0659739506311052</v>
      </c>
      <c r="L79" s="6">
        <f t="shared" si="16"/>
        <v>1.1426308117957222</v>
      </c>
      <c r="M79" s="19">
        <f t="shared" si="16"/>
        <v>1.2840254166877403</v>
      </c>
      <c r="N79" s="18">
        <f t="shared" si="16"/>
        <v>-1.1945746647496951</v>
      </c>
      <c r="O79" s="6">
        <f t="shared" si="16"/>
        <v>-1.1945746647496951</v>
      </c>
      <c r="P79" s="6">
        <f t="shared" si="17"/>
        <v>-0.87506126339170109</v>
      </c>
      <c r="Q79" s="19">
        <f t="shared" si="17"/>
        <v>-0.60205999132796417</v>
      </c>
    </row>
    <row r="80" spans="2:17" x14ac:dyDescent="0.25">
      <c r="B80" s="13">
        <v>2016</v>
      </c>
      <c r="C80" s="13">
        <v>917.3</v>
      </c>
      <c r="D80">
        <v>1186.5999999999999</v>
      </c>
      <c r="E80" s="14">
        <v>1331</v>
      </c>
      <c r="F80" s="6">
        <f t="shared" si="14"/>
        <v>0.15</v>
      </c>
      <c r="G80" s="6">
        <f t="shared" si="14"/>
        <v>0.22222222222222199</v>
      </c>
      <c r="H80" s="6">
        <f t="shared" si="15"/>
        <v>4.4444444444444398E-2</v>
      </c>
      <c r="I80" s="19">
        <f t="shared" si="15"/>
        <v>0.30555555555555503</v>
      </c>
      <c r="J80" s="18">
        <f t="shared" si="15"/>
        <v>1.1618342427282831</v>
      </c>
      <c r="K80" s="6">
        <f t="shared" si="15"/>
        <v>1.2488488690016819</v>
      </c>
      <c r="L80" s="6">
        <f t="shared" si="16"/>
        <v>1.0454468947140421</v>
      </c>
      <c r="M80" s="19">
        <f t="shared" si="16"/>
        <v>1.3573788929579342</v>
      </c>
      <c r="N80" s="18">
        <f t="shared" si="16"/>
        <v>-0.82390874094431876</v>
      </c>
      <c r="O80" s="6">
        <f t="shared" si="16"/>
        <v>-0.65321251377534417</v>
      </c>
      <c r="P80" s="6">
        <f t="shared" si="17"/>
        <v>-1.3521825181113629</v>
      </c>
      <c r="Q80" s="19">
        <f t="shared" si="17"/>
        <v>-0.51490981560906302</v>
      </c>
    </row>
    <row r="81" spans="2:26" x14ac:dyDescent="0.25">
      <c r="B81" s="13">
        <v>2018</v>
      </c>
      <c r="C81" s="13">
        <v>1042.9000000000001</v>
      </c>
      <c r="D81">
        <v>917.1</v>
      </c>
      <c r="E81" s="14">
        <v>1579.3</v>
      </c>
      <c r="F81" s="6">
        <f t="shared" si="14"/>
        <v>0.68611111111111101</v>
      </c>
      <c r="G81" s="6">
        <f t="shared" si="14"/>
        <v>0.52777777777777701</v>
      </c>
      <c r="H81" s="6">
        <f t="shared" si="15"/>
        <v>0.13055555555555501</v>
      </c>
      <c r="I81" s="19">
        <f t="shared" si="15"/>
        <v>0.42499999999999999</v>
      </c>
      <c r="J81" s="18">
        <f t="shared" si="15"/>
        <v>1.9859772514697134</v>
      </c>
      <c r="K81" s="6">
        <f t="shared" si="15"/>
        <v>1.6951610952772713</v>
      </c>
      <c r="L81" s="6">
        <f t="shared" si="16"/>
        <v>1.1394612415374723</v>
      </c>
      <c r="M81" s="19">
        <f t="shared" si="16"/>
        <v>1.5295904196633787</v>
      </c>
      <c r="N81" s="18">
        <f t="shared" si="16"/>
        <v>-0.1636055475076216</v>
      </c>
      <c r="O81" s="6">
        <f t="shared" si="16"/>
        <v>-0.27754889981445896</v>
      </c>
      <c r="P81" s="6">
        <f t="shared" si="17"/>
        <v>-0.88420464283157163</v>
      </c>
      <c r="Q81" s="19">
        <f t="shared" si="17"/>
        <v>-0.37161106994968846</v>
      </c>
    </row>
    <row r="82" spans="2:26" x14ac:dyDescent="0.25">
      <c r="B82" s="13">
        <v>2019</v>
      </c>
      <c r="C82" s="13">
        <v>921.5</v>
      </c>
      <c r="D82">
        <v>775.4</v>
      </c>
      <c r="E82" s="14">
        <v>1414.9</v>
      </c>
      <c r="F82" s="6">
        <f>F61</f>
        <v>0.81111111111111101</v>
      </c>
      <c r="G82" s="6">
        <f>G61</f>
        <v>0.72499999999999998</v>
      </c>
      <c r="H82" s="6">
        <f t="shared" ref="H82:K83" si="18">I61</f>
        <v>0.13055555555555501</v>
      </c>
      <c r="I82" s="19">
        <f t="shared" si="18"/>
        <v>0.141666666666666</v>
      </c>
      <c r="J82" s="18">
        <f t="shared" si="18"/>
        <v>2.2504070503288132</v>
      </c>
      <c r="K82" s="6">
        <f t="shared" si="18"/>
        <v>2.0647310999664863</v>
      </c>
      <c r="L82" s="6">
        <f t="shared" ref="L82:O83" si="19">N61</f>
        <v>1.1394612415374723</v>
      </c>
      <c r="M82" s="19">
        <f t="shared" si="19"/>
        <v>1.1521925203457473</v>
      </c>
      <c r="N82" s="18">
        <f t="shared" si="19"/>
        <v>-9.0919649318869034E-2</v>
      </c>
      <c r="O82" s="6">
        <f t="shared" si="19"/>
        <v>-0.13966199342900631</v>
      </c>
      <c r="P82" s="6">
        <f>S61</f>
        <v>-0.88420464283157163</v>
      </c>
      <c r="Q82" s="19">
        <f>T61</f>
        <v>-0.848732324669353</v>
      </c>
    </row>
    <row r="83" spans="2:26" x14ac:dyDescent="0.25">
      <c r="B83" s="20">
        <v>2020</v>
      </c>
      <c r="C83" s="20">
        <v>1039.5999999999999</v>
      </c>
      <c r="D83" s="21">
        <v>834.7</v>
      </c>
      <c r="E83" s="22">
        <v>1362.1</v>
      </c>
      <c r="F83" s="24">
        <f>F62</f>
        <v>0.875</v>
      </c>
      <c r="G83" s="24">
        <f>G62</f>
        <v>0.50833333333333297</v>
      </c>
      <c r="H83" s="24">
        <f t="shared" si="18"/>
        <v>0.25277777777777699</v>
      </c>
      <c r="I83" s="25">
        <f t="shared" si="18"/>
        <v>0.33611111111111103</v>
      </c>
      <c r="J83" s="23">
        <f t="shared" si="18"/>
        <v>2.3988752939670981</v>
      </c>
      <c r="K83" s="24">
        <f t="shared" si="18"/>
        <v>1.6625180212410016</v>
      </c>
      <c r="L83" s="24">
        <f t="shared" si="19"/>
        <v>1.28759711234812</v>
      </c>
      <c r="M83" s="25">
        <f t="shared" si="19"/>
        <v>1.3994945155630134</v>
      </c>
      <c r="N83" s="23">
        <f t="shared" si="19"/>
        <v>-5.7991946977686754E-2</v>
      </c>
      <c r="O83" s="24">
        <f t="shared" si="19"/>
        <v>-0.29385141103685808</v>
      </c>
      <c r="P83" s="24">
        <f>S62</f>
        <v>-0.59726110844619507</v>
      </c>
      <c r="Q83" s="25">
        <f>T62</f>
        <v>-0.47351713045083726</v>
      </c>
    </row>
    <row r="86" spans="2:26" x14ac:dyDescent="0.25">
      <c r="B86" s="7"/>
      <c r="C86" s="7"/>
      <c r="D86" s="8"/>
      <c r="E86" s="8"/>
      <c r="F86" s="7" t="s">
        <v>20</v>
      </c>
      <c r="G86" s="8"/>
      <c r="H86" s="8"/>
      <c r="I86" s="8"/>
      <c r="J86" s="8"/>
      <c r="K86" s="8"/>
      <c r="L86" s="9"/>
      <c r="M86" s="7" t="s">
        <v>21</v>
      </c>
      <c r="N86" s="8"/>
      <c r="O86" s="8"/>
      <c r="P86" s="8"/>
      <c r="Q86" s="8"/>
      <c r="R86" s="8"/>
      <c r="S86" s="9"/>
      <c r="T86" s="7" t="s">
        <v>22</v>
      </c>
      <c r="U86" s="8"/>
      <c r="V86" s="8"/>
      <c r="W86" s="8"/>
      <c r="X86" s="8"/>
      <c r="Y86" s="8"/>
      <c r="Z86" s="9"/>
    </row>
    <row r="87" spans="2:26" x14ac:dyDescent="0.25">
      <c r="B87" s="10" t="s">
        <v>9</v>
      </c>
      <c r="C87" s="10" t="s">
        <v>6</v>
      </c>
      <c r="D87" s="11" t="s">
        <v>13</v>
      </c>
      <c r="E87" s="11" t="s">
        <v>14</v>
      </c>
      <c r="F87" s="7" t="s">
        <v>5</v>
      </c>
      <c r="G87" s="8" t="s">
        <v>4</v>
      </c>
      <c r="H87" s="8" t="s">
        <v>15</v>
      </c>
      <c r="I87" s="8" t="s">
        <v>16</v>
      </c>
      <c r="J87" s="8" t="s">
        <v>17</v>
      </c>
      <c r="K87" s="8" t="s">
        <v>18</v>
      </c>
      <c r="L87" s="9" t="s">
        <v>19</v>
      </c>
      <c r="M87" s="7" t="s">
        <v>5</v>
      </c>
      <c r="N87" s="8" t="s">
        <v>4</v>
      </c>
      <c r="O87" s="8" t="s">
        <v>15</v>
      </c>
      <c r="P87" s="8" t="s">
        <v>16</v>
      </c>
      <c r="Q87" s="8" t="s">
        <v>17</v>
      </c>
      <c r="R87" s="8" t="s">
        <v>18</v>
      </c>
      <c r="S87" s="9" t="s">
        <v>19</v>
      </c>
      <c r="T87" s="7" t="s">
        <v>5</v>
      </c>
      <c r="U87" s="8" t="s">
        <v>4</v>
      </c>
      <c r="V87" s="8" t="s">
        <v>15</v>
      </c>
      <c r="W87" s="8" t="s">
        <v>16</v>
      </c>
      <c r="X87" s="8" t="s">
        <v>17</v>
      </c>
      <c r="Y87" s="8" t="s">
        <v>18</v>
      </c>
      <c r="Z87" s="9" t="s">
        <v>19</v>
      </c>
    </row>
    <row r="88" spans="2:26" x14ac:dyDescent="0.25">
      <c r="B88" s="13">
        <v>2002</v>
      </c>
      <c r="C88" s="13">
        <v>1533.5</v>
      </c>
      <c r="D88">
        <v>1309.3</v>
      </c>
      <c r="E88">
        <v>1897.6</v>
      </c>
      <c r="F88" s="15">
        <f t="shared" ref="F88:F105" si="20">H3</f>
        <v>0.69166666666666599</v>
      </c>
      <c r="G88" s="16">
        <f t="shared" ref="G88:J103" si="21">I3</f>
        <v>0.469444444444444</v>
      </c>
      <c r="H88" s="16">
        <f t="shared" si="21"/>
        <v>0.70833333333333304</v>
      </c>
      <c r="I88" s="16">
        <f t="shared" si="21"/>
        <v>0.67500000000000004</v>
      </c>
      <c r="J88" s="16">
        <f t="shared" si="21"/>
        <v>0.71388888888888802</v>
      </c>
      <c r="K88" s="16">
        <f t="shared" ref="K88:L103" si="22">N3</f>
        <v>0.40790986085904402</v>
      </c>
      <c r="L88" s="17">
        <f t="shared" si="22"/>
        <v>0.18188622754490999</v>
      </c>
      <c r="M88" s="15">
        <f t="shared" ref="M88:M105" si="23">EXP(F88)</f>
        <v>1.9970411630535065</v>
      </c>
      <c r="N88" s="16">
        <f t="shared" ref="N88:S103" si="24">EXP(G88)</f>
        <v>1.599105554421427</v>
      </c>
      <c r="O88" s="16">
        <f t="shared" si="24"/>
        <v>2.0306040966347472</v>
      </c>
      <c r="P88" s="16">
        <f t="shared" si="24"/>
        <v>1.9640329759698474</v>
      </c>
      <c r="Q88" s="16">
        <f t="shared" si="24"/>
        <v>2.0419166250991236</v>
      </c>
      <c r="R88" s="16">
        <f t="shared" si="24"/>
        <v>1.5036716153935223</v>
      </c>
      <c r="S88" s="16">
        <f t="shared" si="24"/>
        <v>1.1994777185915813</v>
      </c>
      <c r="T88" s="15">
        <f t="shared" ref="T88:T105" si="25">LOG10(F88)</f>
        <v>-0.16010315367155134</v>
      </c>
      <c r="U88" s="16">
        <f t="shared" ref="U88:Z103" si="26">LOG10(G88)</f>
        <v>-0.32841579615361416</v>
      </c>
      <c r="V88" s="16">
        <f t="shared" si="26"/>
        <v>-0.14976232033333228</v>
      </c>
      <c r="W88" s="16">
        <f t="shared" si="26"/>
        <v>-0.17069622716897506</v>
      </c>
      <c r="X88" s="16">
        <f t="shared" si="26"/>
        <v>-0.14636937743599326</v>
      </c>
      <c r="Y88" s="16">
        <f t="shared" si="26"/>
        <v>-0.38943579587215227</v>
      </c>
      <c r="Z88" s="17">
        <f>LOG10(L88)</f>
        <v>-0.74020018454121517</v>
      </c>
    </row>
    <row r="89" spans="2:26" x14ac:dyDescent="0.25">
      <c r="B89" s="13">
        <v>2003</v>
      </c>
      <c r="C89" s="13">
        <v>1712.8999999999901</v>
      </c>
      <c r="D89">
        <v>756.6</v>
      </c>
      <c r="E89">
        <v>1542.69999999999</v>
      </c>
      <c r="F89" s="18">
        <f t="shared" si="20"/>
        <v>0.719444444444444</v>
      </c>
      <c r="G89" s="6">
        <f t="shared" si="21"/>
        <v>0.54722222222222205</v>
      </c>
      <c r="H89" s="6">
        <f t="shared" si="21"/>
        <v>0.58888888888888802</v>
      </c>
      <c r="I89" s="6">
        <f t="shared" si="21"/>
        <v>0.60833333333333295</v>
      </c>
      <c r="J89" s="6">
        <f t="shared" si="21"/>
        <v>0.438888888888888</v>
      </c>
      <c r="K89" s="6">
        <f t="shared" si="22"/>
        <v>0.45476190476190398</v>
      </c>
      <c r="L89" s="19">
        <f t="shared" si="22"/>
        <v>0.53742514970059796</v>
      </c>
      <c r="M89" s="18">
        <f t="shared" si="23"/>
        <v>2.0532921758436546</v>
      </c>
      <c r="N89" s="6">
        <f t="shared" si="24"/>
        <v>1.7284451068967286</v>
      </c>
      <c r="O89" s="6">
        <f t="shared" si="24"/>
        <v>1.801985096985967</v>
      </c>
      <c r="P89" s="6">
        <f t="shared" si="24"/>
        <v>1.8373665678522269</v>
      </c>
      <c r="Q89" s="6">
        <f t="shared" si="24"/>
        <v>1.5509829463749032</v>
      </c>
      <c r="R89" s="6">
        <f t="shared" si="24"/>
        <v>1.5757981483296479</v>
      </c>
      <c r="S89" s="6">
        <f t="shared" si="24"/>
        <v>1.7115940849603701</v>
      </c>
      <c r="T89" s="18">
        <f t="shared" si="25"/>
        <v>-0.14300273668603572</v>
      </c>
      <c r="U89" s="6">
        <f t="shared" si="26"/>
        <v>-0.26183627460569447</v>
      </c>
      <c r="V89" s="6">
        <f t="shared" si="26"/>
        <v>-0.22996663983853646</v>
      </c>
      <c r="W89" s="6">
        <f t="shared" si="26"/>
        <v>-0.21585838592716919</v>
      </c>
      <c r="X89" s="6">
        <f t="shared" si="26"/>
        <v>-0.35764541381286552</v>
      </c>
      <c r="Y89" s="6">
        <f t="shared" si="26"/>
        <v>-0.34221592315017368</v>
      </c>
      <c r="Z89" s="19">
        <f t="shared" si="26"/>
        <v>-0.26968201389722718</v>
      </c>
    </row>
    <row r="90" spans="2:26" x14ac:dyDescent="0.25">
      <c r="B90" s="13">
        <v>2004</v>
      </c>
      <c r="C90" s="13">
        <v>1836.19999999999</v>
      </c>
      <c r="D90">
        <v>1098.5</v>
      </c>
      <c r="E90">
        <v>1476.3</v>
      </c>
      <c r="F90" s="18">
        <f t="shared" si="20"/>
        <v>0.59722222222222199</v>
      </c>
      <c r="G90" s="6">
        <f t="shared" si="21"/>
        <v>0.55833333333333302</v>
      </c>
      <c r="H90" s="6">
        <f t="shared" si="21"/>
        <v>0.42777777777777698</v>
      </c>
      <c r="I90" s="6">
        <f t="shared" si="21"/>
        <v>0.53888888888888797</v>
      </c>
      <c r="J90" s="6">
        <f t="shared" si="21"/>
        <v>0.133333333333333</v>
      </c>
      <c r="K90" s="6">
        <f t="shared" si="22"/>
        <v>0.372988505747126</v>
      </c>
      <c r="L90" s="19">
        <f t="shared" si="22"/>
        <v>0.32372754491017902</v>
      </c>
      <c r="M90" s="18">
        <f t="shared" si="23"/>
        <v>1.8170643825530979</v>
      </c>
      <c r="N90" s="6">
        <f t="shared" si="24"/>
        <v>1.7477571429349259</v>
      </c>
      <c r="O90" s="6">
        <f t="shared" si="24"/>
        <v>1.5338451886056954</v>
      </c>
      <c r="P90" s="6">
        <f t="shared" si="24"/>
        <v>1.7141012467648247</v>
      </c>
      <c r="Q90" s="6">
        <f t="shared" si="24"/>
        <v>1.1426308117957222</v>
      </c>
      <c r="R90" s="6">
        <f t="shared" si="24"/>
        <v>1.4520676493041016</v>
      </c>
      <c r="S90" s="6">
        <f t="shared" si="24"/>
        <v>1.3822706491367498</v>
      </c>
      <c r="T90" s="18">
        <f t="shared" si="25"/>
        <v>-0.2238640408516821</v>
      </c>
      <c r="U90" s="6">
        <f t="shared" si="26"/>
        <v>-0.25310644334679866</v>
      </c>
      <c r="V90" s="6">
        <f t="shared" si="26"/>
        <v>-0.368781779930825</v>
      </c>
      <c r="W90" s="6">
        <f t="shared" si="26"/>
        <v>-0.26850077083706198</v>
      </c>
      <c r="X90" s="6">
        <f t="shared" si="26"/>
        <v>-0.87506126339170109</v>
      </c>
      <c r="Y90" s="6">
        <f t="shared" si="26"/>
        <v>-0.42830455148223101</v>
      </c>
      <c r="Z90" s="19">
        <f t="shared" si="26"/>
        <v>-0.48982034633869465</v>
      </c>
    </row>
    <row r="91" spans="2:26" x14ac:dyDescent="0.25">
      <c r="B91" s="13">
        <v>2005</v>
      </c>
      <c r="C91" s="13">
        <v>1528.5</v>
      </c>
      <c r="D91">
        <v>771.69999999999902</v>
      </c>
      <c r="E91">
        <v>1237.5999999999999</v>
      </c>
      <c r="F91" s="18">
        <f t="shared" si="20"/>
        <v>0.85833333333333295</v>
      </c>
      <c r="G91" s="6">
        <f t="shared" si="21"/>
        <v>0.70833333333333304</v>
      </c>
      <c r="H91" s="6">
        <f t="shared" si="21"/>
        <v>0.33888888888888802</v>
      </c>
      <c r="I91" s="6">
        <f t="shared" si="21"/>
        <v>0.54444444444444395</v>
      </c>
      <c r="J91" s="6">
        <f t="shared" si="21"/>
        <v>6.6666666666666596E-2</v>
      </c>
      <c r="K91" s="6">
        <f t="shared" si="22"/>
        <v>0.79089668615984399</v>
      </c>
      <c r="L91" s="19">
        <f t="shared" si="22"/>
        <v>0.94872754491017897</v>
      </c>
      <c r="M91" s="18">
        <f t="shared" si="23"/>
        <v>2.3592253728945809</v>
      </c>
      <c r="N91" s="6">
        <f t="shared" si="24"/>
        <v>2.0306040966347472</v>
      </c>
      <c r="O91" s="6">
        <f t="shared" si="24"/>
        <v>1.4033874046156727</v>
      </c>
      <c r="P91" s="6">
        <f t="shared" si="24"/>
        <v>1.7236505327024376</v>
      </c>
      <c r="Q91" s="6">
        <f t="shared" si="24"/>
        <v>1.0689391057472462</v>
      </c>
      <c r="R91" s="6">
        <f t="shared" si="24"/>
        <v>2.2053730674169536</v>
      </c>
      <c r="S91" s="6">
        <f t="shared" si="24"/>
        <v>2.5824215523269465</v>
      </c>
      <c r="T91" s="18">
        <f t="shared" si="25"/>
        <v>-6.6344021342452819E-2</v>
      </c>
      <c r="U91" s="6">
        <f t="shared" si="26"/>
        <v>-0.14976232033333228</v>
      </c>
      <c r="V91" s="6">
        <f t="shared" si="26"/>
        <v>-0.46994267009254015</v>
      </c>
      <c r="W91" s="6">
        <f t="shared" si="26"/>
        <v>-0.26404642941081158</v>
      </c>
      <c r="X91" s="6">
        <f t="shared" si="26"/>
        <v>-1.1760912590556818</v>
      </c>
      <c r="Y91" s="6">
        <f t="shared" si="26"/>
        <v>-0.10188024413964684</v>
      </c>
      <c r="Z91" s="19">
        <f t="shared" si="26"/>
        <v>-2.285849013415359E-2</v>
      </c>
    </row>
    <row r="92" spans="2:26" x14ac:dyDescent="0.25">
      <c r="B92" s="13">
        <v>2006</v>
      </c>
      <c r="C92" s="13">
        <v>1469.7</v>
      </c>
      <c r="D92">
        <v>806.7</v>
      </c>
      <c r="E92">
        <v>1739.9</v>
      </c>
      <c r="F92" s="18">
        <f t="shared" si="20"/>
        <v>0.96388888888888902</v>
      </c>
      <c r="G92" s="6">
        <f t="shared" si="21"/>
        <v>0.88888888888888895</v>
      </c>
      <c r="H92" s="6">
        <f t="shared" si="21"/>
        <v>0.5</v>
      </c>
      <c r="I92" s="6">
        <f t="shared" si="21"/>
        <v>0.53888888888888797</v>
      </c>
      <c r="J92" s="6">
        <f t="shared" si="21"/>
        <v>0.21388888888888799</v>
      </c>
      <c r="K92" s="6">
        <f t="shared" si="22"/>
        <v>0.83333333333333304</v>
      </c>
      <c r="L92" s="19">
        <f t="shared" si="22"/>
        <v>0.71856287425149701</v>
      </c>
      <c r="M92" s="18">
        <f t="shared" si="23"/>
        <v>2.6218728453845315</v>
      </c>
      <c r="N92" s="6">
        <f t="shared" si="24"/>
        <v>2.4324254542872081</v>
      </c>
      <c r="O92" s="6">
        <f t="shared" si="24"/>
        <v>1.6487212707001282</v>
      </c>
      <c r="P92" s="6">
        <f t="shared" si="24"/>
        <v>1.7141012467648247</v>
      </c>
      <c r="Q92" s="6">
        <f t="shared" si="24"/>
        <v>1.2384850376995653</v>
      </c>
      <c r="R92" s="6">
        <f t="shared" si="24"/>
        <v>2.3009758908928242</v>
      </c>
      <c r="S92" s="6">
        <f t="shared" si="24"/>
        <v>2.0514828523040491</v>
      </c>
      <c r="T92" s="18">
        <f t="shared" si="25"/>
        <v>-1.597302597641349E-2</v>
      </c>
      <c r="U92" s="6">
        <f t="shared" si="26"/>
        <v>-5.1152522447381256E-2</v>
      </c>
      <c r="V92" s="6">
        <f t="shared" si="26"/>
        <v>-0.3010299956639812</v>
      </c>
      <c r="W92" s="6">
        <f t="shared" si="26"/>
        <v>-0.26850077083706198</v>
      </c>
      <c r="X92" s="6">
        <f t="shared" si="26"/>
        <v>-0.6698117755948072</v>
      </c>
      <c r="Y92" s="6">
        <f t="shared" si="26"/>
        <v>-7.9181246047624984E-2</v>
      </c>
      <c r="Z92" s="19">
        <f t="shared" si="26"/>
        <v>-0.14353522509995845</v>
      </c>
    </row>
    <row r="93" spans="2:26" x14ac:dyDescent="0.25">
      <c r="B93" s="13">
        <v>2007</v>
      </c>
      <c r="C93" s="13">
        <v>1596.4</v>
      </c>
      <c r="D93">
        <v>1079.4000000000001</v>
      </c>
      <c r="E93">
        <v>1802.4</v>
      </c>
      <c r="F93" s="18">
        <f t="shared" si="20"/>
        <v>0.82777777777777695</v>
      </c>
      <c r="G93" s="6">
        <f t="shared" si="21"/>
        <v>0.53611111111111098</v>
      </c>
      <c r="H93" s="6">
        <f t="shared" si="21"/>
        <v>0.422222222222222</v>
      </c>
      <c r="I93" s="6">
        <f t="shared" si="21"/>
        <v>0.44722222222222202</v>
      </c>
      <c r="J93" s="6">
        <f t="shared" si="21"/>
        <v>0.3</v>
      </c>
      <c r="K93" s="6">
        <f t="shared" si="22"/>
        <v>0.53571428571428503</v>
      </c>
      <c r="L93" s="19">
        <f t="shared" si="22"/>
        <v>8.6826347305389198E-2</v>
      </c>
      <c r="M93" s="18">
        <f t="shared" si="23"/>
        <v>2.2882281347202085</v>
      </c>
      <c r="N93" s="6">
        <f t="shared" si="24"/>
        <v>1.7093464613386951</v>
      </c>
      <c r="O93" s="6">
        <f t="shared" si="24"/>
        <v>1.5253474531238629</v>
      </c>
      <c r="P93" s="6">
        <f t="shared" si="24"/>
        <v>1.563961807741324</v>
      </c>
      <c r="Q93" s="6">
        <f t="shared" si="24"/>
        <v>1.3498588075760032</v>
      </c>
      <c r="R93" s="6">
        <f t="shared" si="24"/>
        <v>1.7086682838187925</v>
      </c>
      <c r="S93" s="6">
        <f t="shared" si="24"/>
        <v>1.0907072590174862</v>
      </c>
      <c r="T93" s="18">
        <f t="shared" si="25"/>
        <v>-8.2086236691032474E-2</v>
      </c>
      <c r="U93" s="6">
        <f t="shared" si="26"/>
        <v>-0.27074519175951361</v>
      </c>
      <c r="V93" s="6">
        <f t="shared" si="26"/>
        <v>-0.37445891282251492</v>
      </c>
      <c r="W93" s="6">
        <f t="shared" si="26"/>
        <v>-0.34947662473543772</v>
      </c>
      <c r="X93" s="6">
        <f t="shared" si="26"/>
        <v>-0.52287874528033762</v>
      </c>
      <c r="Y93" s="6">
        <f t="shared" si="26"/>
        <v>-0.27106677228653853</v>
      </c>
      <c r="Z93" s="19">
        <f t="shared" si="26"/>
        <v>-1.0613484689126085</v>
      </c>
    </row>
    <row r="94" spans="2:26" x14ac:dyDescent="0.25">
      <c r="B94" s="13">
        <v>2008</v>
      </c>
      <c r="C94" s="13">
        <v>1269.2</v>
      </c>
      <c r="D94">
        <v>1254.4000000000001</v>
      </c>
      <c r="E94">
        <v>1697.1</v>
      </c>
      <c r="F94" s="18">
        <f t="shared" si="20"/>
        <v>0.72222222222222199</v>
      </c>
      <c r="G94" s="6">
        <f t="shared" si="21"/>
        <v>0.26944444444444399</v>
      </c>
      <c r="H94" s="6">
        <f t="shared" si="21"/>
        <v>0.31944444444444398</v>
      </c>
      <c r="I94" s="6">
        <f t="shared" si="21"/>
        <v>0.36944444444444402</v>
      </c>
      <c r="J94" s="6">
        <f t="shared" si="21"/>
        <v>0.27777777777777701</v>
      </c>
      <c r="K94" s="6">
        <f t="shared" si="22"/>
        <v>0.5</v>
      </c>
      <c r="L94" s="19">
        <f t="shared" si="22"/>
        <v>0.43974550898203502</v>
      </c>
      <c r="M94" s="18">
        <f t="shared" si="23"/>
        <v>2.0590036942128709</v>
      </c>
      <c r="N94" s="6">
        <f t="shared" si="24"/>
        <v>1.3092368948226385</v>
      </c>
      <c r="O94" s="6">
        <f t="shared" si="24"/>
        <v>1.3763629058361364</v>
      </c>
      <c r="P94" s="6">
        <f t="shared" si="24"/>
        <v>1.4469305410296456</v>
      </c>
      <c r="Q94" s="6">
        <f t="shared" si="24"/>
        <v>1.3201927884341191</v>
      </c>
      <c r="R94" s="6">
        <f t="shared" si="24"/>
        <v>1.6487212707001282</v>
      </c>
      <c r="S94" s="6">
        <f t="shared" si="24"/>
        <v>1.5523121187474984</v>
      </c>
      <c r="T94" s="18">
        <f t="shared" si="25"/>
        <v>-0.14132915279646943</v>
      </c>
      <c r="U94" s="6">
        <f t="shared" si="26"/>
        <v>-0.56953076650104317</v>
      </c>
      <c r="V94" s="6">
        <f t="shared" si="26"/>
        <v>-0.49560466041367623</v>
      </c>
      <c r="W94" s="6">
        <f t="shared" si="26"/>
        <v>-0.43245085980020198</v>
      </c>
      <c r="X94" s="6">
        <f t="shared" si="26"/>
        <v>-0.55630250076728849</v>
      </c>
      <c r="Y94" s="6">
        <f t="shared" si="26"/>
        <v>-0.3010299956639812</v>
      </c>
      <c r="Z94" s="19">
        <f t="shared" si="26"/>
        <v>-0.35679858719575391</v>
      </c>
    </row>
    <row r="95" spans="2:26" x14ac:dyDescent="0.25">
      <c r="B95" s="13">
        <v>2009</v>
      </c>
      <c r="C95" s="13">
        <v>985.7</v>
      </c>
      <c r="D95">
        <v>1216.4000000000001</v>
      </c>
      <c r="E95">
        <v>1744.5</v>
      </c>
      <c r="F95" s="18">
        <f t="shared" si="20"/>
        <v>0.405555555555555</v>
      </c>
      <c r="G95" s="6">
        <f t="shared" si="21"/>
        <v>0.20555555555555499</v>
      </c>
      <c r="H95" s="6">
        <f t="shared" si="21"/>
        <v>0.42499999999999999</v>
      </c>
      <c r="I95" s="6">
        <f t="shared" si="21"/>
        <v>0.32500000000000001</v>
      </c>
      <c r="J95" s="6">
        <f t="shared" si="21"/>
        <v>0.53333333333333299</v>
      </c>
      <c r="K95" s="6">
        <f t="shared" si="22"/>
        <v>0.38965517241379299</v>
      </c>
      <c r="L95" s="19">
        <f t="shared" si="22"/>
        <v>0.32447604790419099</v>
      </c>
      <c r="M95" s="18">
        <f t="shared" si="23"/>
        <v>1.5001356773068264</v>
      </c>
      <c r="N95" s="6">
        <f t="shared" si="24"/>
        <v>1.2282072128005663</v>
      </c>
      <c r="O95" s="6">
        <f t="shared" si="24"/>
        <v>1.5295904196633787</v>
      </c>
      <c r="P95" s="6">
        <f t="shared" si="24"/>
        <v>1.3840306459807514</v>
      </c>
      <c r="Q95" s="6">
        <f t="shared" si="24"/>
        <v>1.7046048653227526</v>
      </c>
      <c r="R95" s="6">
        <f t="shared" si="24"/>
        <v>1.4764715779615081</v>
      </c>
      <c r="S95" s="6">
        <f t="shared" si="24"/>
        <v>1.38330567016601</v>
      </c>
      <c r="T95" s="18">
        <f t="shared" si="25"/>
        <v>-0.39194964498285079</v>
      </c>
      <c r="U95" s="6">
        <f t="shared" si="26"/>
        <v>-0.68707078103631225</v>
      </c>
      <c r="V95" s="6">
        <f t="shared" si="26"/>
        <v>-0.37161106994968846</v>
      </c>
      <c r="W95" s="6">
        <f t="shared" si="26"/>
        <v>-0.48811663902112562</v>
      </c>
      <c r="X95" s="6">
        <f t="shared" si="26"/>
        <v>-0.27300127206373792</v>
      </c>
      <c r="Y95" s="6">
        <f t="shared" si="26"/>
        <v>-0.40931955441553647</v>
      </c>
      <c r="Z95" s="19">
        <f t="shared" si="26"/>
        <v>-0.48881735632729861</v>
      </c>
    </row>
    <row r="96" spans="2:26" x14ac:dyDescent="0.25">
      <c r="B96" s="13">
        <v>2010</v>
      </c>
      <c r="C96" s="13">
        <v>826.9</v>
      </c>
      <c r="D96">
        <v>987.8</v>
      </c>
      <c r="E96">
        <v>1408.2</v>
      </c>
      <c r="F96" s="18">
        <f t="shared" si="20"/>
        <v>0.41666666666666602</v>
      </c>
      <c r="G96" s="6">
        <f t="shared" si="21"/>
        <v>0.469444444444444</v>
      </c>
      <c r="H96" s="6">
        <f t="shared" si="21"/>
        <v>0.39444444444444399</v>
      </c>
      <c r="I96" s="6">
        <f t="shared" si="21"/>
        <v>0.26388888888888801</v>
      </c>
      <c r="J96" s="6">
        <f t="shared" si="21"/>
        <v>0.61388888888888804</v>
      </c>
      <c r="K96" s="6">
        <f t="shared" si="22"/>
        <v>0.50608519269776797</v>
      </c>
      <c r="L96" s="19">
        <f t="shared" si="22"/>
        <v>0.80800898203592797</v>
      </c>
      <c r="M96" s="18">
        <f t="shared" si="23"/>
        <v>1.5168967963882125</v>
      </c>
      <c r="N96" s="6">
        <f t="shared" si="24"/>
        <v>1.599105554421427</v>
      </c>
      <c r="O96" s="6">
        <f t="shared" si="24"/>
        <v>1.4835597620662881</v>
      </c>
      <c r="P96" s="6">
        <f t="shared" si="24"/>
        <v>1.3019835234277235</v>
      </c>
      <c r="Q96" s="6">
        <f t="shared" si="24"/>
        <v>1.8476025668993914</v>
      </c>
      <c r="R96" s="6">
        <f t="shared" si="24"/>
        <v>1.6587846450698456</v>
      </c>
      <c r="S96" s="6">
        <f t="shared" si="24"/>
        <v>2.2434368140629486</v>
      </c>
      <c r="T96" s="18">
        <f t="shared" si="25"/>
        <v>-0.3802112417116067</v>
      </c>
      <c r="U96" s="6">
        <f t="shared" si="26"/>
        <v>-0.32841579615361416</v>
      </c>
      <c r="V96" s="6">
        <f t="shared" si="26"/>
        <v>-0.40401415638423127</v>
      </c>
      <c r="W96" s="6">
        <f t="shared" si="26"/>
        <v>-0.57857889547844099</v>
      </c>
      <c r="X96" s="6">
        <f t="shared" si="26"/>
        <v>-0.21191022708217716</v>
      </c>
      <c r="Y96" s="6">
        <f t="shared" si="26"/>
        <v>-0.29577636931782197</v>
      </c>
      <c r="Z96" s="19">
        <f t="shared" si="26"/>
        <v>-9.2583811469277355E-2</v>
      </c>
    </row>
    <row r="97" spans="2:26" x14ac:dyDescent="0.25">
      <c r="B97" s="13">
        <v>2011</v>
      </c>
      <c r="C97" s="13">
        <v>900.69999999999902</v>
      </c>
      <c r="D97">
        <v>955.8</v>
      </c>
      <c r="E97">
        <v>1351</v>
      </c>
      <c r="F97" s="18">
        <f t="shared" si="20"/>
        <v>0.875</v>
      </c>
      <c r="G97" s="6">
        <f t="shared" si="21"/>
        <v>0.86944444444444402</v>
      </c>
      <c r="H97" s="6">
        <f t="shared" si="21"/>
        <v>0.405555555555555</v>
      </c>
      <c r="I97" s="6">
        <f t="shared" si="21"/>
        <v>0.23611111111111099</v>
      </c>
      <c r="J97" s="6">
        <f t="shared" si="21"/>
        <v>0.60555555555555496</v>
      </c>
      <c r="K97" s="6">
        <f t="shared" si="22"/>
        <v>0.83405172413793105</v>
      </c>
      <c r="L97" s="19">
        <f t="shared" si="22"/>
        <v>0.88510479041916101</v>
      </c>
      <c r="M97" s="18">
        <f t="shared" si="23"/>
        <v>2.3988752939670981</v>
      </c>
      <c r="N97" s="6">
        <f t="shared" si="24"/>
        <v>2.385585160221221</v>
      </c>
      <c r="O97" s="6">
        <f t="shared" si="24"/>
        <v>1.5001356773068264</v>
      </c>
      <c r="P97" s="6">
        <f t="shared" si="24"/>
        <v>1.2663150040175231</v>
      </c>
      <c r="Q97" s="6">
        <f t="shared" si="24"/>
        <v>1.8322698538770323</v>
      </c>
      <c r="R97" s="6">
        <f t="shared" si="24"/>
        <v>2.3026294847066224</v>
      </c>
      <c r="S97" s="6">
        <f t="shared" si="24"/>
        <v>2.4232383103394537</v>
      </c>
      <c r="T97" s="18">
        <f t="shared" si="25"/>
        <v>-5.7991946977686754E-2</v>
      </c>
      <c r="U97" s="6">
        <f t="shared" si="26"/>
        <v>-6.075816322083899E-2</v>
      </c>
      <c r="V97" s="6">
        <f t="shared" si="26"/>
        <v>-0.39194964498285079</v>
      </c>
      <c r="W97" s="6">
        <f t="shared" si="26"/>
        <v>-0.62688357505299475</v>
      </c>
      <c r="X97" s="6">
        <f t="shared" si="26"/>
        <v>-0.21784600716268288</v>
      </c>
      <c r="Y97" s="6">
        <f t="shared" si="26"/>
        <v>-7.8807015535969457E-2</v>
      </c>
      <c r="Z97" s="19">
        <f t="shared" si="26"/>
        <v>-5.3005308729678013E-2</v>
      </c>
    </row>
    <row r="98" spans="2:26" x14ac:dyDescent="0.25">
      <c r="B98" s="13">
        <v>2012</v>
      </c>
      <c r="C98" s="13">
        <v>1170.3999999999901</v>
      </c>
      <c r="D98">
        <v>902.19999999999902</v>
      </c>
      <c r="E98">
        <v>1484.1</v>
      </c>
      <c r="F98" s="18">
        <f t="shared" si="20"/>
        <v>0.9</v>
      </c>
      <c r="G98" s="6">
        <f t="shared" si="21"/>
        <v>0.59722222222222199</v>
      </c>
      <c r="H98" s="6">
        <f t="shared" si="21"/>
        <v>0.58055555555555505</v>
      </c>
      <c r="I98" s="6">
        <f t="shared" si="21"/>
        <v>0.46666666666666601</v>
      </c>
      <c r="J98" s="6">
        <f t="shared" si="21"/>
        <v>0.63333333333333297</v>
      </c>
      <c r="K98" s="6">
        <f t="shared" si="22"/>
        <v>0.76388888888888795</v>
      </c>
      <c r="L98" s="19">
        <f t="shared" si="22"/>
        <v>0.415419161676646</v>
      </c>
      <c r="M98" s="18">
        <f t="shared" si="23"/>
        <v>2.4596031111569499</v>
      </c>
      <c r="N98" s="6">
        <f t="shared" si="24"/>
        <v>1.8170643825530979</v>
      </c>
      <c r="O98" s="6">
        <f t="shared" si="24"/>
        <v>1.7870309499969745</v>
      </c>
      <c r="P98" s="6">
        <f t="shared" si="24"/>
        <v>1.5946697582283145</v>
      </c>
      <c r="Q98" s="6">
        <f t="shared" si="24"/>
        <v>1.8838797239649621</v>
      </c>
      <c r="R98" s="6">
        <f t="shared" si="24"/>
        <v>2.1466079291763864</v>
      </c>
      <c r="S98" s="6">
        <f t="shared" si="24"/>
        <v>1.515005639924198</v>
      </c>
      <c r="T98" s="18">
        <f t="shared" si="25"/>
        <v>-4.5757490560675115E-2</v>
      </c>
      <c r="U98" s="6">
        <f t="shared" si="26"/>
        <v>-0.2238640408516821</v>
      </c>
      <c r="V98" s="6">
        <f t="shared" si="26"/>
        <v>-0.23615621465623365</v>
      </c>
      <c r="W98" s="6">
        <f t="shared" si="26"/>
        <v>-0.33099321904142504</v>
      </c>
      <c r="X98" s="6">
        <f t="shared" si="26"/>
        <v>-0.19836765376683371</v>
      </c>
      <c r="Y98" s="6">
        <f t="shared" si="26"/>
        <v>-0.11696980693702515</v>
      </c>
      <c r="Z98" s="19">
        <f t="shared" si="26"/>
        <v>-0.38151347501685134</v>
      </c>
    </row>
    <row r="99" spans="2:26" x14ac:dyDescent="0.25">
      <c r="B99" s="13">
        <v>2013</v>
      </c>
      <c r="C99" s="13">
        <v>1060.8</v>
      </c>
      <c r="D99">
        <v>1304.0999999999999</v>
      </c>
      <c r="E99">
        <v>1824.2</v>
      </c>
      <c r="F99" s="18">
        <f t="shared" si="20"/>
        <v>0.61666666666666603</v>
      </c>
      <c r="G99" s="6">
        <f t="shared" si="21"/>
        <v>0.38333333333333303</v>
      </c>
      <c r="H99" s="6">
        <f t="shared" si="21"/>
        <v>0.37222222222222201</v>
      </c>
      <c r="I99" s="6">
        <f t="shared" si="21"/>
        <v>0.40833333333333299</v>
      </c>
      <c r="J99" s="6">
        <f t="shared" si="21"/>
        <v>0.29166666666666602</v>
      </c>
      <c r="K99" s="6">
        <f t="shared" si="22"/>
        <v>0.59340659340659296</v>
      </c>
      <c r="L99" s="19">
        <f t="shared" si="22"/>
        <v>0.100299401197604</v>
      </c>
      <c r="M99" s="18">
        <f t="shared" si="23"/>
        <v>1.8527419309528883</v>
      </c>
      <c r="N99" s="6">
        <f t="shared" si="24"/>
        <v>1.4671670042362546</v>
      </c>
      <c r="O99" s="6">
        <f t="shared" si="24"/>
        <v>1.4509553799986419</v>
      </c>
      <c r="P99" s="6">
        <f t="shared" si="24"/>
        <v>1.5043085137779606</v>
      </c>
      <c r="Q99" s="6">
        <f t="shared" si="24"/>
        <v>1.3386567243530931</v>
      </c>
      <c r="R99" s="6">
        <f t="shared" si="24"/>
        <v>1.8101443498689735</v>
      </c>
      <c r="S99" s="6">
        <f t="shared" si="24"/>
        <v>1.1055018571113762</v>
      </c>
      <c r="T99" s="18">
        <f t="shared" si="25"/>
        <v>-0.20994952631664909</v>
      </c>
      <c r="U99" s="6">
        <f t="shared" si="26"/>
        <v>-0.41642341436605113</v>
      </c>
      <c r="V99" s="6">
        <f t="shared" si="26"/>
        <v>-0.4291977024024799</v>
      </c>
      <c r="W99" s="6">
        <f t="shared" si="26"/>
        <v>-0.38898516601911154</v>
      </c>
      <c r="X99" s="6">
        <f t="shared" si="26"/>
        <v>-0.5351132016973501</v>
      </c>
      <c r="Y99" s="6">
        <f t="shared" si="26"/>
        <v>-0.22664763249812542</v>
      </c>
      <c r="Z99" s="19">
        <f t="shared" si="26"/>
        <v>-0.99870165977472269</v>
      </c>
    </row>
    <row r="100" spans="2:26" x14ac:dyDescent="0.25">
      <c r="B100" s="13">
        <v>2014</v>
      </c>
      <c r="C100" s="13">
        <v>642.9</v>
      </c>
      <c r="D100">
        <v>1730.3</v>
      </c>
      <c r="E100">
        <v>1986.1</v>
      </c>
      <c r="F100" s="18">
        <f t="shared" si="20"/>
        <v>0.35555555555555501</v>
      </c>
      <c r="G100" s="6">
        <f t="shared" si="21"/>
        <v>0.105555555555555</v>
      </c>
      <c r="H100" s="6">
        <f t="shared" si="21"/>
        <v>0.141666666666666</v>
      </c>
      <c r="I100" s="6">
        <f t="shared" si="21"/>
        <v>0.266666666666666</v>
      </c>
      <c r="J100" s="6">
        <f t="shared" si="21"/>
        <v>0.133333333333333</v>
      </c>
      <c r="K100" s="6">
        <f t="shared" si="22"/>
        <v>0.43055555555555503</v>
      </c>
      <c r="L100" s="19">
        <f t="shared" si="22"/>
        <v>7.4850299401197501E-2</v>
      </c>
      <c r="M100" s="18">
        <f t="shared" si="23"/>
        <v>1.4269731969975614</v>
      </c>
      <c r="N100" s="6">
        <f t="shared" si="24"/>
        <v>1.1113278432436069</v>
      </c>
      <c r="O100" s="6">
        <f t="shared" si="24"/>
        <v>1.1521925203457473</v>
      </c>
      <c r="P100" s="6">
        <f t="shared" si="24"/>
        <v>1.3056051720649513</v>
      </c>
      <c r="Q100" s="6">
        <f t="shared" si="24"/>
        <v>1.1426308117957222</v>
      </c>
      <c r="R100" s="6">
        <f t="shared" si="24"/>
        <v>1.5381117927808445</v>
      </c>
      <c r="S100" s="6">
        <f t="shared" si="24"/>
        <v>1.0777228030590387</v>
      </c>
      <c r="T100" s="18">
        <f t="shared" si="25"/>
        <v>-0.44909253111941955</v>
      </c>
      <c r="U100" s="6">
        <f t="shared" si="26"/>
        <v>-0.97651890415047937</v>
      </c>
      <c r="V100" s="6">
        <f t="shared" si="26"/>
        <v>-0.848732324669353</v>
      </c>
      <c r="W100" s="6">
        <f t="shared" si="26"/>
        <v>-0.57403126772771995</v>
      </c>
      <c r="X100" s="6">
        <f t="shared" si="26"/>
        <v>-0.87506126339170109</v>
      </c>
      <c r="Y100" s="6">
        <f t="shared" si="26"/>
        <v>-0.36597080259699633</v>
      </c>
      <c r="Z100" s="19">
        <f t="shared" si="26"/>
        <v>-1.1258064581395275</v>
      </c>
    </row>
    <row r="101" spans="2:26" x14ac:dyDescent="0.25">
      <c r="B101" s="13">
        <v>2015</v>
      </c>
      <c r="C101" s="13">
        <v>456.4</v>
      </c>
      <c r="D101">
        <v>1573.2</v>
      </c>
      <c r="E101">
        <v>1462.3</v>
      </c>
      <c r="F101" s="18">
        <f t="shared" si="20"/>
        <v>6.3888888888888801E-2</v>
      </c>
      <c r="G101" s="6">
        <f t="shared" si="21"/>
        <v>6.3888888888888801E-2</v>
      </c>
      <c r="H101" s="6">
        <f t="shared" si="21"/>
        <v>0.116666666666666</v>
      </c>
      <c r="I101" s="6">
        <f t="shared" si="21"/>
        <v>0.133333333333333</v>
      </c>
      <c r="J101" s="6">
        <f t="shared" si="21"/>
        <v>0.249999999999999</v>
      </c>
      <c r="K101" s="6">
        <f t="shared" si="22"/>
        <v>0.36538461538461497</v>
      </c>
      <c r="L101" s="19">
        <f t="shared" si="22"/>
        <v>0.26983532934131699</v>
      </c>
      <c r="M101" s="18">
        <f t="shared" si="23"/>
        <v>1.0659739506311052</v>
      </c>
      <c r="N101" s="6">
        <f t="shared" si="24"/>
        <v>1.0659739506311052</v>
      </c>
      <c r="O101" s="6">
        <f t="shared" si="24"/>
        <v>1.1237447856581135</v>
      </c>
      <c r="P101" s="6">
        <f t="shared" si="24"/>
        <v>1.1426308117957222</v>
      </c>
      <c r="Q101" s="6">
        <f t="shared" si="24"/>
        <v>1.2840254166877403</v>
      </c>
      <c r="R101" s="6">
        <f t="shared" si="24"/>
        <v>1.4410681585590599</v>
      </c>
      <c r="S101" s="6">
        <f t="shared" si="24"/>
        <v>1.3097487557840959</v>
      </c>
      <c r="T101" s="18">
        <f t="shared" si="25"/>
        <v>-1.1945746647496951</v>
      </c>
      <c r="U101" s="6">
        <f t="shared" si="26"/>
        <v>-1.1945746647496951</v>
      </c>
      <c r="V101" s="6">
        <f t="shared" si="26"/>
        <v>-0.93305321036938926</v>
      </c>
      <c r="W101" s="6">
        <f t="shared" si="26"/>
        <v>-0.87506126339170109</v>
      </c>
      <c r="X101" s="6">
        <f t="shared" si="26"/>
        <v>-0.60205999132796417</v>
      </c>
      <c r="Y101" s="6">
        <f t="shared" si="26"/>
        <v>-0.4372497426819707</v>
      </c>
      <c r="Z101" s="19">
        <f t="shared" si="26"/>
        <v>-0.56890118908407961</v>
      </c>
    </row>
    <row r="102" spans="2:26" x14ac:dyDescent="0.25">
      <c r="B102" s="13">
        <v>2016</v>
      </c>
      <c r="C102" s="13">
        <v>917.3</v>
      </c>
      <c r="D102">
        <v>1186.5999999999999</v>
      </c>
      <c r="E102">
        <v>1331</v>
      </c>
      <c r="F102" s="18">
        <f t="shared" si="20"/>
        <v>0.15</v>
      </c>
      <c r="G102" s="6">
        <f t="shared" si="21"/>
        <v>0.22222222222222199</v>
      </c>
      <c r="H102" s="6">
        <f t="shared" si="21"/>
        <v>0.102777777777777</v>
      </c>
      <c r="I102" s="6">
        <f t="shared" si="21"/>
        <v>4.4444444444444398E-2</v>
      </c>
      <c r="J102" s="6">
        <f t="shared" si="21"/>
        <v>0.30555555555555503</v>
      </c>
      <c r="K102" s="6">
        <f t="shared" si="22"/>
        <v>0.26050420168067201</v>
      </c>
      <c r="L102" s="19">
        <f t="shared" si="22"/>
        <v>0.29715568862275399</v>
      </c>
      <c r="M102" s="18">
        <f t="shared" si="23"/>
        <v>1.1618342427282831</v>
      </c>
      <c r="N102" s="6">
        <f t="shared" si="24"/>
        <v>1.2488488690016819</v>
      </c>
      <c r="O102" s="6">
        <f t="shared" si="24"/>
        <v>1.1082451050198983</v>
      </c>
      <c r="P102" s="6">
        <f t="shared" si="24"/>
        <v>1.0454468947140421</v>
      </c>
      <c r="Q102" s="6">
        <f t="shared" si="24"/>
        <v>1.3573788929579342</v>
      </c>
      <c r="R102" s="6">
        <f t="shared" si="24"/>
        <v>1.2975841658752445</v>
      </c>
      <c r="S102" s="6">
        <f t="shared" si="24"/>
        <v>1.3460248438899693</v>
      </c>
      <c r="T102" s="18">
        <f t="shared" si="25"/>
        <v>-0.82390874094431876</v>
      </c>
      <c r="U102" s="6">
        <f t="shared" si="26"/>
        <v>-0.65321251377534417</v>
      </c>
      <c r="V102" s="6">
        <f t="shared" si="26"/>
        <v>-0.98810077670029561</v>
      </c>
      <c r="W102" s="6">
        <f t="shared" si="26"/>
        <v>-1.3521825181113629</v>
      </c>
      <c r="X102" s="6">
        <f t="shared" si="26"/>
        <v>-0.51490981560906302</v>
      </c>
      <c r="Y102" s="6">
        <f t="shared" si="26"/>
        <v>-0.5841852675582585</v>
      </c>
      <c r="Z102" s="19">
        <f t="shared" si="26"/>
        <v>-0.52701595137641255</v>
      </c>
    </row>
    <row r="103" spans="2:26" x14ac:dyDescent="0.25">
      <c r="B103" s="13">
        <v>2018</v>
      </c>
      <c r="C103" s="13">
        <v>1042.9000000000001</v>
      </c>
      <c r="D103">
        <v>917.1</v>
      </c>
      <c r="E103">
        <v>1579.3</v>
      </c>
      <c r="F103" s="18">
        <f t="shared" si="20"/>
        <v>0.68611111111111101</v>
      </c>
      <c r="G103" s="6">
        <f t="shared" si="21"/>
        <v>0.52777777777777701</v>
      </c>
      <c r="H103" s="6">
        <f t="shared" si="21"/>
        <v>0.219444444444444</v>
      </c>
      <c r="I103" s="6">
        <f t="shared" si="21"/>
        <v>0.13055555555555501</v>
      </c>
      <c r="J103" s="6">
        <f t="shared" si="21"/>
        <v>0.42499999999999999</v>
      </c>
      <c r="K103" s="6">
        <f t="shared" si="22"/>
        <v>0.31666666666666599</v>
      </c>
      <c r="L103" s="19">
        <f t="shared" si="22"/>
        <v>0.394461077844311</v>
      </c>
      <c r="M103" s="18">
        <f t="shared" si="23"/>
        <v>1.9859772514697134</v>
      </c>
      <c r="N103" s="6">
        <f t="shared" si="24"/>
        <v>1.6951610952772713</v>
      </c>
      <c r="O103" s="6">
        <f t="shared" si="24"/>
        <v>1.2453846579972403</v>
      </c>
      <c r="P103" s="6">
        <f t="shared" si="24"/>
        <v>1.1394612415374723</v>
      </c>
      <c r="Q103" s="6">
        <f t="shared" si="24"/>
        <v>1.5295904196633787</v>
      </c>
      <c r="R103" s="6">
        <f t="shared" si="24"/>
        <v>1.3725449806709287</v>
      </c>
      <c r="S103" s="6">
        <f t="shared" si="24"/>
        <v>1.4835844389142665</v>
      </c>
      <c r="T103" s="18">
        <f t="shared" si="25"/>
        <v>-0.1636055475076216</v>
      </c>
      <c r="U103" s="6">
        <f t="shared" si="26"/>
        <v>-0.27754889981445896</v>
      </c>
      <c r="V103" s="6">
        <f t="shared" si="26"/>
        <v>-0.65867540947684677</v>
      </c>
      <c r="W103" s="6">
        <f t="shared" si="26"/>
        <v>-0.88420464283157163</v>
      </c>
      <c r="X103" s="6">
        <f t="shared" si="26"/>
        <v>-0.37161106994968846</v>
      </c>
      <c r="Y103" s="6">
        <f t="shared" si="26"/>
        <v>-0.4993976494308156</v>
      </c>
      <c r="Z103" s="19">
        <f t="shared" si="26"/>
        <v>-0.40399584292698065</v>
      </c>
    </row>
    <row r="104" spans="2:26" x14ac:dyDescent="0.25">
      <c r="B104" s="13">
        <v>2019</v>
      </c>
      <c r="C104" s="13">
        <v>921.5</v>
      </c>
      <c r="D104">
        <v>775.4</v>
      </c>
      <c r="E104">
        <v>1414.9</v>
      </c>
      <c r="F104" s="18">
        <f t="shared" si="20"/>
        <v>0.81111111111111101</v>
      </c>
      <c r="G104" s="6">
        <f t="shared" ref="G104:J105" si="27">I19</f>
        <v>0.72499999999999998</v>
      </c>
      <c r="H104" s="6">
        <f t="shared" si="27"/>
        <v>8.3333333333333301E-2</v>
      </c>
      <c r="I104" s="6">
        <f t="shared" si="27"/>
        <v>0.13055555555555501</v>
      </c>
      <c r="J104" s="6">
        <f t="shared" si="27"/>
        <v>0.141666666666666</v>
      </c>
      <c r="K104" s="6">
        <f>N19</f>
        <v>0.55000000000000004</v>
      </c>
      <c r="L104" s="19">
        <f>O19</f>
        <v>0.88922155688622695</v>
      </c>
      <c r="M104" s="18">
        <f t="shared" si="23"/>
        <v>2.2504070503288132</v>
      </c>
      <c r="N104" s="6">
        <f t="shared" ref="N104:S105" si="28">EXP(G104)</f>
        <v>2.0647310999664863</v>
      </c>
      <c r="O104" s="6">
        <f t="shared" si="28"/>
        <v>1.0869040495212288</v>
      </c>
      <c r="P104" s="6">
        <f t="shared" si="28"/>
        <v>1.1394612415374723</v>
      </c>
      <c r="Q104" s="6">
        <f t="shared" si="28"/>
        <v>1.1521925203457473</v>
      </c>
      <c r="R104" s="6">
        <f t="shared" si="28"/>
        <v>1.7332530178673953</v>
      </c>
      <c r="S104" s="6">
        <f t="shared" si="28"/>
        <v>2.4332347790025119</v>
      </c>
      <c r="T104" s="18">
        <f t="shared" si="25"/>
        <v>-9.0919649318869034E-2</v>
      </c>
      <c r="U104" s="6">
        <f t="shared" ref="U104:Z105" si="29">LOG10(G104)</f>
        <v>-0.13966199342900631</v>
      </c>
      <c r="V104" s="6">
        <f t="shared" si="29"/>
        <v>-1.0791812460476249</v>
      </c>
      <c r="W104" s="6">
        <f t="shared" si="29"/>
        <v>-0.88420464283157163</v>
      </c>
      <c r="X104" s="6">
        <f t="shared" si="29"/>
        <v>-0.848732324669353</v>
      </c>
      <c r="Y104" s="6">
        <f t="shared" si="29"/>
        <v>-0.25963731050575611</v>
      </c>
      <c r="Z104" s="19">
        <f t="shared" si="29"/>
        <v>-5.0990017494352412E-2</v>
      </c>
    </row>
    <row r="105" spans="2:26" x14ac:dyDescent="0.25">
      <c r="B105" s="20">
        <v>2020</v>
      </c>
      <c r="C105" s="20">
        <v>1039.5999999999999</v>
      </c>
      <c r="D105" s="21">
        <v>834.7</v>
      </c>
      <c r="E105" s="21">
        <v>1362.1</v>
      </c>
      <c r="F105" s="23">
        <f t="shared" si="20"/>
        <v>0.875</v>
      </c>
      <c r="G105" s="24">
        <f t="shared" si="27"/>
        <v>0.50833333333333297</v>
      </c>
      <c r="H105" s="24">
        <f t="shared" si="27"/>
        <v>0.211111111111111</v>
      </c>
      <c r="I105" s="24">
        <f t="shared" si="27"/>
        <v>0.25277777777777699</v>
      </c>
      <c r="J105" s="24">
        <f t="shared" si="27"/>
        <v>0.33611111111111103</v>
      </c>
      <c r="K105" s="24">
        <f>N20</f>
        <v>0.68333333333333302</v>
      </c>
      <c r="L105" s="25">
        <f>O20</f>
        <v>0.77357784431137699</v>
      </c>
      <c r="M105" s="23">
        <f t="shared" si="23"/>
        <v>2.3988752939670981</v>
      </c>
      <c r="N105" s="24">
        <f t="shared" si="28"/>
        <v>1.6625180212410016</v>
      </c>
      <c r="O105" s="24">
        <f t="shared" si="28"/>
        <v>1.235049575168488</v>
      </c>
      <c r="P105" s="24">
        <f t="shared" si="28"/>
        <v>1.28759711234812</v>
      </c>
      <c r="Q105" s="24">
        <f t="shared" si="28"/>
        <v>1.3994945155630134</v>
      </c>
      <c r="R105" s="24">
        <f t="shared" si="28"/>
        <v>1.9804683028532073</v>
      </c>
      <c r="S105" s="24">
        <f t="shared" si="28"/>
        <v>2.1675074012422724</v>
      </c>
      <c r="T105" s="23">
        <f t="shared" si="25"/>
        <v>-5.7991946977686754E-2</v>
      </c>
      <c r="U105" s="24">
        <f t="shared" si="29"/>
        <v>-0.29385141103685808</v>
      </c>
      <c r="V105" s="24">
        <f t="shared" si="29"/>
        <v>-0.67548890848649612</v>
      </c>
      <c r="W105" s="24">
        <f t="shared" si="29"/>
        <v>-0.59726110844619507</v>
      </c>
      <c r="X105" s="24">
        <f t="shared" si="29"/>
        <v>-0.47351713045083726</v>
      </c>
      <c r="Y105" s="24">
        <f t="shared" si="29"/>
        <v>-0.16536739366390835</v>
      </c>
      <c r="Z105" s="25">
        <f t="shared" si="29"/>
        <v>-0.11149597717621995</v>
      </c>
    </row>
    <row r="109" spans="2:26" x14ac:dyDescent="0.25">
      <c r="B109" s="7"/>
      <c r="C109" s="7"/>
      <c r="D109" s="8"/>
      <c r="E109" s="9"/>
      <c r="F109" s="8" t="s">
        <v>20</v>
      </c>
      <c r="G109" s="8"/>
      <c r="H109" s="10" t="s">
        <v>22</v>
      </c>
      <c r="I109" s="12"/>
      <c r="J109" t="s">
        <v>11</v>
      </c>
      <c r="K109" t="s">
        <v>12</v>
      </c>
    </row>
    <row r="110" spans="2:26" x14ac:dyDescent="0.25">
      <c r="B110" s="10" t="s">
        <v>9</v>
      </c>
      <c r="C110" s="10" t="s">
        <v>6</v>
      </c>
      <c r="D110" s="11" t="s">
        <v>13</v>
      </c>
      <c r="E110" s="12" t="s">
        <v>14</v>
      </c>
      <c r="F110" s="8" t="s">
        <v>4</v>
      </c>
      <c r="G110" s="8" t="s">
        <v>5</v>
      </c>
      <c r="H110" s="10" t="s">
        <v>4</v>
      </c>
      <c r="I110" s="12" t="s">
        <v>5</v>
      </c>
      <c r="J110" t="s">
        <v>18</v>
      </c>
      <c r="K110" t="s">
        <v>19</v>
      </c>
    </row>
    <row r="111" spans="2:26" x14ac:dyDescent="0.25">
      <c r="B111" s="13">
        <v>2002</v>
      </c>
      <c r="C111" s="13">
        <v>1533.5</v>
      </c>
      <c r="D111">
        <v>1309.3</v>
      </c>
      <c r="E111">
        <v>1897.6</v>
      </c>
      <c r="F111" s="15">
        <v>0.469444444444444</v>
      </c>
      <c r="G111" s="17">
        <v>0.69166666666666599</v>
      </c>
      <c r="H111" s="15">
        <f>LOG(F111)</f>
        <v>-0.32841579615361416</v>
      </c>
      <c r="I111" s="17">
        <f t="shared" ref="I111:I128" si="30">LOG(G111)</f>
        <v>-0.16010315367155134</v>
      </c>
      <c r="J111">
        <v>0.40790986085904402</v>
      </c>
      <c r="K111">
        <v>0.18188622754490999</v>
      </c>
      <c r="L111" s="6">
        <f>LOG(J111)</f>
        <v>-0.38943579587215227</v>
      </c>
      <c r="M111" s="6">
        <f>LOG(K111)</f>
        <v>-0.74020018454121517</v>
      </c>
    </row>
    <row r="112" spans="2:26" x14ac:dyDescent="0.25">
      <c r="B112" s="13">
        <v>2003</v>
      </c>
      <c r="C112" s="13">
        <v>1712.8999999999901</v>
      </c>
      <c r="D112">
        <v>756.6</v>
      </c>
      <c r="E112">
        <v>1542.69999999999</v>
      </c>
      <c r="F112" s="18">
        <v>0.54722222222222205</v>
      </c>
      <c r="G112" s="19">
        <v>0.719444444444444</v>
      </c>
      <c r="H112" s="18">
        <f t="shared" ref="H112:H128" si="31">LOG(F112)</f>
        <v>-0.26183627460569447</v>
      </c>
      <c r="I112" s="19">
        <f t="shared" si="30"/>
        <v>-0.14300273668603572</v>
      </c>
      <c r="J112">
        <v>0.45476190476190398</v>
      </c>
      <c r="K112">
        <v>0.53742514970059796</v>
      </c>
      <c r="L112" s="6">
        <f t="shared" ref="L112:M128" si="32">LOG(J112)</f>
        <v>-0.34221592315017368</v>
      </c>
      <c r="M112" s="6">
        <f t="shared" si="32"/>
        <v>-0.26968201389722718</v>
      </c>
    </row>
    <row r="113" spans="2:13" x14ac:dyDescent="0.25">
      <c r="B113" s="13">
        <v>2004</v>
      </c>
      <c r="C113" s="13">
        <v>1836.19999999999</v>
      </c>
      <c r="D113">
        <v>1098.5</v>
      </c>
      <c r="E113">
        <v>1476.3</v>
      </c>
      <c r="F113" s="18">
        <v>0.55833333333333302</v>
      </c>
      <c r="G113" s="19">
        <v>0.59722222222222199</v>
      </c>
      <c r="H113" s="18">
        <f t="shared" si="31"/>
        <v>-0.25310644334679866</v>
      </c>
      <c r="I113" s="19">
        <f t="shared" si="30"/>
        <v>-0.2238640408516821</v>
      </c>
      <c r="J113">
        <v>0.372988505747126</v>
      </c>
      <c r="K113">
        <v>0.32372754491017902</v>
      </c>
      <c r="L113" s="6">
        <f t="shared" si="32"/>
        <v>-0.42830455148223101</v>
      </c>
      <c r="M113" s="6">
        <f t="shared" si="32"/>
        <v>-0.48982034633869465</v>
      </c>
    </row>
    <row r="114" spans="2:13" x14ac:dyDescent="0.25">
      <c r="B114" s="13">
        <v>2005</v>
      </c>
      <c r="C114" s="13">
        <v>1528.5</v>
      </c>
      <c r="D114">
        <v>771.69999999999902</v>
      </c>
      <c r="E114">
        <v>1237.5999999999999</v>
      </c>
      <c r="F114" s="18">
        <v>0.70833333333333304</v>
      </c>
      <c r="G114" s="19">
        <v>0.85833333333333295</v>
      </c>
      <c r="H114" s="18">
        <f t="shared" si="31"/>
        <v>-0.14976232033333228</v>
      </c>
      <c r="I114" s="19">
        <f t="shared" si="30"/>
        <v>-6.6344021342452819E-2</v>
      </c>
      <c r="J114">
        <v>0.79089668615984399</v>
      </c>
      <c r="K114">
        <v>0.94872754491017897</v>
      </c>
      <c r="L114" s="6">
        <f t="shared" si="32"/>
        <v>-0.10188024413964684</v>
      </c>
      <c r="M114" s="6">
        <f t="shared" si="32"/>
        <v>-2.285849013415359E-2</v>
      </c>
    </row>
    <row r="115" spans="2:13" x14ac:dyDescent="0.25">
      <c r="B115" s="13">
        <v>2006</v>
      </c>
      <c r="C115" s="13">
        <v>1469.7</v>
      </c>
      <c r="D115">
        <v>806.7</v>
      </c>
      <c r="E115">
        <v>1739.9</v>
      </c>
      <c r="F115" s="18">
        <v>0.88888888888888895</v>
      </c>
      <c r="G115" s="19">
        <v>0.96388888888888902</v>
      </c>
      <c r="H115" s="18">
        <f t="shared" si="31"/>
        <v>-5.1152522447381256E-2</v>
      </c>
      <c r="I115" s="19">
        <f t="shared" si="30"/>
        <v>-1.597302597641349E-2</v>
      </c>
      <c r="J115">
        <v>0.83333333333333304</v>
      </c>
      <c r="K115">
        <v>0.71856287425149701</v>
      </c>
      <c r="L115" s="6">
        <f t="shared" si="32"/>
        <v>-7.9181246047624984E-2</v>
      </c>
      <c r="M115" s="6">
        <f t="shared" si="32"/>
        <v>-0.14353522509995845</v>
      </c>
    </row>
    <row r="116" spans="2:13" x14ac:dyDescent="0.25">
      <c r="B116" s="13">
        <v>2007</v>
      </c>
      <c r="C116" s="13">
        <v>1596.4</v>
      </c>
      <c r="D116">
        <v>1079.4000000000001</v>
      </c>
      <c r="E116">
        <v>1802.4</v>
      </c>
      <c r="F116" s="18">
        <v>0.53611111111111098</v>
      </c>
      <c r="G116" s="19">
        <v>0.82777777777777695</v>
      </c>
      <c r="H116" s="18">
        <f t="shared" si="31"/>
        <v>-0.27074519175951361</v>
      </c>
      <c r="I116" s="19">
        <f t="shared" si="30"/>
        <v>-8.2086236691032474E-2</v>
      </c>
      <c r="J116">
        <v>0.53571428571428503</v>
      </c>
      <c r="K116">
        <v>8.6826347305389198E-2</v>
      </c>
      <c r="L116" s="6">
        <f t="shared" si="32"/>
        <v>-0.27106677228653853</v>
      </c>
      <c r="M116" s="6">
        <f t="shared" si="32"/>
        <v>-1.0613484689126085</v>
      </c>
    </row>
    <row r="117" spans="2:13" x14ac:dyDescent="0.25">
      <c r="B117" s="13">
        <v>2008</v>
      </c>
      <c r="C117" s="13">
        <v>1269.2</v>
      </c>
      <c r="D117">
        <v>1254.4000000000001</v>
      </c>
      <c r="E117">
        <v>1697.1</v>
      </c>
      <c r="F117" s="18">
        <v>0.26944444444444399</v>
      </c>
      <c r="G117" s="19">
        <v>0.72222222222222199</v>
      </c>
      <c r="H117" s="18">
        <f t="shared" si="31"/>
        <v>-0.56953076650104317</v>
      </c>
      <c r="I117" s="19">
        <f t="shared" si="30"/>
        <v>-0.14132915279646943</v>
      </c>
      <c r="J117">
        <v>0.5</v>
      </c>
      <c r="K117">
        <v>0.43974550898203502</v>
      </c>
      <c r="L117" s="6">
        <f t="shared" si="32"/>
        <v>-0.3010299956639812</v>
      </c>
      <c r="M117" s="6">
        <f t="shared" si="32"/>
        <v>-0.35679858719575391</v>
      </c>
    </row>
    <row r="118" spans="2:13" x14ac:dyDescent="0.25">
      <c r="B118" s="13">
        <v>2009</v>
      </c>
      <c r="C118" s="13">
        <v>985.7</v>
      </c>
      <c r="D118">
        <v>1216.4000000000001</v>
      </c>
      <c r="E118">
        <v>1744.5</v>
      </c>
      <c r="F118" s="18">
        <v>0.20555555555555499</v>
      </c>
      <c r="G118" s="19">
        <v>0.405555555555555</v>
      </c>
      <c r="H118" s="18">
        <f t="shared" si="31"/>
        <v>-0.68707078103631225</v>
      </c>
      <c r="I118" s="19">
        <f t="shared" si="30"/>
        <v>-0.39194964498285079</v>
      </c>
      <c r="J118">
        <v>0.38965517241379299</v>
      </c>
      <c r="K118">
        <v>0.32447604790419099</v>
      </c>
      <c r="L118" s="6">
        <f t="shared" si="32"/>
        <v>-0.40931955441553647</v>
      </c>
      <c r="M118" s="6">
        <f t="shared" si="32"/>
        <v>-0.48881735632729861</v>
      </c>
    </row>
    <row r="119" spans="2:13" x14ac:dyDescent="0.25">
      <c r="B119" s="13">
        <v>2010</v>
      </c>
      <c r="C119" s="13">
        <v>826.9</v>
      </c>
      <c r="D119">
        <v>987.8</v>
      </c>
      <c r="E119">
        <v>1408.2</v>
      </c>
      <c r="F119" s="18">
        <v>0.469444444444444</v>
      </c>
      <c r="G119" s="19">
        <v>0.41666666666666602</v>
      </c>
      <c r="H119" s="18">
        <f t="shared" si="31"/>
        <v>-0.32841579615361416</v>
      </c>
      <c r="I119" s="19">
        <f t="shared" si="30"/>
        <v>-0.3802112417116067</v>
      </c>
      <c r="J119">
        <v>0.50608519269776797</v>
      </c>
      <c r="K119">
        <v>0.80800898203592797</v>
      </c>
      <c r="L119" s="6">
        <f t="shared" si="32"/>
        <v>-0.29577636931782197</v>
      </c>
      <c r="M119" s="6">
        <f t="shared" si="32"/>
        <v>-9.2583811469277355E-2</v>
      </c>
    </row>
    <row r="120" spans="2:13" x14ac:dyDescent="0.25">
      <c r="B120" s="13">
        <v>2011</v>
      </c>
      <c r="C120" s="13">
        <v>900.69999999999902</v>
      </c>
      <c r="D120">
        <v>955.8</v>
      </c>
      <c r="E120">
        <v>1351</v>
      </c>
      <c r="F120" s="18">
        <v>0.86944444444444402</v>
      </c>
      <c r="G120" s="19">
        <v>0.875</v>
      </c>
      <c r="H120" s="18">
        <f t="shared" si="31"/>
        <v>-6.075816322083899E-2</v>
      </c>
      <c r="I120" s="19">
        <f t="shared" si="30"/>
        <v>-5.7991946977686754E-2</v>
      </c>
      <c r="J120">
        <v>0.83405172413793105</v>
      </c>
      <c r="K120">
        <v>0.88510479041916101</v>
      </c>
      <c r="L120" s="6">
        <f t="shared" si="32"/>
        <v>-7.8807015535969457E-2</v>
      </c>
      <c r="M120" s="6">
        <f t="shared" si="32"/>
        <v>-5.3005308729678013E-2</v>
      </c>
    </row>
    <row r="121" spans="2:13" x14ac:dyDescent="0.25">
      <c r="B121" s="13">
        <v>2012</v>
      </c>
      <c r="C121" s="13">
        <v>1170.3999999999901</v>
      </c>
      <c r="D121">
        <v>902.19999999999902</v>
      </c>
      <c r="E121">
        <v>1484.1</v>
      </c>
      <c r="F121" s="18">
        <v>0.59722222222222199</v>
      </c>
      <c r="G121" s="19">
        <v>0.9</v>
      </c>
      <c r="H121" s="18">
        <f t="shared" si="31"/>
        <v>-0.2238640408516821</v>
      </c>
      <c r="I121" s="19">
        <f t="shared" si="30"/>
        <v>-4.5757490560675115E-2</v>
      </c>
      <c r="J121">
        <v>0.76388888888888795</v>
      </c>
      <c r="K121">
        <v>0.415419161676646</v>
      </c>
      <c r="L121" s="6">
        <f t="shared" si="32"/>
        <v>-0.11696980693702515</v>
      </c>
      <c r="M121" s="6">
        <f t="shared" si="32"/>
        <v>-0.38151347501685134</v>
      </c>
    </row>
    <row r="122" spans="2:13" x14ac:dyDescent="0.25">
      <c r="B122" s="13">
        <v>2013</v>
      </c>
      <c r="C122" s="13">
        <v>1060.8</v>
      </c>
      <c r="D122">
        <v>1304.0999999999999</v>
      </c>
      <c r="E122">
        <v>1824.2</v>
      </c>
      <c r="F122" s="18">
        <v>0.38333333333333303</v>
      </c>
      <c r="G122" s="19">
        <v>0.61666666666666603</v>
      </c>
      <c r="H122" s="18">
        <f t="shared" si="31"/>
        <v>-0.41642341436605113</v>
      </c>
      <c r="I122" s="19">
        <f t="shared" si="30"/>
        <v>-0.20994952631664909</v>
      </c>
      <c r="J122">
        <v>0.59340659340659296</v>
      </c>
      <c r="K122">
        <v>0.100299401197604</v>
      </c>
      <c r="L122" s="6">
        <f t="shared" si="32"/>
        <v>-0.22664763249812542</v>
      </c>
      <c r="M122" s="6">
        <f t="shared" si="32"/>
        <v>-0.99870165977472269</v>
      </c>
    </row>
    <row r="123" spans="2:13" x14ac:dyDescent="0.25">
      <c r="B123" s="13">
        <v>2014</v>
      </c>
      <c r="C123" s="13">
        <v>642.9</v>
      </c>
      <c r="D123">
        <v>1730.3</v>
      </c>
      <c r="E123">
        <v>1986.1</v>
      </c>
      <c r="F123" s="18">
        <v>0.105555555555555</v>
      </c>
      <c r="G123" s="19">
        <v>0.35555555555555501</v>
      </c>
      <c r="H123" s="18">
        <f t="shared" si="31"/>
        <v>-0.97651890415047937</v>
      </c>
      <c r="I123" s="19">
        <f t="shared" si="30"/>
        <v>-0.44909253111941955</v>
      </c>
      <c r="J123">
        <v>0.43055555555555503</v>
      </c>
      <c r="K123">
        <v>7.4850299401197501E-2</v>
      </c>
      <c r="L123" s="6">
        <f t="shared" si="32"/>
        <v>-0.36597080259699633</v>
      </c>
      <c r="M123" s="6">
        <f t="shared" si="32"/>
        <v>-1.1258064581395275</v>
      </c>
    </row>
    <row r="124" spans="2:13" x14ac:dyDescent="0.25">
      <c r="B124" s="13">
        <v>2015</v>
      </c>
      <c r="C124" s="13">
        <v>456.4</v>
      </c>
      <c r="D124">
        <v>1573.2</v>
      </c>
      <c r="E124">
        <v>1462.3</v>
      </c>
      <c r="F124" s="18">
        <v>6.3888888888888801E-2</v>
      </c>
      <c r="G124" s="19">
        <v>6.3888888888888801E-2</v>
      </c>
      <c r="H124" s="18">
        <f t="shared" si="31"/>
        <v>-1.1945746647496951</v>
      </c>
      <c r="I124" s="19">
        <f t="shared" si="30"/>
        <v>-1.1945746647496951</v>
      </c>
      <c r="J124">
        <v>0.36538461538461497</v>
      </c>
      <c r="K124">
        <v>0.26983532934131699</v>
      </c>
      <c r="L124" s="6">
        <f t="shared" si="32"/>
        <v>-0.4372497426819707</v>
      </c>
      <c r="M124" s="6">
        <f t="shared" si="32"/>
        <v>-0.56890118908407961</v>
      </c>
    </row>
    <row r="125" spans="2:13" x14ac:dyDescent="0.25">
      <c r="B125" s="13">
        <v>2016</v>
      </c>
      <c r="C125" s="13">
        <v>917.3</v>
      </c>
      <c r="D125">
        <v>1186.5999999999999</v>
      </c>
      <c r="E125">
        <v>1331</v>
      </c>
      <c r="F125" s="18">
        <v>0.22222222222222199</v>
      </c>
      <c r="G125" s="19">
        <v>0.15</v>
      </c>
      <c r="H125" s="18">
        <f t="shared" si="31"/>
        <v>-0.65321251377534417</v>
      </c>
      <c r="I125" s="19">
        <f t="shared" si="30"/>
        <v>-0.82390874094431876</v>
      </c>
      <c r="J125">
        <v>0.26050420168067201</v>
      </c>
      <c r="K125">
        <v>0.29715568862275399</v>
      </c>
      <c r="L125" s="6">
        <f t="shared" si="32"/>
        <v>-0.5841852675582585</v>
      </c>
      <c r="M125" s="6">
        <f t="shared" si="32"/>
        <v>-0.52701595137641255</v>
      </c>
    </row>
    <row r="126" spans="2:13" x14ac:dyDescent="0.25">
      <c r="B126" s="13">
        <v>2018</v>
      </c>
      <c r="C126" s="13">
        <v>1042.9000000000001</v>
      </c>
      <c r="D126">
        <v>917.1</v>
      </c>
      <c r="E126">
        <v>1579.3</v>
      </c>
      <c r="F126" s="18">
        <v>0.52777777777777701</v>
      </c>
      <c r="G126" s="19">
        <v>0.68611111111111101</v>
      </c>
      <c r="H126" s="18">
        <f t="shared" si="31"/>
        <v>-0.27754889981445896</v>
      </c>
      <c r="I126" s="19">
        <f t="shared" si="30"/>
        <v>-0.1636055475076216</v>
      </c>
      <c r="J126">
        <v>0.31666666666666599</v>
      </c>
      <c r="K126">
        <v>0.394461077844311</v>
      </c>
      <c r="L126" s="6">
        <f t="shared" si="32"/>
        <v>-0.4993976494308156</v>
      </c>
      <c r="M126" s="6">
        <f t="shared" si="32"/>
        <v>-0.40399584292698065</v>
      </c>
    </row>
    <row r="127" spans="2:13" x14ac:dyDescent="0.25">
      <c r="B127" s="13">
        <v>2019</v>
      </c>
      <c r="C127" s="13">
        <v>921.5</v>
      </c>
      <c r="D127">
        <v>775.4</v>
      </c>
      <c r="E127">
        <v>1414.9</v>
      </c>
      <c r="F127" s="18">
        <v>0.72499999999999998</v>
      </c>
      <c r="G127" s="19">
        <v>0.81111111111111101</v>
      </c>
      <c r="H127" s="18">
        <f t="shared" si="31"/>
        <v>-0.13966199342900631</v>
      </c>
      <c r="I127" s="19">
        <f t="shared" si="30"/>
        <v>-9.0919649318869034E-2</v>
      </c>
      <c r="J127">
        <v>0.55000000000000004</v>
      </c>
      <c r="K127">
        <v>0.88922155688622695</v>
      </c>
      <c r="L127" s="6">
        <f t="shared" si="32"/>
        <v>-0.25963731050575611</v>
      </c>
      <c r="M127" s="6">
        <f t="shared" si="32"/>
        <v>-5.0990017494352412E-2</v>
      </c>
    </row>
    <row r="128" spans="2:13" x14ac:dyDescent="0.25">
      <c r="B128" s="20">
        <v>2020</v>
      </c>
      <c r="C128" s="20">
        <v>1039.5999999999999</v>
      </c>
      <c r="D128" s="21">
        <v>834.7</v>
      </c>
      <c r="E128" s="21">
        <v>1362.1</v>
      </c>
      <c r="F128" s="23">
        <v>0.50833333333333297</v>
      </c>
      <c r="G128" s="25">
        <v>0.875</v>
      </c>
      <c r="H128" s="23">
        <f t="shared" si="31"/>
        <v>-0.29385141103685808</v>
      </c>
      <c r="I128" s="25">
        <f t="shared" si="30"/>
        <v>-5.7991946977686754E-2</v>
      </c>
      <c r="J128">
        <v>0.68333333333333302</v>
      </c>
      <c r="K128">
        <v>0.77357784431137699</v>
      </c>
      <c r="L128" s="6">
        <f t="shared" si="32"/>
        <v>-0.16536739366390835</v>
      </c>
      <c r="M128" s="6">
        <f t="shared" si="32"/>
        <v>-0.11149597717621995</v>
      </c>
    </row>
    <row r="131" spans="2:13" x14ac:dyDescent="0.25">
      <c r="B131" s="7"/>
      <c r="C131" s="7"/>
      <c r="D131" s="8"/>
      <c r="E131" s="9"/>
      <c r="F131" s="8" t="s">
        <v>20</v>
      </c>
      <c r="G131" s="8"/>
      <c r="I131" s="10" t="s">
        <v>22</v>
      </c>
      <c r="J131" s="12"/>
    </row>
    <row r="132" spans="2:13" ht="15.75" x14ac:dyDescent="0.25">
      <c r="B132" s="10" t="s">
        <v>9</v>
      </c>
      <c r="C132" s="10" t="s">
        <v>6</v>
      </c>
      <c r="D132" s="11" t="s">
        <v>13</v>
      </c>
      <c r="E132" s="12" t="s">
        <v>14</v>
      </c>
      <c r="F132" s="8" t="s">
        <v>4</v>
      </c>
      <c r="G132" s="8" t="s">
        <v>5</v>
      </c>
      <c r="H132" s="1" t="s">
        <v>69</v>
      </c>
      <c r="I132" s="10" t="s">
        <v>4</v>
      </c>
      <c r="J132" s="12" t="s">
        <v>5</v>
      </c>
    </row>
    <row r="133" spans="2:13" ht="15.75" x14ac:dyDescent="0.25">
      <c r="B133" s="13">
        <v>2002</v>
      </c>
      <c r="C133" s="13">
        <v>1533.5</v>
      </c>
      <c r="D133">
        <v>1309.3</v>
      </c>
      <c r="E133">
        <v>1897.6</v>
      </c>
      <c r="F133" s="15">
        <v>0.469444444444444</v>
      </c>
      <c r="G133" s="17">
        <v>0.69166666666666599</v>
      </c>
      <c r="H133" s="1">
        <v>0.17833333333333301</v>
      </c>
      <c r="I133" s="15">
        <f t="shared" ref="I133:I150" si="33">LOG(F133)</f>
        <v>-0.32841579615361416</v>
      </c>
      <c r="J133" s="17">
        <f t="shared" ref="J133:J150" si="34">LOG(G133)</f>
        <v>-0.16010315367155134</v>
      </c>
      <c r="K133">
        <f>(C133-MIN($C$133:$C$150))/(MAX($C$133:$C$150)-MIN($C$133:$C$150))</f>
        <v>0.78062037976518883</v>
      </c>
      <c r="L133" s="6"/>
      <c r="M133" s="6"/>
    </row>
    <row r="134" spans="2:13" ht="15.75" x14ac:dyDescent="0.25">
      <c r="B134" s="13">
        <v>2003</v>
      </c>
      <c r="C134" s="13">
        <v>1712.8999999999901</v>
      </c>
      <c r="D134">
        <v>756.6</v>
      </c>
      <c r="E134">
        <v>1542.69999999999</v>
      </c>
      <c r="F134" s="18">
        <v>0.54722222222222205</v>
      </c>
      <c r="G134" s="19">
        <v>0.719444444444444</v>
      </c>
      <c r="H134" s="1">
        <v>0.59499999999999997</v>
      </c>
      <c r="I134" s="18">
        <f t="shared" si="33"/>
        <v>-0.26183627460569447</v>
      </c>
      <c r="J134" s="19">
        <f t="shared" si="34"/>
        <v>-0.14300273668603572</v>
      </c>
      <c r="K134">
        <f t="shared" ref="K134:K150" si="35">(C134-MIN($C$133:$C$150))/(MAX($C$133:$C$150)-MIN($C$133:$C$150))</f>
        <v>0.91063922307580736</v>
      </c>
      <c r="L134" s="6"/>
      <c r="M134" s="6"/>
    </row>
    <row r="135" spans="2:13" ht="15.75" x14ac:dyDescent="0.25">
      <c r="B135" s="13">
        <v>2004</v>
      </c>
      <c r="C135" s="13">
        <v>1836.19999999999</v>
      </c>
      <c r="D135">
        <v>1098.5</v>
      </c>
      <c r="E135">
        <v>1476.3</v>
      </c>
      <c r="F135" s="18">
        <v>0.55833333333333302</v>
      </c>
      <c r="G135" s="19">
        <v>0.59722222222222199</v>
      </c>
      <c r="H135" s="1">
        <v>0.32500000000000001</v>
      </c>
      <c r="I135" s="18">
        <f t="shared" si="33"/>
        <v>-0.25310644334679866</v>
      </c>
      <c r="J135" s="19">
        <f t="shared" si="34"/>
        <v>-0.2238640408516821</v>
      </c>
      <c r="K135">
        <f t="shared" si="35"/>
        <v>1</v>
      </c>
      <c r="L135" s="6"/>
      <c r="M135" s="6"/>
    </row>
    <row r="136" spans="2:13" ht="15.75" x14ac:dyDescent="0.25">
      <c r="B136" s="13">
        <v>2005</v>
      </c>
      <c r="C136" s="13">
        <v>1528.5</v>
      </c>
      <c r="D136">
        <v>771.69999999999902</v>
      </c>
      <c r="E136">
        <v>1237.5999999999999</v>
      </c>
      <c r="F136" s="18">
        <v>0.70833333333333304</v>
      </c>
      <c r="G136" s="19">
        <v>0.85833333333333295</v>
      </c>
      <c r="H136" s="1">
        <v>0.93833333333333302</v>
      </c>
      <c r="I136" s="18">
        <f t="shared" si="33"/>
        <v>-0.14976232033333228</v>
      </c>
      <c r="J136" s="19">
        <f t="shared" si="34"/>
        <v>-6.6344021342452819E-2</v>
      </c>
      <c r="K136">
        <f t="shared" si="35"/>
        <v>0.77699666618351038</v>
      </c>
      <c r="L136" s="6"/>
      <c r="M136" s="6"/>
    </row>
    <row r="137" spans="2:13" ht="15.75" x14ac:dyDescent="0.25">
      <c r="B137" s="13">
        <v>2006</v>
      </c>
      <c r="C137" s="13">
        <v>1469.7</v>
      </c>
      <c r="D137">
        <v>806.7</v>
      </c>
      <c r="E137">
        <v>1739.9</v>
      </c>
      <c r="F137" s="18">
        <v>0.88888888888888895</v>
      </c>
      <c r="G137" s="19">
        <v>0.96388888888888902</v>
      </c>
      <c r="H137" s="1">
        <v>0.77833333333333299</v>
      </c>
      <c r="I137" s="18">
        <f t="shared" si="33"/>
        <v>-5.1152522447381256E-2</v>
      </c>
      <c r="J137" s="19">
        <f t="shared" si="34"/>
        <v>-1.597302597641349E-2</v>
      </c>
      <c r="K137">
        <f t="shared" si="35"/>
        <v>0.73438179446297092</v>
      </c>
      <c r="L137" s="6"/>
      <c r="M137" s="6"/>
    </row>
    <row r="138" spans="2:13" ht="15.75" x14ac:dyDescent="0.25">
      <c r="B138" s="13">
        <v>2007</v>
      </c>
      <c r="C138" s="13">
        <v>1596.4</v>
      </c>
      <c r="D138">
        <v>1079.4000000000001</v>
      </c>
      <c r="E138">
        <v>1802.4</v>
      </c>
      <c r="F138" s="18">
        <v>0.53611111111111098</v>
      </c>
      <c r="G138" s="19">
        <v>0.82777777777777695</v>
      </c>
      <c r="H138" s="1">
        <v>0.36333333333333301</v>
      </c>
      <c r="I138" s="18">
        <f t="shared" si="33"/>
        <v>-0.27074519175951361</v>
      </c>
      <c r="J138" s="19">
        <f t="shared" si="34"/>
        <v>-8.2086236691032474E-2</v>
      </c>
      <c r="K138">
        <f t="shared" si="35"/>
        <v>0.82620669662270485</v>
      </c>
      <c r="L138" s="6"/>
      <c r="M138" s="6"/>
    </row>
    <row r="139" spans="2:13" ht="15.75" x14ac:dyDescent="0.25">
      <c r="B139" s="13">
        <v>2008</v>
      </c>
      <c r="C139" s="13">
        <v>1269.2</v>
      </c>
      <c r="D139">
        <v>1254.4000000000001</v>
      </c>
      <c r="E139">
        <v>1697.1</v>
      </c>
      <c r="F139" s="18">
        <v>0.26944444444444399</v>
      </c>
      <c r="G139" s="19">
        <v>0.72222222222222199</v>
      </c>
      <c r="H139" s="1">
        <v>0.538333333333333</v>
      </c>
      <c r="I139" s="18">
        <f t="shared" si="33"/>
        <v>-0.56953076650104317</v>
      </c>
      <c r="J139" s="19">
        <f t="shared" si="34"/>
        <v>-0.14132915279646943</v>
      </c>
      <c r="K139">
        <f t="shared" si="35"/>
        <v>0.58907087983766182</v>
      </c>
      <c r="L139" s="6"/>
      <c r="M139" s="6"/>
    </row>
    <row r="140" spans="2:13" ht="15.75" x14ac:dyDescent="0.25">
      <c r="B140" s="13">
        <v>2009</v>
      </c>
      <c r="C140" s="13">
        <v>985.7</v>
      </c>
      <c r="D140">
        <v>1216.4000000000001</v>
      </c>
      <c r="E140">
        <v>1744.5</v>
      </c>
      <c r="F140" s="18">
        <v>0.20555555555555499</v>
      </c>
      <c r="G140" s="19">
        <v>0.405555555555555</v>
      </c>
      <c r="H140" s="1">
        <v>0.40833333333333299</v>
      </c>
      <c r="I140" s="18">
        <f t="shared" si="33"/>
        <v>-0.68707078103631225</v>
      </c>
      <c r="J140" s="19">
        <f t="shared" si="34"/>
        <v>-0.39194964498285079</v>
      </c>
      <c r="K140">
        <f t="shared" si="35"/>
        <v>0.38360631975648923</v>
      </c>
      <c r="L140" s="6"/>
      <c r="M140" s="6"/>
    </row>
    <row r="141" spans="2:13" ht="15.75" x14ac:dyDescent="0.25">
      <c r="B141" s="13">
        <v>2010</v>
      </c>
      <c r="C141" s="13">
        <v>826.9</v>
      </c>
      <c r="D141">
        <v>987.8</v>
      </c>
      <c r="E141">
        <v>1408.2</v>
      </c>
      <c r="F141" s="18">
        <v>0.469444444444444</v>
      </c>
      <c r="G141" s="19">
        <v>0.41666666666666602</v>
      </c>
      <c r="H141" s="1">
        <v>0.59</v>
      </c>
      <c r="I141" s="18">
        <f t="shared" si="33"/>
        <v>-0.32841579615361416</v>
      </c>
      <c r="J141" s="19">
        <f t="shared" si="34"/>
        <v>-0.3802112417116067</v>
      </c>
      <c r="K141">
        <f t="shared" si="35"/>
        <v>0.26851717640237904</v>
      </c>
      <c r="L141" s="6"/>
      <c r="M141" s="6"/>
    </row>
    <row r="142" spans="2:13" ht="15.75" x14ac:dyDescent="0.25">
      <c r="B142" s="13">
        <v>2011</v>
      </c>
      <c r="C142" s="13">
        <v>900.69999999999902</v>
      </c>
      <c r="D142">
        <v>955.8</v>
      </c>
      <c r="E142">
        <v>1351</v>
      </c>
      <c r="F142" s="18">
        <v>0.86944444444444402</v>
      </c>
      <c r="G142" s="19">
        <v>0.875</v>
      </c>
      <c r="H142" s="1">
        <v>0.836666666666666</v>
      </c>
      <c r="I142" s="18">
        <f t="shared" si="33"/>
        <v>-6.075816322083899E-2</v>
      </c>
      <c r="J142" s="19">
        <f t="shared" si="34"/>
        <v>-5.7991946977686754E-2</v>
      </c>
      <c r="K142">
        <f t="shared" si="35"/>
        <v>0.32200318886795348</v>
      </c>
      <c r="L142" s="6"/>
      <c r="M142" s="6"/>
    </row>
    <row r="143" spans="2:13" ht="15.75" x14ac:dyDescent="0.25">
      <c r="B143" s="13">
        <v>2012</v>
      </c>
      <c r="C143" s="13">
        <v>1170.3999999999901</v>
      </c>
      <c r="D143">
        <v>902.19999999999902</v>
      </c>
      <c r="E143">
        <v>1484.1</v>
      </c>
      <c r="F143" s="18">
        <v>0.59722222222222199</v>
      </c>
      <c r="G143" s="19">
        <v>0.9</v>
      </c>
      <c r="H143" s="1">
        <v>0.48666666666666603</v>
      </c>
      <c r="I143" s="18">
        <f t="shared" si="33"/>
        <v>-0.2238640408516821</v>
      </c>
      <c r="J143" s="19">
        <f t="shared" si="34"/>
        <v>-4.5757490560675115E-2</v>
      </c>
      <c r="K143">
        <f t="shared" si="35"/>
        <v>0.51746629946368694</v>
      </c>
      <c r="L143" s="6"/>
      <c r="M143" s="6"/>
    </row>
    <row r="144" spans="2:13" ht="15.75" x14ac:dyDescent="0.25">
      <c r="B144" s="13">
        <v>2013</v>
      </c>
      <c r="C144" s="13">
        <v>1060.8</v>
      </c>
      <c r="D144">
        <v>1304.0999999999999</v>
      </c>
      <c r="E144">
        <v>1824.2</v>
      </c>
      <c r="F144" s="18">
        <v>0.38333333333333303</v>
      </c>
      <c r="G144" s="19">
        <v>0.61666666666666603</v>
      </c>
      <c r="H144" s="1">
        <v>0.168333333333333</v>
      </c>
      <c r="I144" s="18">
        <f t="shared" si="33"/>
        <v>-0.41642341436605113</v>
      </c>
      <c r="J144" s="19">
        <f t="shared" si="34"/>
        <v>-0.20994952631664909</v>
      </c>
      <c r="K144">
        <f t="shared" si="35"/>
        <v>0.43803449775330067</v>
      </c>
      <c r="L144" s="6"/>
      <c r="M144" s="6"/>
    </row>
    <row r="145" spans="2:13" ht="15.75" x14ac:dyDescent="0.25">
      <c r="B145" s="13">
        <v>2014</v>
      </c>
      <c r="C145" s="13">
        <v>642.9</v>
      </c>
      <c r="D145">
        <v>1730.3</v>
      </c>
      <c r="E145">
        <v>1986.1</v>
      </c>
      <c r="F145" s="18">
        <v>0.105555555555555</v>
      </c>
      <c r="G145" s="19">
        <v>0.35555555555555501</v>
      </c>
      <c r="H145" s="1">
        <v>0.138333333333333</v>
      </c>
      <c r="I145" s="18">
        <f t="shared" si="33"/>
        <v>-0.97651890415047937</v>
      </c>
      <c r="J145" s="19">
        <f t="shared" si="34"/>
        <v>-0.44909253111941955</v>
      </c>
      <c r="K145">
        <f t="shared" si="35"/>
        <v>0.13516451659660916</v>
      </c>
      <c r="L145" s="6"/>
      <c r="M145" s="6"/>
    </row>
    <row r="146" spans="2:13" ht="15.75" x14ac:dyDescent="0.25">
      <c r="B146" s="13">
        <v>2015</v>
      </c>
      <c r="C146" s="13">
        <v>456.4</v>
      </c>
      <c r="D146">
        <v>1573.2</v>
      </c>
      <c r="E146">
        <v>1462.3</v>
      </c>
      <c r="F146" s="18">
        <v>6.3888888888888801E-2</v>
      </c>
      <c r="G146" s="19">
        <v>6.3888888888888801E-2</v>
      </c>
      <c r="H146" s="1">
        <v>0.18</v>
      </c>
      <c r="I146" s="18">
        <f t="shared" si="33"/>
        <v>-1.1945746647496951</v>
      </c>
      <c r="J146" s="19">
        <f t="shared" si="34"/>
        <v>-1.1945746647496951</v>
      </c>
      <c r="K146">
        <f t="shared" si="35"/>
        <v>0</v>
      </c>
      <c r="L146" s="6"/>
      <c r="M146" s="6"/>
    </row>
    <row r="147" spans="2:13" ht="15.75" x14ac:dyDescent="0.25">
      <c r="B147" s="13">
        <v>2016</v>
      </c>
      <c r="C147" s="13">
        <v>917.3</v>
      </c>
      <c r="D147">
        <v>1186.5999999999999</v>
      </c>
      <c r="E147">
        <v>1331</v>
      </c>
      <c r="F147" s="18">
        <v>0.22222222222222199</v>
      </c>
      <c r="G147" s="19">
        <v>0.15</v>
      </c>
      <c r="H147" s="1">
        <v>0.15166666666666601</v>
      </c>
      <c r="I147" s="18">
        <f t="shared" si="33"/>
        <v>-0.65321251377534417</v>
      </c>
      <c r="J147" s="19">
        <f t="shared" si="34"/>
        <v>-0.82390874094431876</v>
      </c>
      <c r="K147">
        <f t="shared" si="35"/>
        <v>0.33403391795912685</v>
      </c>
      <c r="L147" s="6"/>
      <c r="M147" s="6"/>
    </row>
    <row r="148" spans="2:13" ht="15.75" x14ac:dyDescent="0.25">
      <c r="B148" s="13">
        <v>2018</v>
      </c>
      <c r="C148" s="13">
        <v>1042.9000000000001</v>
      </c>
      <c r="D148">
        <v>917.1</v>
      </c>
      <c r="E148">
        <v>1579.3</v>
      </c>
      <c r="F148" s="18">
        <v>0.52777777777777701</v>
      </c>
      <c r="G148" s="19">
        <v>0.68611111111111101</v>
      </c>
      <c r="H148" s="1">
        <v>8.66666666666666E-2</v>
      </c>
      <c r="I148" s="18">
        <f t="shared" si="33"/>
        <v>-0.27754889981445896</v>
      </c>
      <c r="J148" s="19">
        <f t="shared" si="34"/>
        <v>-0.1636055475076216</v>
      </c>
      <c r="K148">
        <f t="shared" si="35"/>
        <v>0.42506160313089164</v>
      </c>
      <c r="L148" s="6"/>
      <c r="M148" s="6"/>
    </row>
    <row r="149" spans="2:13" ht="15.75" x14ac:dyDescent="0.25">
      <c r="B149" s="13">
        <v>2019</v>
      </c>
      <c r="C149" s="13">
        <v>921.5</v>
      </c>
      <c r="D149">
        <v>775.4</v>
      </c>
      <c r="E149">
        <v>1414.9</v>
      </c>
      <c r="F149" s="18">
        <v>0.72499999999999998</v>
      </c>
      <c r="G149" s="19">
        <v>0.81111111111111101</v>
      </c>
      <c r="H149" s="1">
        <v>0.56833333333333302</v>
      </c>
      <c r="I149" s="18">
        <f t="shared" si="33"/>
        <v>-0.13966199342900631</v>
      </c>
      <c r="J149" s="19">
        <f t="shared" si="34"/>
        <v>-9.0919649318869034E-2</v>
      </c>
      <c r="K149">
        <f t="shared" si="35"/>
        <v>0.33707783736773689</v>
      </c>
      <c r="L149" s="6"/>
      <c r="M149" s="6"/>
    </row>
    <row r="150" spans="2:13" ht="15.75" x14ac:dyDescent="0.25">
      <c r="B150" s="20">
        <v>2020</v>
      </c>
      <c r="C150" s="20">
        <v>1039.5999999999999</v>
      </c>
      <c r="D150" s="21">
        <v>834.7</v>
      </c>
      <c r="E150" s="21">
        <v>1362.1</v>
      </c>
      <c r="F150" s="23">
        <v>0.50833333333333297</v>
      </c>
      <c r="G150" s="25">
        <v>0.875</v>
      </c>
      <c r="H150" s="1">
        <v>0.66500000000000004</v>
      </c>
      <c r="I150" s="23">
        <f t="shared" si="33"/>
        <v>-0.29385141103685808</v>
      </c>
      <c r="J150" s="25">
        <f t="shared" si="34"/>
        <v>-5.7991946977686754E-2</v>
      </c>
      <c r="K150">
        <f t="shared" si="35"/>
        <v>0.42266995216698366</v>
      </c>
      <c r="L150" s="6"/>
      <c r="M150" s="6"/>
    </row>
    <row r="153" spans="2:13" x14ac:dyDescent="0.25">
      <c r="B153" s="7"/>
      <c r="C153" s="7"/>
      <c r="D153" s="8"/>
      <c r="E153" s="9"/>
      <c r="F153" s="8" t="s">
        <v>20</v>
      </c>
      <c r="G153" s="8"/>
      <c r="H153" s="10" t="s">
        <v>22</v>
      </c>
      <c r="I153" s="12"/>
    </row>
    <row r="154" spans="2:13" x14ac:dyDescent="0.25">
      <c r="B154" s="10" t="s">
        <v>9</v>
      </c>
      <c r="C154" s="10" t="s">
        <v>6</v>
      </c>
      <c r="D154" s="11" t="s">
        <v>13</v>
      </c>
      <c r="E154" s="12" t="s">
        <v>14</v>
      </c>
      <c r="F154" s="8" t="s">
        <v>4</v>
      </c>
      <c r="G154" s="8" t="s">
        <v>5</v>
      </c>
      <c r="H154" s="10" t="s">
        <v>4</v>
      </c>
      <c r="I154" s="12" t="s">
        <v>5</v>
      </c>
    </row>
    <row r="155" spans="2:13" x14ac:dyDescent="0.25">
      <c r="B155" s="13">
        <v>2002</v>
      </c>
      <c r="C155" s="13">
        <v>1533.5</v>
      </c>
      <c r="D155">
        <v>1309.3</v>
      </c>
      <c r="E155">
        <v>1897.6</v>
      </c>
      <c r="F155" s="15">
        <v>0.469444444444444</v>
      </c>
      <c r="G155" s="17">
        <v>0.69166666666666599</v>
      </c>
      <c r="H155" s="15" cm="1">
        <f t="array" ref="H155:I172">LOG(F155:G172)</f>
        <v>-0.32841579615361416</v>
      </c>
      <c r="I155" s="17">
        <v>-0.16010315367155134</v>
      </c>
    </row>
    <row r="156" spans="2:13" x14ac:dyDescent="0.25">
      <c r="B156" s="13">
        <v>2003</v>
      </c>
      <c r="C156" s="13">
        <v>1712.8999999999901</v>
      </c>
      <c r="D156">
        <v>756.6</v>
      </c>
      <c r="E156">
        <v>1542.69999999999</v>
      </c>
      <c r="F156" s="18">
        <v>0.54722222222222205</v>
      </c>
      <c r="G156" s="19">
        <v>0.719444444444444</v>
      </c>
      <c r="H156" s="18">
        <v>-0.26183627460569447</v>
      </c>
      <c r="I156" s="19">
        <v>-0.14300273668603572</v>
      </c>
    </row>
    <row r="157" spans="2:13" x14ac:dyDescent="0.25">
      <c r="B157" s="13">
        <v>2004</v>
      </c>
      <c r="C157" s="13">
        <v>1836.19999999999</v>
      </c>
      <c r="D157">
        <v>1098.5</v>
      </c>
      <c r="E157">
        <v>1476.3</v>
      </c>
      <c r="F157" s="18">
        <v>0.55833333333333302</v>
      </c>
      <c r="G157" s="19">
        <v>0.59722222222222199</v>
      </c>
      <c r="H157" s="18">
        <v>-0.25310644334679866</v>
      </c>
      <c r="I157" s="19">
        <v>-0.2238640408516821</v>
      </c>
    </row>
    <row r="158" spans="2:13" x14ac:dyDescent="0.25">
      <c r="B158" s="13">
        <v>2005</v>
      </c>
      <c r="C158" s="13">
        <v>1528.5</v>
      </c>
      <c r="D158">
        <v>771.69999999999902</v>
      </c>
      <c r="E158">
        <v>1237.5999999999999</v>
      </c>
      <c r="F158" s="18">
        <v>0.70833333333333304</v>
      </c>
      <c r="G158" s="19">
        <v>0.85833333333333295</v>
      </c>
      <c r="H158" s="18">
        <v>-0.14976232033333228</v>
      </c>
      <c r="I158" s="19">
        <v>-6.6344021342452819E-2</v>
      </c>
    </row>
    <row r="159" spans="2:13" x14ac:dyDescent="0.25">
      <c r="B159" s="13">
        <v>2006</v>
      </c>
      <c r="C159" s="13">
        <v>1469.7</v>
      </c>
      <c r="D159">
        <v>806.7</v>
      </c>
      <c r="E159">
        <v>1739.9</v>
      </c>
      <c r="F159" s="18">
        <v>0.88888888888888895</v>
      </c>
      <c r="G159" s="19">
        <v>0.96388888888888902</v>
      </c>
      <c r="H159" s="18">
        <v>-5.1152522447381256E-2</v>
      </c>
      <c r="I159" s="19">
        <v>-1.597302597641349E-2</v>
      </c>
    </row>
    <row r="160" spans="2:13" x14ac:dyDescent="0.25">
      <c r="B160" s="13">
        <v>2007</v>
      </c>
      <c r="C160" s="13">
        <v>1596.4</v>
      </c>
      <c r="D160">
        <v>1079.4000000000001</v>
      </c>
      <c r="E160">
        <v>1802.4</v>
      </c>
      <c r="F160" s="18">
        <v>0.53611111111111098</v>
      </c>
      <c r="G160" s="19">
        <v>0.82777777777777695</v>
      </c>
      <c r="H160" s="18">
        <v>-0.27074519175951361</v>
      </c>
      <c r="I160" s="19">
        <v>-8.2086236691032474E-2</v>
      </c>
    </row>
    <row r="161" spans="2:9" x14ac:dyDescent="0.25">
      <c r="B161" s="13">
        <v>2008</v>
      </c>
      <c r="C161" s="13">
        <v>1269.2</v>
      </c>
      <c r="D161">
        <v>1254.4000000000001</v>
      </c>
      <c r="E161">
        <v>1697.1</v>
      </c>
      <c r="F161" s="18">
        <v>0.26944444444444399</v>
      </c>
      <c r="G161" s="19">
        <v>0.72222222222222199</v>
      </c>
      <c r="H161" s="18">
        <v>-0.56953076650104317</v>
      </c>
      <c r="I161" s="19">
        <v>-0.14132915279646943</v>
      </c>
    </row>
    <row r="162" spans="2:9" x14ac:dyDescent="0.25">
      <c r="B162" s="13">
        <v>2009</v>
      </c>
      <c r="C162" s="13">
        <v>985.7</v>
      </c>
      <c r="D162">
        <v>1216.4000000000001</v>
      </c>
      <c r="E162">
        <v>1744.5</v>
      </c>
      <c r="F162" s="18">
        <v>0.20555555555555499</v>
      </c>
      <c r="G162" s="19">
        <v>0.405555555555555</v>
      </c>
      <c r="H162" s="18">
        <v>-0.68707078103631225</v>
      </c>
      <c r="I162" s="19">
        <v>-0.39194964498285079</v>
      </c>
    </row>
    <row r="163" spans="2:9" x14ac:dyDescent="0.25">
      <c r="B163" s="13">
        <v>2010</v>
      </c>
      <c r="C163" s="13">
        <v>826.9</v>
      </c>
      <c r="D163">
        <v>987.8</v>
      </c>
      <c r="E163">
        <v>1408.2</v>
      </c>
      <c r="F163" s="18">
        <v>0.469444444444444</v>
      </c>
      <c r="G163" s="19">
        <v>0.41666666666666602</v>
      </c>
      <c r="H163" s="18">
        <v>-0.32841579615361416</v>
      </c>
      <c r="I163" s="19">
        <v>-0.3802112417116067</v>
      </c>
    </row>
    <row r="164" spans="2:9" x14ac:dyDescent="0.25">
      <c r="B164" s="13">
        <v>2011</v>
      </c>
      <c r="C164" s="13">
        <v>900.69999999999902</v>
      </c>
      <c r="D164">
        <v>955.8</v>
      </c>
      <c r="E164">
        <v>1351</v>
      </c>
      <c r="F164" s="18">
        <v>0.86944444444444402</v>
      </c>
      <c r="G164" s="19">
        <v>0.875</v>
      </c>
      <c r="H164" s="18">
        <v>-6.075816322083899E-2</v>
      </c>
      <c r="I164" s="19">
        <v>-5.7991946977686754E-2</v>
      </c>
    </row>
    <row r="165" spans="2:9" x14ac:dyDescent="0.25">
      <c r="B165" s="13">
        <v>2012</v>
      </c>
      <c r="C165" s="13">
        <v>1170.3999999999901</v>
      </c>
      <c r="D165">
        <v>902.19999999999902</v>
      </c>
      <c r="E165">
        <v>1484.1</v>
      </c>
      <c r="F165" s="18">
        <v>0.59722222222222199</v>
      </c>
      <c r="G165" s="19">
        <v>0.9</v>
      </c>
      <c r="H165" s="18">
        <v>-0.2238640408516821</v>
      </c>
      <c r="I165" s="19">
        <v>-4.5757490560675115E-2</v>
      </c>
    </row>
    <row r="166" spans="2:9" x14ac:dyDescent="0.25">
      <c r="B166" s="13">
        <v>2013</v>
      </c>
      <c r="C166" s="13">
        <v>1060.8</v>
      </c>
      <c r="D166">
        <v>1304.0999999999999</v>
      </c>
      <c r="E166">
        <v>1824.2</v>
      </c>
      <c r="F166" s="18">
        <v>0.38333333333333303</v>
      </c>
      <c r="G166" s="19">
        <v>0.61666666666666603</v>
      </c>
      <c r="H166" s="18">
        <v>-0.41642341436605113</v>
      </c>
      <c r="I166" s="19">
        <v>-0.20994952631664909</v>
      </c>
    </row>
    <row r="167" spans="2:9" x14ac:dyDescent="0.25">
      <c r="B167" s="13">
        <v>2014</v>
      </c>
      <c r="C167" s="13">
        <v>642.9</v>
      </c>
      <c r="D167">
        <v>1730.3</v>
      </c>
      <c r="E167">
        <v>1986.1</v>
      </c>
      <c r="F167" s="18">
        <v>0.105555555555555</v>
      </c>
      <c r="G167" s="19">
        <v>0.35555555555555501</v>
      </c>
      <c r="H167" s="18">
        <v>-0.97651890415047937</v>
      </c>
      <c r="I167" s="19">
        <v>-0.44909253111941955</v>
      </c>
    </row>
    <row r="168" spans="2:9" x14ac:dyDescent="0.25">
      <c r="B168" s="13">
        <v>2015</v>
      </c>
      <c r="C168" s="13">
        <v>456.4</v>
      </c>
      <c r="D168">
        <v>1573.2</v>
      </c>
      <c r="E168">
        <v>1462.3</v>
      </c>
      <c r="F168" s="18">
        <v>6.3888888888888801E-2</v>
      </c>
      <c r="G168" s="19">
        <v>6.3888888888888801E-2</v>
      </c>
      <c r="H168" s="18">
        <v>-1.1945746647496951</v>
      </c>
      <c r="I168" s="19">
        <v>-1.1945746647496951</v>
      </c>
    </row>
    <row r="169" spans="2:9" x14ac:dyDescent="0.25">
      <c r="B169" s="13">
        <v>2016</v>
      </c>
      <c r="C169" s="13">
        <v>917.3</v>
      </c>
      <c r="D169">
        <v>1186.5999999999999</v>
      </c>
      <c r="E169">
        <v>1331</v>
      </c>
      <c r="F169" s="18">
        <v>0.22222222222222199</v>
      </c>
      <c r="G169" s="19">
        <v>0.15</v>
      </c>
      <c r="H169" s="18">
        <v>-0.65321251377534417</v>
      </c>
      <c r="I169" s="19">
        <v>-0.82390874094431876</v>
      </c>
    </row>
    <row r="170" spans="2:9" x14ac:dyDescent="0.25">
      <c r="B170" s="13">
        <v>2018</v>
      </c>
      <c r="C170" s="13">
        <v>1042.9000000000001</v>
      </c>
      <c r="D170">
        <v>917.1</v>
      </c>
      <c r="E170">
        <v>1579.3</v>
      </c>
      <c r="F170" s="18">
        <v>0.52777777777777701</v>
      </c>
      <c r="G170" s="19">
        <v>0.68611111111111101</v>
      </c>
      <c r="H170" s="18">
        <v>-0.27754889981445896</v>
      </c>
      <c r="I170" s="19">
        <v>-0.1636055475076216</v>
      </c>
    </row>
    <row r="171" spans="2:9" x14ac:dyDescent="0.25">
      <c r="B171" s="13">
        <v>2019</v>
      </c>
      <c r="C171" s="13">
        <v>921.5</v>
      </c>
      <c r="D171">
        <v>775.4</v>
      </c>
      <c r="E171">
        <v>1414.9</v>
      </c>
      <c r="F171" s="18">
        <v>0.72499999999999998</v>
      </c>
      <c r="G171" s="19">
        <v>0.81111111111111101</v>
      </c>
      <c r="H171" s="18">
        <v>-0.13966199342900631</v>
      </c>
      <c r="I171" s="19">
        <v>-9.0919649318869034E-2</v>
      </c>
    </row>
    <row r="172" spans="2:9" x14ac:dyDescent="0.25">
      <c r="B172" s="20">
        <v>2020</v>
      </c>
      <c r="C172" s="20">
        <v>1039.5999999999999</v>
      </c>
      <c r="D172" s="21">
        <v>834.7</v>
      </c>
      <c r="E172" s="21">
        <v>1362.1</v>
      </c>
      <c r="F172" s="23">
        <v>0.50833333333333297</v>
      </c>
      <c r="G172" s="25">
        <v>0.875</v>
      </c>
      <c r="H172" s="23">
        <v>-0.29385141103685808</v>
      </c>
      <c r="I172" s="25">
        <v>-5.7991946977686754E-2</v>
      </c>
    </row>
  </sheetData>
  <mergeCells count="1">
    <mergeCell ref="H1:M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B059-D89B-4EB5-AB8D-A3EA8C4BB915}">
  <dimension ref="A1:N39"/>
  <sheetViews>
    <sheetView workbookViewId="0">
      <selection activeCell="E19" sqref="C5:E19"/>
    </sheetView>
  </sheetViews>
  <sheetFormatPr defaultRowHeight="15" x14ac:dyDescent="0.25"/>
  <sheetData>
    <row r="1" spans="1:14" x14ac:dyDescent="0.25">
      <c r="G1" s="29" t="s">
        <v>10</v>
      </c>
      <c r="H1" s="29"/>
      <c r="I1" s="29"/>
      <c r="J1" s="29"/>
      <c r="K1" s="29"/>
      <c r="L1" s="29"/>
      <c r="M1" t="s">
        <v>11</v>
      </c>
      <c r="N1" t="s">
        <v>12</v>
      </c>
    </row>
    <row r="2" spans="1:14" x14ac:dyDescent="0.25">
      <c r="A2" t="s">
        <v>9</v>
      </c>
      <c r="B2" t="s">
        <v>13</v>
      </c>
      <c r="C2" t="s">
        <v>8</v>
      </c>
      <c r="D2" t="s">
        <v>7</v>
      </c>
      <c r="E2" t="s">
        <v>6</v>
      </c>
      <c r="F2" t="s">
        <v>14</v>
      </c>
      <c r="G2" t="s">
        <v>5</v>
      </c>
      <c r="H2" t="s">
        <v>4</v>
      </c>
      <c r="I2" t="s">
        <v>15</v>
      </c>
      <c r="J2" t="s">
        <v>16</v>
      </c>
      <c r="K2" t="s">
        <v>17</v>
      </c>
      <c r="L2" t="s">
        <v>3</v>
      </c>
      <c r="M2" t="s">
        <v>18</v>
      </c>
      <c r="N2" t="s">
        <v>19</v>
      </c>
    </row>
    <row r="3" spans="1:14" x14ac:dyDescent="0.25">
      <c r="A3">
        <v>2002</v>
      </c>
      <c r="B3">
        <v>1309.3</v>
      </c>
      <c r="C3">
        <v>218.4</v>
      </c>
      <c r="D3">
        <v>53.6</v>
      </c>
      <c r="E3">
        <v>1533.5</v>
      </c>
      <c r="F3">
        <v>1897.6</v>
      </c>
      <c r="G3" s="6">
        <v>0.69166666666666599</v>
      </c>
      <c r="H3" s="6">
        <v>0.469444444444444</v>
      </c>
      <c r="I3" s="6">
        <v>0.70833333333333304</v>
      </c>
      <c r="J3" s="6">
        <v>0.67500000000000004</v>
      </c>
      <c r="K3" s="6">
        <v>0.71388888888888802</v>
      </c>
      <c r="L3" s="6">
        <v>0.47222222222222199</v>
      </c>
      <c r="M3">
        <v>0.40790986085904402</v>
      </c>
      <c r="N3">
        <v>0.18188622754490999</v>
      </c>
    </row>
    <row r="4" spans="1:14" x14ac:dyDescent="0.25">
      <c r="A4">
        <v>2003</v>
      </c>
      <c r="B4">
        <v>756.6</v>
      </c>
      <c r="C4">
        <v>207.3</v>
      </c>
      <c r="D4">
        <v>0.7</v>
      </c>
      <c r="E4">
        <v>1712.8999999999901</v>
      </c>
      <c r="F4">
        <v>1542.69999999999</v>
      </c>
      <c r="G4" s="6">
        <v>0.719444444444444</v>
      </c>
      <c r="H4" s="6">
        <v>0.54722222222222205</v>
      </c>
      <c r="I4" s="6">
        <v>0.58888888888888802</v>
      </c>
      <c r="J4" s="6">
        <v>0.60833333333333295</v>
      </c>
      <c r="K4" s="6">
        <v>0.438888888888888</v>
      </c>
      <c r="L4" s="6">
        <v>0.61388888888888804</v>
      </c>
      <c r="M4">
        <v>0.45476190476190398</v>
      </c>
      <c r="N4">
        <v>0.53742514970059796</v>
      </c>
    </row>
    <row r="5" spans="1:14" x14ac:dyDescent="0.25">
      <c r="A5">
        <v>2004</v>
      </c>
      <c r="B5">
        <v>1098.5</v>
      </c>
      <c r="C5">
        <v>202.6</v>
      </c>
      <c r="D5">
        <v>0.4</v>
      </c>
      <c r="E5">
        <v>1836.19999999999</v>
      </c>
      <c r="F5">
        <v>1476.3</v>
      </c>
      <c r="G5" s="6">
        <v>0.59722222222222199</v>
      </c>
      <c r="H5" s="6">
        <v>0.55833333333333302</v>
      </c>
      <c r="I5" s="6">
        <v>0.42777777777777698</v>
      </c>
      <c r="J5" s="6">
        <v>0.53888888888888797</v>
      </c>
      <c r="K5" s="6">
        <v>0.133333333333333</v>
      </c>
      <c r="L5" s="6">
        <v>0.452777777777777</v>
      </c>
      <c r="M5">
        <v>0.372988505747126</v>
      </c>
      <c r="N5">
        <v>0.32372754491017902</v>
      </c>
    </row>
    <row r="6" spans="1:14" x14ac:dyDescent="0.25">
      <c r="A6">
        <v>2005</v>
      </c>
      <c r="B6">
        <v>771.69999999999902</v>
      </c>
      <c r="C6">
        <v>339.79999999999899</v>
      </c>
      <c r="D6">
        <v>42.099999999999902</v>
      </c>
      <c r="E6">
        <v>1528.5</v>
      </c>
      <c r="F6">
        <v>1237.5999999999999</v>
      </c>
      <c r="G6" s="6">
        <v>0.85833333333333295</v>
      </c>
      <c r="H6" s="6">
        <v>0.70833333333333304</v>
      </c>
      <c r="I6" s="6">
        <v>0.33888888888888802</v>
      </c>
      <c r="J6" s="6">
        <v>0.54444444444444395</v>
      </c>
      <c r="K6" s="6">
        <v>6.6666666666666596E-2</v>
      </c>
      <c r="L6" s="6">
        <v>0.87777777777777699</v>
      </c>
      <c r="M6">
        <v>0.79089668615984399</v>
      </c>
      <c r="N6">
        <v>0.94872754491017897</v>
      </c>
    </row>
    <row r="7" spans="1:14" x14ac:dyDescent="0.25">
      <c r="A7">
        <v>2006</v>
      </c>
      <c r="B7">
        <v>806.7</v>
      </c>
      <c r="C7">
        <v>365.8</v>
      </c>
      <c r="D7">
        <v>0.4</v>
      </c>
      <c r="E7">
        <v>1469.7</v>
      </c>
      <c r="F7">
        <v>1739.9</v>
      </c>
      <c r="G7" s="6">
        <v>0.96388888888888902</v>
      </c>
      <c r="H7" s="6">
        <v>0.88888888888888895</v>
      </c>
      <c r="I7" s="6">
        <v>0.5</v>
      </c>
      <c r="J7" s="6">
        <v>0.53888888888888797</v>
      </c>
      <c r="K7" s="6">
        <v>0.21388888888888799</v>
      </c>
      <c r="L7" s="6">
        <v>0.85277777777777697</v>
      </c>
      <c r="M7">
        <v>0.83333333333333304</v>
      </c>
      <c r="N7">
        <v>0.71856287425149701</v>
      </c>
    </row>
    <row r="8" spans="1:14" x14ac:dyDescent="0.25">
      <c r="A8">
        <v>2007</v>
      </c>
      <c r="B8">
        <v>1079.4000000000001</v>
      </c>
      <c r="C8">
        <v>185.79999999999899</v>
      </c>
      <c r="D8">
        <v>0</v>
      </c>
      <c r="E8">
        <v>1596.4</v>
      </c>
      <c r="F8">
        <v>1802.4</v>
      </c>
      <c r="G8" s="6">
        <v>0.82777777777777695</v>
      </c>
      <c r="H8" s="6">
        <v>0.53611111111111098</v>
      </c>
      <c r="I8" s="6">
        <v>0.422222222222222</v>
      </c>
      <c r="J8" s="6">
        <v>0.44722222222222202</v>
      </c>
      <c r="K8" s="6">
        <v>0.3</v>
      </c>
      <c r="L8" s="6">
        <v>0.358333333333333</v>
      </c>
      <c r="M8">
        <v>0.53571428571428503</v>
      </c>
      <c r="N8">
        <v>8.6826347305389198E-2</v>
      </c>
    </row>
    <row r="9" spans="1:14" x14ac:dyDescent="0.25">
      <c r="A9">
        <v>2008</v>
      </c>
      <c r="B9">
        <v>1254.4000000000001</v>
      </c>
      <c r="C9">
        <v>138.19999999999999</v>
      </c>
      <c r="D9">
        <v>0.3</v>
      </c>
      <c r="E9">
        <v>1269.2</v>
      </c>
      <c r="F9">
        <v>1697.1</v>
      </c>
      <c r="G9" s="6">
        <v>0.72222222222222199</v>
      </c>
      <c r="H9" s="6">
        <v>0.26944444444444399</v>
      </c>
      <c r="I9" s="6">
        <v>0.31944444444444398</v>
      </c>
      <c r="J9" s="6">
        <v>0.36944444444444402</v>
      </c>
      <c r="K9" s="6">
        <v>0.27777777777777701</v>
      </c>
      <c r="L9" s="6">
        <v>0.35277777777777702</v>
      </c>
      <c r="M9">
        <v>0.5</v>
      </c>
      <c r="N9">
        <v>0.43974550898203502</v>
      </c>
    </row>
    <row r="10" spans="1:14" x14ac:dyDescent="0.25">
      <c r="A10">
        <v>2009</v>
      </c>
      <c r="B10">
        <v>1216.4000000000001</v>
      </c>
      <c r="C10">
        <v>98.8</v>
      </c>
      <c r="D10">
        <v>0.8</v>
      </c>
      <c r="E10">
        <v>985.7</v>
      </c>
      <c r="F10">
        <v>1744.5</v>
      </c>
      <c r="G10" s="6">
        <v>0.405555555555555</v>
      </c>
      <c r="H10" s="6">
        <v>0.20555555555555499</v>
      </c>
      <c r="I10" s="6">
        <v>0.42499999999999999</v>
      </c>
      <c r="J10" s="6">
        <v>0.32500000000000001</v>
      </c>
      <c r="K10" s="6">
        <v>0.53333333333333299</v>
      </c>
      <c r="L10" s="6">
        <v>0.46111111111111103</v>
      </c>
      <c r="M10">
        <v>0.38965517241379299</v>
      </c>
      <c r="N10">
        <v>0.32447604790419099</v>
      </c>
    </row>
    <row r="11" spans="1:14" x14ac:dyDescent="0.25">
      <c r="A11">
        <v>2010</v>
      </c>
      <c r="B11">
        <v>987.8</v>
      </c>
      <c r="C11">
        <v>241.6</v>
      </c>
      <c r="D11">
        <v>1.4</v>
      </c>
      <c r="E11">
        <v>826.9</v>
      </c>
      <c r="F11">
        <v>1408.2</v>
      </c>
      <c r="G11" s="6">
        <v>0.41666666666666602</v>
      </c>
      <c r="H11" s="6">
        <v>0.469444444444444</v>
      </c>
      <c r="I11" s="6">
        <v>0.39444444444444399</v>
      </c>
      <c r="J11" s="6">
        <v>0.26388888888888801</v>
      </c>
      <c r="K11" s="6">
        <v>0.61388888888888804</v>
      </c>
      <c r="L11" s="6">
        <v>0.66111111111111098</v>
      </c>
      <c r="M11">
        <v>0.50608519269776797</v>
      </c>
      <c r="N11">
        <v>0.80800898203592797</v>
      </c>
    </row>
    <row r="12" spans="1:14" x14ac:dyDescent="0.25">
      <c r="A12">
        <v>2011</v>
      </c>
      <c r="B12">
        <v>955.8</v>
      </c>
      <c r="C12">
        <v>324.89999999999998</v>
      </c>
      <c r="D12">
        <v>1.7</v>
      </c>
      <c r="E12">
        <v>900.69999999999902</v>
      </c>
      <c r="F12">
        <v>1351</v>
      </c>
      <c r="G12" s="6">
        <v>0.875</v>
      </c>
      <c r="H12" s="6">
        <v>0.86944444444444402</v>
      </c>
      <c r="I12" s="6">
        <v>0.405555555555555</v>
      </c>
      <c r="J12" s="6">
        <v>0.23611111111111099</v>
      </c>
      <c r="K12" s="6">
        <v>0.60555555555555496</v>
      </c>
      <c r="L12" s="6">
        <v>0.83333333333333304</v>
      </c>
      <c r="M12">
        <v>0.83405172413793105</v>
      </c>
      <c r="N12">
        <v>0.88510479041916101</v>
      </c>
    </row>
    <row r="13" spans="1:14" x14ac:dyDescent="0.25">
      <c r="A13">
        <v>2012</v>
      </c>
      <c r="B13">
        <v>902.19999999999902</v>
      </c>
      <c r="C13">
        <v>200.1</v>
      </c>
      <c r="D13">
        <v>0.1</v>
      </c>
      <c r="E13">
        <v>1170.3999999999901</v>
      </c>
      <c r="F13">
        <v>1484.1</v>
      </c>
      <c r="G13" s="6">
        <v>0.9</v>
      </c>
      <c r="H13" s="6">
        <v>0.59722222222222199</v>
      </c>
      <c r="I13" s="6">
        <v>0.58055555555555505</v>
      </c>
      <c r="J13" s="6">
        <v>0.46666666666666601</v>
      </c>
      <c r="K13" s="6">
        <v>0.63333333333333297</v>
      </c>
      <c r="L13" s="6">
        <v>0.42777777777777698</v>
      </c>
      <c r="M13">
        <v>0.76388888888888795</v>
      </c>
      <c r="N13">
        <v>0.415419161676646</v>
      </c>
    </row>
    <row r="14" spans="1:14" x14ac:dyDescent="0.25">
      <c r="A14">
        <v>2013</v>
      </c>
      <c r="B14">
        <v>1304.0999999999999</v>
      </c>
      <c r="C14">
        <v>74.5</v>
      </c>
      <c r="D14">
        <v>0</v>
      </c>
      <c r="E14">
        <v>1060.8</v>
      </c>
      <c r="F14">
        <v>1824.2</v>
      </c>
      <c r="G14" s="6">
        <v>0.61666666666666603</v>
      </c>
      <c r="H14" s="6">
        <v>0.38333333333333303</v>
      </c>
      <c r="I14" s="6">
        <v>0.37222222222222201</v>
      </c>
      <c r="J14" s="6">
        <v>0.40833333333333299</v>
      </c>
      <c r="K14" s="6">
        <v>0.29166666666666602</v>
      </c>
      <c r="L14" s="6">
        <v>0.28333333333333299</v>
      </c>
      <c r="M14">
        <v>0.59340659340659296</v>
      </c>
      <c r="N14">
        <v>0.100299401197604</v>
      </c>
    </row>
    <row r="15" spans="1:14" x14ac:dyDescent="0.25">
      <c r="A15">
        <v>2014</v>
      </c>
      <c r="B15">
        <v>1730.3</v>
      </c>
      <c r="C15">
        <v>51.5</v>
      </c>
      <c r="D15">
        <v>0.1</v>
      </c>
      <c r="E15">
        <v>642.9</v>
      </c>
      <c r="F15">
        <v>1986.1</v>
      </c>
      <c r="G15" s="6">
        <v>0.35555555555555501</v>
      </c>
      <c r="H15" s="6">
        <v>0.105555555555555</v>
      </c>
      <c r="I15" s="6">
        <v>0.141666666666666</v>
      </c>
      <c r="J15" s="6">
        <v>0.266666666666666</v>
      </c>
      <c r="K15" s="6">
        <v>0.133333333333333</v>
      </c>
      <c r="L15" s="6">
        <v>0.11944444444444401</v>
      </c>
      <c r="M15">
        <v>0.43055555555555503</v>
      </c>
      <c r="N15">
        <v>7.4850299401197501E-2</v>
      </c>
    </row>
    <row r="16" spans="1:14" x14ac:dyDescent="0.25">
      <c r="A16">
        <v>2015</v>
      </c>
      <c r="B16">
        <v>1573.2</v>
      </c>
      <c r="C16">
        <v>35.200000000000003</v>
      </c>
      <c r="D16">
        <v>0.2</v>
      </c>
      <c r="E16">
        <v>456.4</v>
      </c>
      <c r="F16">
        <v>1462.3</v>
      </c>
      <c r="G16" s="6">
        <v>6.3888888888888801E-2</v>
      </c>
      <c r="H16" s="6">
        <v>6.3888888888888801E-2</v>
      </c>
      <c r="I16" s="6">
        <v>0.116666666666666</v>
      </c>
      <c r="J16" s="6">
        <v>0.133333333333333</v>
      </c>
      <c r="K16" s="6">
        <v>0.249999999999999</v>
      </c>
      <c r="L16" s="6">
        <v>6.1111111111110998E-2</v>
      </c>
      <c r="M16">
        <v>0.36538461538461497</v>
      </c>
      <c r="N16">
        <v>0.26983532934131699</v>
      </c>
    </row>
    <row r="17" spans="1:14" x14ac:dyDescent="0.25">
      <c r="A17">
        <v>2016</v>
      </c>
      <c r="B17">
        <v>1186.5999999999999</v>
      </c>
      <c r="C17">
        <v>96.1</v>
      </c>
      <c r="D17">
        <v>0.1</v>
      </c>
      <c r="E17">
        <v>917.3</v>
      </c>
      <c r="F17">
        <v>1331</v>
      </c>
      <c r="G17" s="6">
        <v>0.15</v>
      </c>
      <c r="H17" s="6">
        <v>0.22222222222222199</v>
      </c>
      <c r="I17" s="6">
        <v>0.102777777777777</v>
      </c>
      <c r="J17" s="6">
        <v>4.4444444444444398E-2</v>
      </c>
      <c r="K17" s="6">
        <v>0.30555555555555503</v>
      </c>
      <c r="L17" s="6">
        <v>0.297222222222222</v>
      </c>
      <c r="M17">
        <v>0.26050420168067201</v>
      </c>
      <c r="N17">
        <v>0.29715568862275399</v>
      </c>
    </row>
    <row r="18" spans="1:14" x14ac:dyDescent="0.25">
      <c r="A18">
        <v>2018</v>
      </c>
      <c r="B18">
        <v>917.1</v>
      </c>
      <c r="C18">
        <v>284.2</v>
      </c>
      <c r="D18">
        <v>0</v>
      </c>
      <c r="E18">
        <v>1042.9000000000001</v>
      </c>
      <c r="F18">
        <v>1579.3</v>
      </c>
      <c r="G18" s="6">
        <v>0.68611111111111101</v>
      </c>
      <c r="H18" s="6">
        <v>0.52777777777777701</v>
      </c>
      <c r="I18" s="6">
        <v>0.219444444444444</v>
      </c>
      <c r="J18" s="6">
        <v>0.13055555555555501</v>
      </c>
      <c r="K18" s="6">
        <v>0.42499999999999999</v>
      </c>
      <c r="L18" s="6">
        <v>0.50277777777777699</v>
      </c>
      <c r="M18">
        <v>0.31666666666666599</v>
      </c>
      <c r="N18">
        <v>0.394461077844311</v>
      </c>
    </row>
    <row r="19" spans="1:14" x14ac:dyDescent="0.25">
      <c r="A19">
        <v>2019</v>
      </c>
      <c r="B19">
        <v>775.4</v>
      </c>
      <c r="C19">
        <v>309.3</v>
      </c>
      <c r="D19">
        <v>1.5</v>
      </c>
      <c r="E19">
        <v>921.5</v>
      </c>
      <c r="F19">
        <v>1414.9</v>
      </c>
      <c r="G19" s="6">
        <v>0.81111111111111101</v>
      </c>
      <c r="H19" s="6">
        <v>0.72499999999999998</v>
      </c>
      <c r="I19" s="6">
        <v>8.3333333333333301E-2</v>
      </c>
      <c r="J19" s="6">
        <v>0.13055555555555501</v>
      </c>
      <c r="K19" s="6">
        <v>0.141666666666666</v>
      </c>
      <c r="L19" s="6">
        <v>0.75555555555555498</v>
      </c>
      <c r="M19">
        <v>0.55000000000000004</v>
      </c>
      <c r="N19">
        <v>0.88922155688622695</v>
      </c>
    </row>
    <row r="20" spans="1:14" x14ac:dyDescent="0.25">
      <c r="A20">
        <v>2020</v>
      </c>
      <c r="B20">
        <v>834.7</v>
      </c>
      <c r="C20">
        <v>245</v>
      </c>
      <c r="D20">
        <v>0.3</v>
      </c>
      <c r="E20">
        <v>1039.5999999999999</v>
      </c>
      <c r="F20">
        <v>1362.1</v>
      </c>
      <c r="G20" s="6">
        <v>0.875</v>
      </c>
      <c r="H20" s="6">
        <v>0.50833333333333297</v>
      </c>
      <c r="I20" s="6">
        <v>0.211111111111111</v>
      </c>
      <c r="J20" s="6">
        <v>0.25277777777777699</v>
      </c>
      <c r="K20" s="6">
        <v>0.33611111111111103</v>
      </c>
      <c r="L20" s="6">
        <v>0.52777777777777701</v>
      </c>
      <c r="M20">
        <v>0.68333333333333302</v>
      </c>
      <c r="N20">
        <v>0.77357784431137699</v>
      </c>
    </row>
    <row r="22" spans="1:14" x14ac:dyDescent="0.25">
      <c r="A22">
        <v>2002</v>
      </c>
      <c r="B22">
        <f>SUM(B3:C3,E3)</f>
        <v>3061.2</v>
      </c>
      <c r="C22">
        <v>1897.6</v>
      </c>
    </row>
    <row r="23" spans="1:14" x14ac:dyDescent="0.25">
      <c r="A23">
        <v>2003</v>
      </c>
      <c r="B23">
        <f t="shared" ref="B23:B38" si="0">SUM(B4:C4,E4)</f>
        <v>2676.7999999999902</v>
      </c>
      <c r="C23">
        <v>1542.69999999999</v>
      </c>
    </row>
    <row r="24" spans="1:14" x14ac:dyDescent="0.25">
      <c r="A24">
        <v>2004</v>
      </c>
      <c r="B24">
        <f t="shared" si="0"/>
        <v>3137.2999999999902</v>
      </c>
      <c r="C24">
        <v>1476.3</v>
      </c>
    </row>
    <row r="25" spans="1:14" x14ac:dyDescent="0.25">
      <c r="A25">
        <v>2005</v>
      </c>
      <c r="B25">
        <f t="shared" si="0"/>
        <v>2639.9999999999982</v>
      </c>
      <c r="C25">
        <v>1237.5999999999999</v>
      </c>
    </row>
    <row r="26" spans="1:14" x14ac:dyDescent="0.25">
      <c r="A26">
        <v>2006</v>
      </c>
      <c r="B26">
        <f t="shared" si="0"/>
        <v>2642.2</v>
      </c>
      <c r="C26">
        <v>1739.9</v>
      </c>
    </row>
    <row r="27" spans="1:14" x14ac:dyDescent="0.25">
      <c r="A27">
        <v>2007</v>
      </c>
      <c r="B27">
        <f t="shared" si="0"/>
        <v>2861.5999999999995</v>
      </c>
      <c r="C27">
        <v>1802.4</v>
      </c>
    </row>
    <row r="28" spans="1:14" x14ac:dyDescent="0.25">
      <c r="A28">
        <v>2008</v>
      </c>
      <c r="B28">
        <f t="shared" si="0"/>
        <v>2661.8</v>
      </c>
      <c r="C28">
        <v>1697.1</v>
      </c>
    </row>
    <row r="29" spans="1:14" x14ac:dyDescent="0.25">
      <c r="A29">
        <v>2009</v>
      </c>
      <c r="B29">
        <f t="shared" si="0"/>
        <v>2300.9</v>
      </c>
      <c r="C29">
        <v>1744.5</v>
      </c>
    </row>
    <row r="30" spans="1:14" x14ac:dyDescent="0.25">
      <c r="A30">
        <v>2010</v>
      </c>
      <c r="B30">
        <f t="shared" si="0"/>
        <v>2056.2999999999997</v>
      </c>
      <c r="C30">
        <v>1408.2</v>
      </c>
    </row>
    <row r="31" spans="1:14" x14ac:dyDescent="0.25">
      <c r="A31">
        <v>2011</v>
      </c>
      <c r="B31">
        <f t="shared" si="0"/>
        <v>2181.3999999999987</v>
      </c>
      <c r="C31">
        <v>1351</v>
      </c>
    </row>
    <row r="32" spans="1:14" x14ac:dyDescent="0.25">
      <c r="A32">
        <v>2012</v>
      </c>
      <c r="B32">
        <f t="shared" si="0"/>
        <v>2272.6999999999889</v>
      </c>
      <c r="C32">
        <v>1484.1</v>
      </c>
    </row>
    <row r="33" spans="1:3" x14ac:dyDescent="0.25">
      <c r="A33">
        <v>2013</v>
      </c>
      <c r="B33">
        <f>SUM(B14:C14,E14)</f>
        <v>2439.3999999999996</v>
      </c>
      <c r="C33">
        <v>1824.2</v>
      </c>
    </row>
    <row r="34" spans="1:3" x14ac:dyDescent="0.25">
      <c r="A34">
        <v>2014</v>
      </c>
      <c r="B34">
        <f t="shared" si="0"/>
        <v>2424.6999999999998</v>
      </c>
      <c r="C34">
        <v>1986.1</v>
      </c>
    </row>
    <row r="35" spans="1:3" x14ac:dyDescent="0.25">
      <c r="A35">
        <v>2015</v>
      </c>
      <c r="B35">
        <f t="shared" si="0"/>
        <v>2064.8000000000002</v>
      </c>
      <c r="C35">
        <v>1462.3</v>
      </c>
    </row>
    <row r="36" spans="1:3" x14ac:dyDescent="0.25">
      <c r="A36">
        <v>2016</v>
      </c>
      <c r="B36">
        <f t="shared" si="0"/>
        <v>2200</v>
      </c>
      <c r="C36">
        <v>1331</v>
      </c>
    </row>
    <row r="37" spans="1:3" x14ac:dyDescent="0.25">
      <c r="A37">
        <v>2018</v>
      </c>
      <c r="B37">
        <f t="shared" si="0"/>
        <v>2244.1999999999998</v>
      </c>
      <c r="C37">
        <v>1579.3</v>
      </c>
    </row>
    <row r="38" spans="1:3" x14ac:dyDescent="0.25">
      <c r="A38">
        <v>2019</v>
      </c>
      <c r="B38">
        <f t="shared" si="0"/>
        <v>2006.2</v>
      </c>
      <c r="C38">
        <v>1414.9</v>
      </c>
    </row>
    <row r="39" spans="1:3" x14ac:dyDescent="0.25">
      <c r="A39">
        <v>2020</v>
      </c>
      <c r="B39">
        <f>SUM(B20:C20,E20)</f>
        <v>2119.3000000000002</v>
      </c>
      <c r="C39">
        <v>1362.1</v>
      </c>
    </row>
  </sheetData>
  <mergeCells count="1">
    <mergeCell ref="G1:L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3883-AD23-40FD-880B-BCF1036DC56D}">
  <dimension ref="A1:K50"/>
  <sheetViews>
    <sheetView workbookViewId="0">
      <selection activeCell="A18" sqref="A18:B23"/>
    </sheetView>
  </sheetViews>
  <sheetFormatPr defaultRowHeight="15" x14ac:dyDescent="0.25"/>
  <sheetData>
    <row r="1" spans="3:11" x14ac:dyDescent="0.25">
      <c r="C1" t="s">
        <v>23</v>
      </c>
    </row>
    <row r="2" spans="3:11" ht="15.75" thickBot="1" x14ac:dyDescent="0.3"/>
    <row r="3" spans="3:11" x14ac:dyDescent="0.25">
      <c r="C3" s="28" t="s">
        <v>24</v>
      </c>
      <c r="D3" s="28"/>
    </row>
    <row r="4" spans="3:11" x14ac:dyDescent="0.25">
      <c r="C4" t="s">
        <v>25</v>
      </c>
      <c r="D4">
        <v>0.78532346104119621</v>
      </c>
    </row>
    <row r="5" spans="3:11" x14ac:dyDescent="0.25">
      <c r="C5" t="s">
        <v>26</v>
      </c>
      <c r="D5">
        <v>0.61673293846172317</v>
      </c>
    </row>
    <row r="6" spans="3:11" x14ac:dyDescent="0.25">
      <c r="C6" t="s">
        <v>27</v>
      </c>
      <c r="D6">
        <v>0.18555749423116175</v>
      </c>
    </row>
    <row r="7" spans="3:11" x14ac:dyDescent="0.25">
      <c r="C7" t="s">
        <v>28</v>
      </c>
      <c r="D7">
        <v>343.39928975113497</v>
      </c>
    </row>
    <row r="8" spans="3:11" ht="15.75" thickBot="1" x14ac:dyDescent="0.3">
      <c r="C8" s="26" t="s">
        <v>29</v>
      </c>
      <c r="D8" s="26">
        <v>18</v>
      </c>
    </row>
    <row r="10" spans="3:11" ht="15.75" thickBot="1" x14ac:dyDescent="0.3">
      <c r="C10" t="s">
        <v>30</v>
      </c>
    </row>
    <row r="11" spans="3:11" x14ac:dyDescent="0.25">
      <c r="C11" s="27"/>
      <c r="D11" s="27" t="s">
        <v>35</v>
      </c>
      <c r="E11" s="27" t="s">
        <v>36</v>
      </c>
      <c r="F11" s="27" t="s">
        <v>37</v>
      </c>
      <c r="G11" s="27" t="s">
        <v>38</v>
      </c>
      <c r="H11" s="27" t="s">
        <v>39</v>
      </c>
    </row>
    <row r="12" spans="3:11" x14ac:dyDescent="0.25">
      <c r="C12" t="s">
        <v>31</v>
      </c>
      <c r="D12">
        <v>9</v>
      </c>
      <c r="E12">
        <v>1518044.2073873042</v>
      </c>
      <c r="F12">
        <v>168671.57859858935</v>
      </c>
      <c r="G12">
        <v>1.4303526481251538</v>
      </c>
      <c r="H12">
        <v>0.31239505472670609</v>
      </c>
    </row>
    <row r="13" spans="3:11" x14ac:dyDescent="0.25">
      <c r="C13" t="s">
        <v>32</v>
      </c>
      <c r="D13">
        <v>8</v>
      </c>
      <c r="E13">
        <v>943384.57761267177</v>
      </c>
      <c r="F13">
        <v>117923.07220158397</v>
      </c>
    </row>
    <row r="14" spans="3:11" ht="15.75" thickBot="1" x14ac:dyDescent="0.3">
      <c r="C14" s="26" t="s">
        <v>33</v>
      </c>
      <c r="D14" s="26">
        <v>17</v>
      </c>
      <c r="E14" s="26">
        <v>2461428.7849999759</v>
      </c>
      <c r="F14" s="26"/>
      <c r="G14" s="26"/>
      <c r="H14" s="26"/>
    </row>
    <row r="15" spans="3:11" ht="15.75" thickBot="1" x14ac:dyDescent="0.3"/>
    <row r="16" spans="3:11" x14ac:dyDescent="0.25">
      <c r="C16" s="27"/>
      <c r="D16" s="27" t="s">
        <v>40</v>
      </c>
      <c r="E16" s="27" t="s">
        <v>28</v>
      </c>
      <c r="F16" s="27" t="s">
        <v>41</v>
      </c>
      <c r="G16" s="27" t="s">
        <v>42</v>
      </c>
      <c r="H16" s="27" t="s">
        <v>43</v>
      </c>
      <c r="I16" s="27" t="s">
        <v>44</v>
      </c>
      <c r="J16" s="27" t="s">
        <v>45</v>
      </c>
      <c r="K16" s="27" t="s">
        <v>46</v>
      </c>
    </row>
    <row r="17" spans="1:11" x14ac:dyDescent="0.25">
      <c r="C17" t="s">
        <v>34</v>
      </c>
      <c r="D17">
        <v>5066.2086809108132</v>
      </c>
      <c r="E17">
        <v>7102.1363987238474</v>
      </c>
      <c r="F17">
        <v>0.71333587479693272</v>
      </c>
      <c r="G17">
        <v>0.49591714415563892</v>
      </c>
      <c r="H17">
        <v>-11311.347223330411</v>
      </c>
      <c r="I17">
        <v>21443.764585152036</v>
      </c>
      <c r="J17">
        <v>-11311.347223330411</v>
      </c>
      <c r="K17">
        <v>21443.764585152036</v>
      </c>
    </row>
    <row r="18" spans="1:11" x14ac:dyDescent="0.25">
      <c r="A18" s="8" t="s">
        <v>20</v>
      </c>
      <c r="B18" s="11" t="s">
        <v>5</v>
      </c>
      <c r="C18" t="s">
        <v>47</v>
      </c>
      <c r="D18">
        <v>4360.5178586717757</v>
      </c>
      <c r="E18">
        <v>9757.4754865232571</v>
      </c>
      <c r="F18">
        <v>0.44688996295142086</v>
      </c>
      <c r="G18">
        <v>0.66680509930399601</v>
      </c>
      <c r="H18">
        <v>-18140.260962404151</v>
      </c>
      <c r="I18">
        <v>26861.296679747698</v>
      </c>
      <c r="J18">
        <v>-18140.260962404151</v>
      </c>
      <c r="K18">
        <v>26861.296679747698</v>
      </c>
    </row>
    <row r="19" spans="1:11" x14ac:dyDescent="0.25">
      <c r="A19" s="8"/>
      <c r="B19" s="11" t="s">
        <v>4</v>
      </c>
      <c r="C19" t="s">
        <v>48</v>
      </c>
      <c r="D19">
        <v>472.63748269544391</v>
      </c>
      <c r="E19">
        <v>10169.07170210255</v>
      </c>
      <c r="F19">
        <v>4.6477937863071778E-2</v>
      </c>
      <c r="G19">
        <v>0.96406860682742068</v>
      </c>
      <c r="H19">
        <v>-22977.283913540716</v>
      </c>
      <c r="I19">
        <v>23922.558878931606</v>
      </c>
      <c r="J19">
        <v>-22977.283913540716</v>
      </c>
      <c r="K19">
        <v>23922.558878931606</v>
      </c>
    </row>
    <row r="20" spans="1:11" x14ac:dyDescent="0.25">
      <c r="A20" s="8"/>
      <c r="B20" s="11" t="s">
        <v>15</v>
      </c>
      <c r="C20" t="s">
        <v>49</v>
      </c>
      <c r="D20">
        <v>9059.562904407594</v>
      </c>
      <c r="E20">
        <v>20138.319153020289</v>
      </c>
      <c r="F20">
        <v>0.44986688489584625</v>
      </c>
      <c r="G20">
        <v>0.66474606122768432</v>
      </c>
      <c r="H20">
        <v>-37379.484338518479</v>
      </c>
      <c r="I20">
        <v>55498.61014733366</v>
      </c>
      <c r="J20">
        <v>-37379.484338518479</v>
      </c>
      <c r="K20">
        <v>55498.61014733366</v>
      </c>
    </row>
    <row r="21" spans="1:11" x14ac:dyDescent="0.25">
      <c r="A21" s="10" t="s">
        <v>21</v>
      </c>
      <c r="B21" s="10" t="s">
        <v>5</v>
      </c>
      <c r="C21" t="s">
        <v>50</v>
      </c>
      <c r="D21">
        <v>-1698.1198972529633</v>
      </c>
      <c r="E21">
        <v>4266.5751661149543</v>
      </c>
      <c r="F21">
        <v>-0.3980053863200147</v>
      </c>
      <c r="G21">
        <v>0.70103623553412298</v>
      </c>
      <c r="H21">
        <v>-11536.859873473455</v>
      </c>
      <c r="I21">
        <v>8140.6200789675277</v>
      </c>
      <c r="J21">
        <v>-11536.859873473455</v>
      </c>
      <c r="K21">
        <v>8140.6200789675277</v>
      </c>
    </row>
    <row r="22" spans="1:11" x14ac:dyDescent="0.25">
      <c r="A22" s="11"/>
      <c r="B22" s="11" t="s">
        <v>4</v>
      </c>
      <c r="C22" t="s">
        <v>51</v>
      </c>
      <c r="D22">
        <v>-720.14243902963221</v>
      </c>
      <c r="E22">
        <v>4630.0192014857366</v>
      </c>
      <c r="F22">
        <v>-0.15553767872032673</v>
      </c>
      <c r="G22">
        <v>0.88025040022110557</v>
      </c>
      <c r="H22">
        <v>-11396.985863730437</v>
      </c>
      <c r="I22">
        <v>9956.700985671172</v>
      </c>
      <c r="J22">
        <v>-11396.985863730437</v>
      </c>
      <c r="K22">
        <v>9956.700985671172</v>
      </c>
    </row>
    <row r="23" spans="1:11" x14ac:dyDescent="0.25">
      <c r="A23" s="12"/>
      <c r="B23" s="12" t="s">
        <v>15</v>
      </c>
      <c r="C23" t="s">
        <v>52</v>
      </c>
      <c r="D23">
        <v>-4313.3870709407483</v>
      </c>
      <c r="E23">
        <v>10438.022190439966</v>
      </c>
      <c r="F23">
        <v>-0.41323796714010796</v>
      </c>
      <c r="G23">
        <v>0.69028674702741655</v>
      </c>
      <c r="H23">
        <v>-28383.509405448171</v>
      </c>
      <c r="I23">
        <v>19756.735263566672</v>
      </c>
      <c r="J23">
        <v>-28383.509405448171</v>
      </c>
      <c r="K23">
        <v>19756.735263566672</v>
      </c>
    </row>
    <row r="24" spans="1:11" x14ac:dyDescent="0.25">
      <c r="A24" s="8" t="s">
        <v>22</v>
      </c>
      <c r="B24" s="11" t="s">
        <v>5</v>
      </c>
      <c r="C24" t="s">
        <v>53</v>
      </c>
      <c r="D24">
        <v>-1072.9094701424947</v>
      </c>
      <c r="E24">
        <v>2424.2067340459189</v>
      </c>
      <c r="F24">
        <v>-0.44258167221235506</v>
      </c>
      <c r="G24">
        <v>0.6697903252279882</v>
      </c>
      <c r="H24">
        <v>-6663.1402234421721</v>
      </c>
      <c r="I24">
        <v>4517.3212831571827</v>
      </c>
      <c r="J24">
        <v>-6663.1402234421721</v>
      </c>
      <c r="K24">
        <v>4517.3212831571827</v>
      </c>
    </row>
    <row r="25" spans="1:11" x14ac:dyDescent="0.25">
      <c r="A25" s="8"/>
      <c r="B25" s="11" t="s">
        <v>4</v>
      </c>
      <c r="C25" t="s">
        <v>54</v>
      </c>
      <c r="D25">
        <v>779.47720751726445</v>
      </c>
      <c r="E25">
        <v>2440.6553338046492</v>
      </c>
      <c r="F25">
        <v>0.31937209515862514</v>
      </c>
      <c r="G25">
        <v>0.75762463633127086</v>
      </c>
      <c r="H25">
        <v>-4848.6840848443635</v>
      </c>
      <c r="I25">
        <v>6407.6384998788917</v>
      </c>
      <c r="J25">
        <v>-4848.6840848443635</v>
      </c>
      <c r="K25">
        <v>6407.6384998788917</v>
      </c>
    </row>
    <row r="26" spans="1:11" ht="15.75" thickBot="1" x14ac:dyDescent="0.3">
      <c r="A26" s="9"/>
      <c r="B26" s="12" t="s">
        <v>15</v>
      </c>
      <c r="C26" s="26" t="s">
        <v>55</v>
      </c>
      <c r="D26" s="26">
        <v>-1256.9361539181182</v>
      </c>
      <c r="E26" s="26">
        <v>3481.4481390763581</v>
      </c>
      <c r="F26" s="26">
        <v>-0.36103831041170942</v>
      </c>
      <c r="G26" s="26">
        <v>0.72741912249753793</v>
      </c>
      <c r="H26" s="26">
        <v>-9285.1699591270517</v>
      </c>
      <c r="I26" s="26">
        <v>6771.2976512908162</v>
      </c>
      <c r="J26" s="26">
        <v>-9285.1699591270517</v>
      </c>
      <c r="K26" s="26">
        <v>6771.2976512908162</v>
      </c>
    </row>
    <row r="30" spans="1:11" x14ac:dyDescent="0.25">
      <c r="C30" t="s">
        <v>56</v>
      </c>
    </row>
    <row r="31" spans="1:11" ht="15.75" thickBot="1" x14ac:dyDescent="0.3"/>
    <row r="32" spans="1:11" x14ac:dyDescent="0.25">
      <c r="C32" s="27" t="s">
        <v>57</v>
      </c>
      <c r="D32" s="27" t="s">
        <v>58</v>
      </c>
      <c r="E32" s="27" t="s">
        <v>59</v>
      </c>
    </row>
    <row r="33" spans="3:5" x14ac:dyDescent="0.25">
      <c r="C33">
        <v>1</v>
      </c>
      <c r="D33">
        <v>1523.7456358086815</v>
      </c>
      <c r="E33">
        <v>9.7543641913184729</v>
      </c>
    </row>
    <row r="34" spans="3:5" x14ac:dyDescent="0.25">
      <c r="C34">
        <v>2</v>
      </c>
      <c r="D34">
        <v>1531.3374684626262</v>
      </c>
      <c r="E34">
        <v>181.56253153736384</v>
      </c>
    </row>
    <row r="35" spans="3:5" x14ac:dyDescent="0.25">
      <c r="C35">
        <v>3</v>
      </c>
      <c r="D35">
        <v>1355.9108127502318</v>
      </c>
      <c r="E35">
        <v>480.28918724975824</v>
      </c>
    </row>
    <row r="36" spans="3:5" x14ac:dyDescent="0.25">
      <c r="C36">
        <v>4</v>
      </c>
      <c r="D36">
        <v>1237.1645242619766</v>
      </c>
      <c r="E36">
        <v>291.33547573802343</v>
      </c>
    </row>
    <row r="37" spans="3:5" x14ac:dyDescent="0.25">
      <c r="C37">
        <v>5</v>
      </c>
      <c r="D37">
        <v>1259.2876653305507</v>
      </c>
      <c r="E37">
        <v>210.41233466944936</v>
      </c>
    </row>
    <row r="38" spans="3:5" x14ac:dyDescent="0.25">
      <c r="C38">
        <v>6</v>
      </c>
      <c r="D38">
        <v>1405.9131543258591</v>
      </c>
      <c r="E38">
        <v>190.48684567414102</v>
      </c>
    </row>
    <row r="39" spans="3:5" x14ac:dyDescent="0.25">
      <c r="C39">
        <v>7</v>
      </c>
      <c r="D39">
        <v>1191.4305570748902</v>
      </c>
      <c r="E39">
        <v>77.769442925109843</v>
      </c>
    </row>
    <row r="40" spans="3:5" x14ac:dyDescent="0.25">
      <c r="C40">
        <v>8</v>
      </c>
      <c r="D40">
        <v>1104.5603593829785</v>
      </c>
      <c r="E40">
        <v>-118.86035938297846</v>
      </c>
    </row>
    <row r="41" spans="3:5" x14ac:dyDescent="0.25">
      <c r="C41">
        <v>9</v>
      </c>
      <c r="D41">
        <v>1211.5981303832496</v>
      </c>
      <c r="E41">
        <v>-384.69813038324958</v>
      </c>
    </row>
    <row r="42" spans="3:5" x14ac:dyDescent="0.25">
      <c r="C42">
        <v>10</v>
      </c>
      <c r="D42">
        <v>1212.0612739384242</v>
      </c>
      <c r="E42">
        <v>-311.36127393842514</v>
      </c>
    </row>
    <row r="43" spans="3:5" x14ac:dyDescent="0.25">
      <c r="C43">
        <v>11</v>
      </c>
      <c r="D43">
        <v>1510.5515943804394</v>
      </c>
      <c r="E43">
        <v>-340.1515943804493</v>
      </c>
    </row>
    <row r="44" spans="3:5" x14ac:dyDescent="0.25">
      <c r="C44">
        <v>12</v>
      </c>
      <c r="D44">
        <v>1287.4020773708719</v>
      </c>
      <c r="E44">
        <v>-226.60207737087194</v>
      </c>
    </row>
    <row r="45" spans="3:5" x14ac:dyDescent="0.25">
      <c r="C45">
        <v>13</v>
      </c>
      <c r="D45">
        <v>544.06812307940436</v>
      </c>
      <c r="E45">
        <v>98.831876920595619</v>
      </c>
    </row>
    <row r="46" spans="3:5" x14ac:dyDescent="0.25">
      <c r="C46">
        <v>14</v>
      </c>
      <c r="D46">
        <v>530.30678564295329</v>
      </c>
      <c r="E46">
        <v>-73.906785642953309</v>
      </c>
    </row>
    <row r="47" spans="3:5" x14ac:dyDescent="0.25">
      <c r="C47">
        <v>15</v>
      </c>
      <c r="D47">
        <v>720.66044604805302</v>
      </c>
      <c r="E47">
        <v>196.63955395194694</v>
      </c>
    </row>
    <row r="48" spans="3:5" x14ac:dyDescent="0.25">
      <c r="C48">
        <v>16</v>
      </c>
      <c r="D48">
        <v>1117.6195644359798</v>
      </c>
      <c r="E48">
        <v>-74.719564435979692</v>
      </c>
    </row>
    <row r="49" spans="3:5" x14ac:dyDescent="0.25">
      <c r="C49">
        <v>17</v>
      </c>
      <c r="D49">
        <v>1049.2466996190733</v>
      </c>
      <c r="E49">
        <v>-127.7466996190733</v>
      </c>
    </row>
    <row r="50" spans="3:5" ht="15.75" thickBot="1" x14ac:dyDescent="0.3">
      <c r="C50" s="26">
        <v>18</v>
      </c>
      <c r="D50" s="26">
        <v>1118.6351277037525</v>
      </c>
      <c r="E50" s="26">
        <v>-79.035127703752551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B25C-F1D5-4A1F-9320-48C01ACF8B52}">
  <dimension ref="A1:K47"/>
  <sheetViews>
    <sheetView workbookViewId="0">
      <selection activeCell="A18" sqref="A18:B23"/>
    </sheetView>
  </sheetViews>
  <sheetFormatPr defaultRowHeight="15" x14ac:dyDescent="0.25"/>
  <sheetData>
    <row r="1" spans="3:11" x14ac:dyDescent="0.25">
      <c r="C1" t="s">
        <v>23</v>
      </c>
    </row>
    <row r="2" spans="3:11" ht="15.75" thickBot="1" x14ac:dyDescent="0.3"/>
    <row r="3" spans="3:11" x14ac:dyDescent="0.25">
      <c r="C3" s="28" t="s">
        <v>24</v>
      </c>
      <c r="D3" s="28"/>
    </row>
    <row r="4" spans="3:11" x14ac:dyDescent="0.25">
      <c r="C4" t="s">
        <v>25</v>
      </c>
      <c r="D4">
        <v>0.77538423910855236</v>
      </c>
    </row>
    <row r="5" spans="3:11" x14ac:dyDescent="0.25">
      <c r="C5" t="s">
        <v>26</v>
      </c>
      <c r="D5">
        <v>0.60122071825794865</v>
      </c>
    </row>
    <row r="6" spans="3:11" x14ac:dyDescent="0.25">
      <c r="C6" t="s">
        <v>27</v>
      </c>
      <c r="D6">
        <v>0.38370474639864793</v>
      </c>
    </row>
    <row r="7" spans="3:11" x14ac:dyDescent="0.25">
      <c r="C7" t="s">
        <v>28</v>
      </c>
      <c r="D7">
        <v>298.71951011267174</v>
      </c>
    </row>
    <row r="8" spans="3:11" ht="15.75" thickBot="1" x14ac:dyDescent="0.3">
      <c r="C8" s="26" t="s">
        <v>29</v>
      </c>
      <c r="D8" s="26">
        <v>18</v>
      </c>
    </row>
    <row r="10" spans="3:11" ht="15.75" thickBot="1" x14ac:dyDescent="0.3">
      <c r="C10" t="s">
        <v>30</v>
      </c>
    </row>
    <row r="11" spans="3:11" x14ac:dyDescent="0.25">
      <c r="C11" s="27"/>
      <c r="D11" s="27" t="s">
        <v>35</v>
      </c>
      <c r="E11" s="27" t="s">
        <v>36</v>
      </c>
      <c r="F11" s="27" t="s">
        <v>37</v>
      </c>
      <c r="G11" s="27" t="s">
        <v>38</v>
      </c>
      <c r="H11" s="27" t="s">
        <v>39</v>
      </c>
    </row>
    <row r="12" spans="3:11" x14ac:dyDescent="0.25">
      <c r="C12" t="s">
        <v>31</v>
      </c>
      <c r="D12">
        <v>6</v>
      </c>
      <c r="E12">
        <v>1479861.9820584753</v>
      </c>
      <c r="F12">
        <v>246643.66367641254</v>
      </c>
      <c r="G12">
        <v>2.7640302140518007</v>
      </c>
      <c r="H12">
        <v>6.8574278853066079E-2</v>
      </c>
    </row>
    <row r="13" spans="3:11" x14ac:dyDescent="0.25">
      <c r="C13" t="s">
        <v>32</v>
      </c>
      <c r="D13">
        <v>11</v>
      </c>
      <c r="E13">
        <v>981566.80294150067</v>
      </c>
      <c r="F13">
        <v>89233.345721954611</v>
      </c>
    </row>
    <row r="14" spans="3:11" ht="15.75" thickBot="1" x14ac:dyDescent="0.3">
      <c r="C14" s="26" t="s">
        <v>33</v>
      </c>
      <c r="D14" s="26">
        <v>17</v>
      </c>
      <c r="E14" s="26">
        <v>2461428.7849999759</v>
      </c>
      <c r="F14" s="26"/>
      <c r="G14" s="26"/>
      <c r="H14" s="26"/>
    </row>
    <row r="15" spans="3:11" ht="15.75" thickBot="1" x14ac:dyDescent="0.3"/>
    <row r="16" spans="3:11" x14ac:dyDescent="0.25">
      <c r="C16" s="27"/>
      <c r="D16" s="27" t="s">
        <v>40</v>
      </c>
      <c r="E16" s="27" t="s">
        <v>28</v>
      </c>
      <c r="F16" s="27" t="s">
        <v>41</v>
      </c>
      <c r="G16" s="27" t="s">
        <v>42</v>
      </c>
      <c r="H16" s="27" t="s">
        <v>43</v>
      </c>
      <c r="I16" s="27" t="s">
        <v>44</v>
      </c>
      <c r="J16" s="27" t="s">
        <v>45</v>
      </c>
      <c r="K16" s="27" t="s">
        <v>46</v>
      </c>
    </row>
    <row r="17" spans="1:11" x14ac:dyDescent="0.25">
      <c r="C17" t="s">
        <v>34</v>
      </c>
      <c r="D17">
        <v>3175.7797497167176</v>
      </c>
      <c r="E17">
        <v>3112.0483641688143</v>
      </c>
      <c r="F17">
        <v>1.0204789187345824</v>
      </c>
      <c r="G17">
        <v>0.32942087836636946</v>
      </c>
      <c r="H17">
        <v>-3673.7925173063013</v>
      </c>
      <c r="I17">
        <v>10025.352016739736</v>
      </c>
      <c r="J17">
        <v>-3673.7925173063013</v>
      </c>
      <c r="K17">
        <v>10025.352016739736</v>
      </c>
    </row>
    <row r="18" spans="1:11" x14ac:dyDescent="0.25">
      <c r="A18" s="8" t="s">
        <v>20</v>
      </c>
      <c r="B18" s="11" t="s">
        <v>5</v>
      </c>
      <c r="C18" t="s">
        <v>47</v>
      </c>
      <c r="D18">
        <v>251.73301515044673</v>
      </c>
      <c r="E18">
        <v>3085.9174916507086</v>
      </c>
      <c r="F18">
        <v>8.1574771792032125E-2</v>
      </c>
      <c r="G18">
        <v>0.93645023325755394</v>
      </c>
      <c r="H18">
        <v>-6540.3255892399757</v>
      </c>
      <c r="I18">
        <v>7043.7916195408689</v>
      </c>
      <c r="J18">
        <v>-6540.3255892399757</v>
      </c>
      <c r="K18">
        <v>7043.7916195408689</v>
      </c>
    </row>
    <row r="19" spans="1:11" x14ac:dyDescent="0.25">
      <c r="A19" s="8"/>
      <c r="B19" s="11" t="s">
        <v>4</v>
      </c>
      <c r="C19" t="s">
        <v>48</v>
      </c>
      <c r="D19">
        <v>3741.0013563177681</v>
      </c>
      <c r="E19">
        <v>3231.3389539575351</v>
      </c>
      <c r="F19">
        <v>1.1577248346961657</v>
      </c>
      <c r="G19">
        <v>0.27149634655829186</v>
      </c>
      <c r="H19">
        <v>-3371.1277285688047</v>
      </c>
      <c r="I19">
        <v>10853.130441204341</v>
      </c>
      <c r="J19">
        <v>-3371.1277285688047</v>
      </c>
      <c r="K19">
        <v>10853.130441204341</v>
      </c>
    </row>
    <row r="20" spans="1:11" x14ac:dyDescent="0.25">
      <c r="A20" s="8"/>
      <c r="B20" s="11" t="s">
        <v>15</v>
      </c>
      <c r="C20" t="s">
        <v>49</v>
      </c>
      <c r="D20">
        <v>2117.0650225574159</v>
      </c>
      <c r="E20">
        <v>4452.6581776417042</v>
      </c>
      <c r="F20">
        <v>0.47546093548970636</v>
      </c>
      <c r="G20">
        <v>0.6437600340397085</v>
      </c>
      <c r="H20">
        <v>-7683.1695493926545</v>
      </c>
      <c r="I20">
        <v>11917.299594507485</v>
      </c>
      <c r="J20">
        <v>-7683.1695493926545</v>
      </c>
      <c r="K20">
        <v>11917.299594507485</v>
      </c>
    </row>
    <row r="21" spans="1:11" x14ac:dyDescent="0.25">
      <c r="A21" s="10" t="s">
        <v>21</v>
      </c>
      <c r="B21" s="10" t="s">
        <v>5</v>
      </c>
      <c r="C21" t="s">
        <v>50</v>
      </c>
      <c r="D21">
        <v>-28.170087320854918</v>
      </c>
      <c r="E21">
        <v>1734.0742278059834</v>
      </c>
      <c r="F21">
        <v>-1.6245029693161859E-2</v>
      </c>
      <c r="G21">
        <v>0.98732981757238114</v>
      </c>
      <c r="H21">
        <v>-3844.8417292191916</v>
      </c>
      <c r="I21">
        <v>3788.5015545774813</v>
      </c>
      <c r="J21">
        <v>-3844.8417292191916</v>
      </c>
      <c r="K21">
        <v>3788.5015545774813</v>
      </c>
    </row>
    <row r="22" spans="1:11" x14ac:dyDescent="0.25">
      <c r="A22" s="11"/>
      <c r="B22" s="11" t="s">
        <v>4</v>
      </c>
      <c r="C22" t="s">
        <v>51</v>
      </c>
      <c r="D22">
        <v>-2108.6966838168128</v>
      </c>
      <c r="E22">
        <v>1884.8522781662784</v>
      </c>
      <c r="F22">
        <v>-1.1187596546655139</v>
      </c>
      <c r="G22">
        <v>0.28707863894348323</v>
      </c>
      <c r="H22">
        <v>-6257.2285770257085</v>
      </c>
      <c r="I22">
        <v>2039.835209392083</v>
      </c>
      <c r="J22">
        <v>-6257.2285770257085</v>
      </c>
      <c r="K22">
        <v>2039.835209392083</v>
      </c>
    </row>
    <row r="23" spans="1:11" ht="15.75" thickBot="1" x14ac:dyDescent="0.3">
      <c r="A23" s="12"/>
      <c r="B23" s="12" t="s">
        <v>15</v>
      </c>
      <c r="C23" s="26" t="s">
        <v>52</v>
      </c>
      <c r="D23" s="26">
        <v>-805.07435397041513</v>
      </c>
      <c r="E23" s="26">
        <v>2995.5983953220762</v>
      </c>
      <c r="F23" s="26">
        <v>-0.26875243197740345</v>
      </c>
      <c r="G23" s="26">
        <v>0.79309393890150082</v>
      </c>
      <c r="H23" s="26">
        <v>-7398.3419676686299</v>
      </c>
      <c r="I23" s="26">
        <v>5788.1932597277992</v>
      </c>
      <c r="J23" s="26">
        <v>-7398.3419676686299</v>
      </c>
      <c r="K23" s="26">
        <v>5788.1932597277992</v>
      </c>
    </row>
    <row r="27" spans="1:11" x14ac:dyDescent="0.25">
      <c r="C27" t="s">
        <v>56</v>
      </c>
    </row>
    <row r="28" spans="1:11" ht="15.75" thickBot="1" x14ac:dyDescent="0.3"/>
    <row r="29" spans="1:11" x14ac:dyDescent="0.25">
      <c r="C29" s="27" t="s">
        <v>57</v>
      </c>
      <c r="D29" s="27" t="s">
        <v>58</v>
      </c>
      <c r="E29" s="27" t="s">
        <v>59</v>
      </c>
    </row>
    <row r="30" spans="1:11" x14ac:dyDescent="0.25">
      <c r="C30">
        <v>1</v>
      </c>
      <c r="D30">
        <v>1542.6024279938197</v>
      </c>
      <c r="E30">
        <v>-9.1024279938196742</v>
      </c>
    </row>
    <row r="31" spans="1:11" x14ac:dyDescent="0.25">
      <c r="C31">
        <v>2</v>
      </c>
      <c r="D31">
        <v>1497.4229405483118</v>
      </c>
      <c r="E31">
        <v>215.47705945167831</v>
      </c>
    </row>
    <row r="32" spans="1:11" x14ac:dyDescent="0.25">
      <c r="C32">
        <v>3</v>
      </c>
      <c r="D32">
        <v>1348.9434504141359</v>
      </c>
      <c r="E32">
        <v>487.25654958585415</v>
      </c>
    </row>
    <row r="33" spans="3:5" x14ac:dyDescent="0.25">
      <c r="C33">
        <v>4</v>
      </c>
      <c r="D33">
        <v>1280.9574440222234</v>
      </c>
      <c r="E33">
        <v>247.5425559777766</v>
      </c>
    </row>
    <row r="34" spans="3:5" x14ac:dyDescent="0.25">
      <c r="C34">
        <v>5</v>
      </c>
      <c r="D34">
        <v>1271.8403682426786</v>
      </c>
      <c r="E34">
        <v>197.85963175732149</v>
      </c>
    </row>
    <row r="35" spans="3:5" x14ac:dyDescent="0.25">
      <c r="C35">
        <v>6</v>
      </c>
      <c r="D35">
        <v>1386.6521215199496</v>
      </c>
      <c r="E35">
        <v>209.74787848005053</v>
      </c>
    </row>
    <row r="36" spans="3:5" x14ac:dyDescent="0.25">
      <c r="C36">
        <v>7</v>
      </c>
      <c r="D36">
        <v>1115.0033298800151</v>
      </c>
      <c r="E36">
        <v>154.1966701199849</v>
      </c>
    </row>
    <row r="37" spans="3:5" x14ac:dyDescent="0.25">
      <c r="C37">
        <v>8</v>
      </c>
      <c r="D37">
        <v>1082.9982706014785</v>
      </c>
      <c r="E37">
        <v>-97.298270601478407</v>
      </c>
    </row>
    <row r="38" spans="3:5" x14ac:dyDescent="0.25">
      <c r="C38">
        <v>9</v>
      </c>
      <c r="D38">
        <v>1262.7897341728244</v>
      </c>
      <c r="E38">
        <v>-435.88973417282443</v>
      </c>
    </row>
    <row r="39" spans="3:5" x14ac:dyDescent="0.25">
      <c r="C39">
        <v>10</v>
      </c>
      <c r="D39">
        <v>1201.4536611537299</v>
      </c>
      <c r="E39">
        <v>-300.75366115373083</v>
      </c>
    </row>
    <row r="40" spans="3:5" x14ac:dyDescent="0.25">
      <c r="C40">
        <v>11</v>
      </c>
      <c r="D40">
        <v>1526.0048072453671</v>
      </c>
      <c r="E40">
        <v>-355.60480724537706</v>
      </c>
    </row>
    <row r="41" spans="3:5" x14ac:dyDescent="0.25">
      <c r="C41">
        <v>12</v>
      </c>
      <c r="D41">
        <v>1238.9552126578683</v>
      </c>
      <c r="E41">
        <v>-178.15521265786833</v>
      </c>
    </row>
    <row r="42" spans="3:5" x14ac:dyDescent="0.25">
      <c r="C42">
        <v>13</v>
      </c>
      <c r="D42">
        <v>648.83389692079277</v>
      </c>
      <c r="E42">
        <v>-5.9338969207927903</v>
      </c>
    </row>
    <row r="43" spans="3:5" x14ac:dyDescent="0.25">
      <c r="C43">
        <v>14</v>
      </c>
      <c r="D43">
        <v>495.31961029337901</v>
      </c>
      <c r="E43">
        <v>-38.919610293379037</v>
      </c>
    </row>
    <row r="44" spans="3:5" x14ac:dyDescent="0.25">
      <c r="C44">
        <v>15</v>
      </c>
      <c r="D44">
        <v>704.06842246906672</v>
      </c>
      <c r="E44">
        <v>213.23157753093324</v>
      </c>
    </row>
    <row r="45" spans="3:5" x14ac:dyDescent="0.25">
      <c r="C45">
        <v>16</v>
      </c>
      <c r="D45">
        <v>1154.3391269544722</v>
      </c>
      <c r="E45">
        <v>-111.43912695447216</v>
      </c>
    </row>
    <row r="46" spans="3:5" x14ac:dyDescent="0.25">
      <c r="C46">
        <v>17</v>
      </c>
      <c r="D46">
        <v>976.28690179811508</v>
      </c>
      <c r="E46">
        <v>-54.786901798115082</v>
      </c>
    </row>
    <row r="47" spans="3:5" ht="15.75" thickBot="1" x14ac:dyDescent="0.3">
      <c r="C47" s="26">
        <v>18</v>
      </c>
      <c r="D47" s="26">
        <v>1177.0282731117634</v>
      </c>
      <c r="E47" s="26">
        <v>-137.42827311176347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2192-0FFD-4A23-BB56-56C4277276EA}">
  <dimension ref="A1:K56"/>
  <sheetViews>
    <sheetView workbookViewId="0">
      <selection activeCell="A18" sqref="A18:B23"/>
    </sheetView>
  </sheetViews>
  <sheetFormatPr defaultRowHeight="15" x14ac:dyDescent="0.25"/>
  <sheetData>
    <row r="1" spans="3:11" x14ac:dyDescent="0.25">
      <c r="C1" t="s">
        <v>23</v>
      </c>
    </row>
    <row r="2" spans="3:11" ht="15.75" thickBot="1" x14ac:dyDescent="0.3"/>
    <row r="3" spans="3:11" x14ac:dyDescent="0.25">
      <c r="C3" s="28" t="s">
        <v>24</v>
      </c>
      <c r="D3" s="28"/>
    </row>
    <row r="4" spans="3:11" x14ac:dyDescent="0.25">
      <c r="C4" t="s">
        <v>25</v>
      </c>
      <c r="D4">
        <v>0.99408031834089949</v>
      </c>
    </row>
    <row r="5" spans="3:11" x14ac:dyDescent="0.25">
      <c r="C5" t="s">
        <v>26</v>
      </c>
      <c r="D5">
        <v>0.9881956793127441</v>
      </c>
    </row>
    <row r="6" spans="3:11" x14ac:dyDescent="0.25">
      <c r="C6" t="s">
        <v>27</v>
      </c>
      <c r="D6">
        <v>0.89966327415832481</v>
      </c>
    </row>
    <row r="7" spans="3:11" x14ac:dyDescent="0.25">
      <c r="C7" t="s">
        <v>28</v>
      </c>
      <c r="D7">
        <v>120.5311053773725</v>
      </c>
    </row>
    <row r="8" spans="3:11" ht="15.75" thickBot="1" x14ac:dyDescent="0.3">
      <c r="C8" s="26" t="s">
        <v>29</v>
      </c>
      <c r="D8" s="26">
        <v>18</v>
      </c>
    </row>
    <row r="10" spans="3:11" ht="15.75" thickBot="1" x14ac:dyDescent="0.3">
      <c r="C10" t="s">
        <v>30</v>
      </c>
    </row>
    <row r="11" spans="3:11" x14ac:dyDescent="0.25">
      <c r="C11" s="27"/>
      <c r="D11" s="27" t="s">
        <v>35</v>
      </c>
      <c r="E11" s="27" t="s">
        <v>36</v>
      </c>
      <c r="F11" s="27" t="s">
        <v>37</v>
      </c>
      <c r="G11" s="27" t="s">
        <v>38</v>
      </c>
      <c r="H11" s="27" t="s">
        <v>39</v>
      </c>
    </row>
    <row r="12" spans="3:11" x14ac:dyDescent="0.25">
      <c r="C12" t="s">
        <v>31</v>
      </c>
      <c r="D12">
        <v>15</v>
      </c>
      <c r="E12">
        <v>2432373.2902729935</v>
      </c>
      <c r="F12">
        <v>162158.2193515329</v>
      </c>
      <c r="G12">
        <v>11.161965808893543</v>
      </c>
      <c r="H12">
        <v>8.5208479807287116E-2</v>
      </c>
    </row>
    <row r="13" spans="3:11" x14ac:dyDescent="0.25">
      <c r="C13" t="s">
        <v>32</v>
      </c>
      <c r="D13">
        <v>2</v>
      </c>
      <c r="E13">
        <v>29055.494726982546</v>
      </c>
      <c r="F13">
        <v>14527.747363491273</v>
      </c>
    </row>
    <row r="14" spans="3:11" ht="15.75" thickBot="1" x14ac:dyDescent="0.3">
      <c r="C14" s="26" t="s">
        <v>33</v>
      </c>
      <c r="D14" s="26">
        <v>17</v>
      </c>
      <c r="E14" s="26">
        <v>2461428.7849999759</v>
      </c>
      <c r="F14" s="26"/>
      <c r="G14" s="26"/>
      <c r="H14" s="26"/>
    </row>
    <row r="15" spans="3:11" ht="15.75" thickBot="1" x14ac:dyDescent="0.3"/>
    <row r="16" spans="3:11" x14ac:dyDescent="0.25">
      <c r="C16" s="27"/>
      <c r="D16" s="27" t="s">
        <v>40</v>
      </c>
      <c r="E16" s="27" t="s">
        <v>28</v>
      </c>
      <c r="F16" s="27" t="s">
        <v>41</v>
      </c>
      <c r="G16" s="27" t="s">
        <v>42</v>
      </c>
      <c r="H16" s="27" t="s">
        <v>43</v>
      </c>
      <c r="I16" s="27" t="s">
        <v>44</v>
      </c>
      <c r="J16" s="27" t="s">
        <v>45</v>
      </c>
      <c r="K16" s="27" t="s">
        <v>46</v>
      </c>
    </row>
    <row r="17" spans="1:11" x14ac:dyDescent="0.25">
      <c r="C17" t="s">
        <v>34</v>
      </c>
      <c r="D17">
        <v>655.99732572213657</v>
      </c>
      <c r="E17">
        <v>6092.9947488226017</v>
      </c>
      <c r="F17">
        <v>0.10766418694992314</v>
      </c>
      <c r="G17">
        <v>0.92408958585275702</v>
      </c>
      <c r="H17">
        <v>-25560.043162648581</v>
      </c>
      <c r="I17">
        <v>26872.037814092851</v>
      </c>
      <c r="J17">
        <v>-25560.043162648581</v>
      </c>
      <c r="K17">
        <v>26872.037814092851</v>
      </c>
    </row>
    <row r="18" spans="1:11" x14ac:dyDescent="0.25">
      <c r="A18" s="8" t="s">
        <v>20</v>
      </c>
      <c r="B18" s="11" t="s">
        <v>5</v>
      </c>
      <c r="C18" t="s">
        <v>47</v>
      </c>
      <c r="D18">
        <v>-9423.2833038356002</v>
      </c>
      <c r="E18">
        <v>6206.634267303215</v>
      </c>
      <c r="F18">
        <v>-1.5182598004006478</v>
      </c>
      <c r="G18">
        <v>0.2682650066214608</v>
      </c>
      <c r="H18">
        <v>-36128.275176604337</v>
      </c>
      <c r="I18">
        <v>17281.70856893314</v>
      </c>
      <c r="J18">
        <v>-36128.275176604337</v>
      </c>
      <c r="K18">
        <v>17281.70856893314</v>
      </c>
    </row>
    <row r="19" spans="1:11" x14ac:dyDescent="0.25">
      <c r="A19" s="8"/>
      <c r="B19" s="11" t="s">
        <v>4</v>
      </c>
      <c r="C19" t="s">
        <v>48</v>
      </c>
      <c r="D19">
        <v>16557.520748656916</v>
      </c>
      <c r="E19">
        <v>7615.9843750261089</v>
      </c>
      <c r="F19">
        <v>2.1740486762225211</v>
      </c>
      <c r="G19">
        <v>0.16174705267032041</v>
      </c>
      <c r="H19">
        <v>-16211.415212278433</v>
      </c>
      <c r="I19">
        <v>49326.456709592268</v>
      </c>
      <c r="J19">
        <v>-16211.415212278433</v>
      </c>
      <c r="K19">
        <v>49326.456709592268</v>
      </c>
    </row>
    <row r="20" spans="1:11" x14ac:dyDescent="0.25">
      <c r="A20" s="8"/>
      <c r="B20" s="11" t="s">
        <v>15</v>
      </c>
      <c r="C20" t="s">
        <v>49</v>
      </c>
      <c r="D20">
        <v>93540.129692227434</v>
      </c>
      <c r="E20">
        <v>34860.460578797371</v>
      </c>
      <c r="F20">
        <v>2.6832729154794897</v>
      </c>
      <c r="G20">
        <v>0.11534888357294637</v>
      </c>
      <c r="H20">
        <v>-56452.326177458628</v>
      </c>
      <c r="I20">
        <v>243532.5855619135</v>
      </c>
      <c r="J20">
        <v>-56452.326177458628</v>
      </c>
      <c r="K20">
        <v>243532.5855619135</v>
      </c>
    </row>
    <row r="21" spans="1:11" x14ac:dyDescent="0.25">
      <c r="A21" s="8"/>
      <c r="B21" s="11" t="s">
        <v>16</v>
      </c>
      <c r="C21" t="s">
        <v>50</v>
      </c>
      <c r="D21">
        <v>-47738.30415750292</v>
      </c>
      <c r="E21">
        <v>20182.691666670886</v>
      </c>
      <c r="F21">
        <v>-2.3653090948387514</v>
      </c>
      <c r="G21">
        <v>0.14171216227993721</v>
      </c>
      <c r="H21">
        <v>-134577.41755079618</v>
      </c>
      <c r="I21">
        <v>39100.809235790322</v>
      </c>
      <c r="J21">
        <v>-134577.41755079618</v>
      </c>
      <c r="K21">
        <v>39100.809235790322</v>
      </c>
    </row>
    <row r="22" spans="1:11" x14ac:dyDescent="0.25">
      <c r="A22" s="8"/>
      <c r="B22" s="12" t="s">
        <v>17</v>
      </c>
      <c r="C22" t="s">
        <v>51</v>
      </c>
      <c r="D22">
        <v>-32534.077111778082</v>
      </c>
      <c r="E22">
        <v>13794.782054978272</v>
      </c>
      <c r="F22">
        <v>-2.358433571629873</v>
      </c>
      <c r="G22">
        <v>0.14237128648112607</v>
      </c>
      <c r="H22">
        <v>-91888.233776929264</v>
      </c>
      <c r="I22">
        <v>26820.079553373092</v>
      </c>
      <c r="J22">
        <v>-91888.233776929264</v>
      </c>
      <c r="K22">
        <v>26820.079553373092</v>
      </c>
    </row>
    <row r="23" spans="1:11" x14ac:dyDescent="0.25">
      <c r="A23" s="7" t="s">
        <v>21</v>
      </c>
      <c r="B23" s="10" t="s">
        <v>5</v>
      </c>
      <c r="C23" t="s">
        <v>52</v>
      </c>
      <c r="D23">
        <v>4743.6348315407904</v>
      </c>
      <c r="E23">
        <v>2947.9772222746619</v>
      </c>
      <c r="F23">
        <v>1.6091151572333375</v>
      </c>
      <c r="G23">
        <v>0.24886812469549191</v>
      </c>
      <c r="H23">
        <v>-7940.4874111185254</v>
      </c>
      <c r="I23">
        <v>17427.757074200104</v>
      </c>
      <c r="J23">
        <v>-7940.4874111185254</v>
      </c>
      <c r="K23">
        <v>17427.757074200104</v>
      </c>
    </row>
    <row r="24" spans="1:11" x14ac:dyDescent="0.25">
      <c r="A24" s="8"/>
      <c r="B24" s="11" t="s">
        <v>4</v>
      </c>
      <c r="C24" t="s">
        <v>53</v>
      </c>
      <c r="D24">
        <v>-8173.4273809242677</v>
      </c>
      <c r="E24">
        <v>3282.4158321091372</v>
      </c>
      <c r="F24">
        <v>-2.4900645740769476</v>
      </c>
      <c r="G24">
        <v>0.13045408402883218</v>
      </c>
      <c r="H24">
        <v>-22296.522821121504</v>
      </c>
      <c r="I24">
        <v>5949.6680592729681</v>
      </c>
      <c r="J24">
        <v>-22296.522821121504</v>
      </c>
      <c r="K24">
        <v>5949.6680592729681</v>
      </c>
    </row>
    <row r="25" spans="1:11" x14ac:dyDescent="0.25">
      <c r="A25" s="8"/>
      <c r="B25" s="11" t="s">
        <v>15</v>
      </c>
      <c r="C25" t="s">
        <v>54</v>
      </c>
      <c r="D25">
        <v>-57351.66806736133</v>
      </c>
      <c r="E25">
        <v>21860.051612580595</v>
      </c>
      <c r="F25">
        <v>-2.6235833786574907</v>
      </c>
      <c r="G25">
        <v>0.11974114723990004</v>
      </c>
      <c r="H25">
        <v>-151407.87881069537</v>
      </c>
      <c r="I25">
        <v>36704.542675972727</v>
      </c>
      <c r="J25">
        <v>-151407.87881069537</v>
      </c>
      <c r="K25">
        <v>36704.542675972727</v>
      </c>
    </row>
    <row r="26" spans="1:11" x14ac:dyDescent="0.25">
      <c r="A26" s="8"/>
      <c r="B26" s="11" t="s">
        <v>16</v>
      </c>
      <c r="C26" t="s">
        <v>55</v>
      </c>
      <c r="D26">
        <v>35422.047718582369</v>
      </c>
      <c r="E26">
        <v>13221.958885847891</v>
      </c>
      <c r="F26">
        <v>2.6790317550069163</v>
      </c>
      <c r="G26">
        <v>0.11565342232361264</v>
      </c>
      <c r="H26">
        <v>-21467.449774246234</v>
      </c>
      <c r="I26">
        <v>92311.545211410965</v>
      </c>
      <c r="J26">
        <v>-21467.449774246234</v>
      </c>
      <c r="K26">
        <v>92311.545211410965</v>
      </c>
    </row>
    <row r="27" spans="1:11" x14ac:dyDescent="0.25">
      <c r="A27" s="8"/>
      <c r="B27" s="12" t="s">
        <v>17</v>
      </c>
      <c r="C27" t="s">
        <v>67</v>
      </c>
      <c r="D27">
        <v>18423.340922819771</v>
      </c>
      <c r="E27">
        <v>8142.8679115937875</v>
      </c>
      <c r="F27">
        <v>2.2625125598057019</v>
      </c>
      <c r="G27">
        <v>0.15202582049582869</v>
      </c>
      <c r="H27">
        <v>-16612.591924988556</v>
      </c>
      <c r="I27">
        <v>53459.273770628097</v>
      </c>
      <c r="J27">
        <v>-16612.591924988556</v>
      </c>
      <c r="K27">
        <v>53459.273770628097</v>
      </c>
    </row>
    <row r="28" spans="1:11" x14ac:dyDescent="0.25">
      <c r="A28" s="7" t="s">
        <v>22</v>
      </c>
      <c r="B28" s="10" t="s">
        <v>5</v>
      </c>
      <c r="C28" t="s">
        <v>66</v>
      </c>
      <c r="D28">
        <v>3900.9348375789095</v>
      </c>
      <c r="E28">
        <v>1835.9669409876042</v>
      </c>
      <c r="F28">
        <v>2.1247304352226064</v>
      </c>
      <c r="G28">
        <v>0.16753883855856244</v>
      </c>
      <c r="H28">
        <v>-3998.593332791178</v>
      </c>
      <c r="I28">
        <v>11800.463007948998</v>
      </c>
      <c r="J28">
        <v>-3998.593332791178</v>
      </c>
      <c r="K28">
        <v>11800.463007948998</v>
      </c>
    </row>
    <row r="29" spans="1:11" x14ac:dyDescent="0.25">
      <c r="A29" s="8"/>
      <c r="B29" s="11" t="s">
        <v>4</v>
      </c>
      <c r="C29" t="s">
        <v>65</v>
      </c>
      <c r="D29">
        <v>-5089.8112658672126</v>
      </c>
      <c r="E29">
        <v>2658.9505320289741</v>
      </c>
      <c r="F29">
        <v>-1.9142181114529098</v>
      </c>
      <c r="G29">
        <v>0.19569467581278688</v>
      </c>
      <c r="H29">
        <v>-16530.352030770468</v>
      </c>
      <c r="I29">
        <v>6350.7294990360406</v>
      </c>
      <c r="J29">
        <v>-16530.352030770468</v>
      </c>
      <c r="K29">
        <v>6350.7294990360406</v>
      </c>
    </row>
    <row r="30" spans="1:11" x14ac:dyDescent="0.25">
      <c r="A30" s="8"/>
      <c r="B30" s="11" t="s">
        <v>15</v>
      </c>
      <c r="C30" t="s">
        <v>64</v>
      </c>
      <c r="D30">
        <v>-8832.4150901931589</v>
      </c>
      <c r="E30">
        <v>3834.0123106399888</v>
      </c>
      <c r="F30">
        <v>-2.3037002426105451</v>
      </c>
      <c r="G30">
        <v>0.14777282202138897</v>
      </c>
      <c r="H30">
        <v>-25328.838624461358</v>
      </c>
      <c r="I30">
        <v>7664.0084440750379</v>
      </c>
      <c r="J30">
        <v>-25328.838624461358</v>
      </c>
      <c r="K30">
        <v>7664.0084440750379</v>
      </c>
    </row>
    <row r="31" spans="1:11" x14ac:dyDescent="0.25">
      <c r="A31" s="8"/>
      <c r="B31" s="11" t="s">
        <v>16</v>
      </c>
      <c r="C31" t="s">
        <v>63</v>
      </c>
      <c r="D31">
        <v>-284.52418940128769</v>
      </c>
      <c r="E31">
        <v>1711.109092759476</v>
      </c>
      <c r="F31">
        <v>-0.16628056656658896</v>
      </c>
      <c r="G31">
        <v>0.88322628890272092</v>
      </c>
      <c r="H31">
        <v>-7646.8323982619759</v>
      </c>
      <c r="I31">
        <v>7077.7840194594</v>
      </c>
      <c r="J31">
        <v>-7646.8323982619759</v>
      </c>
      <c r="K31">
        <v>7077.7840194594</v>
      </c>
    </row>
    <row r="32" spans="1:11" ht="15.75" thickBot="1" x14ac:dyDescent="0.3">
      <c r="A32" s="9"/>
      <c r="B32" s="12" t="s">
        <v>17</v>
      </c>
      <c r="C32" s="26" t="s">
        <v>62</v>
      </c>
      <c r="D32" s="26">
        <v>4988.8877935479441</v>
      </c>
      <c r="E32" s="26">
        <v>2252.5495387128803</v>
      </c>
      <c r="F32" s="26">
        <v>2.214773840844638</v>
      </c>
      <c r="G32" s="26">
        <v>0.15716895154854615</v>
      </c>
      <c r="H32" s="26">
        <v>-4703.0506280909258</v>
      </c>
      <c r="I32" s="26">
        <v>14680.826215186815</v>
      </c>
      <c r="J32" s="26">
        <v>-4703.0506280909258</v>
      </c>
      <c r="K32" s="26">
        <v>14680.826215186815</v>
      </c>
    </row>
    <row r="36" spans="3:5" x14ac:dyDescent="0.25">
      <c r="C36" t="s">
        <v>56</v>
      </c>
    </row>
    <row r="37" spans="3:5" ht="15.75" thickBot="1" x14ac:dyDescent="0.3"/>
    <row r="38" spans="3:5" x14ac:dyDescent="0.25">
      <c r="C38" s="27" t="s">
        <v>57</v>
      </c>
      <c r="D38" s="27" t="s">
        <v>58</v>
      </c>
      <c r="E38" s="27" t="s">
        <v>59</v>
      </c>
    </row>
    <row r="39" spans="3:5" x14ac:dyDescent="0.25">
      <c r="C39">
        <v>1</v>
      </c>
      <c r="D39">
        <v>1541.2398214784985</v>
      </c>
      <c r="E39">
        <v>-7.7398214784984702</v>
      </c>
    </row>
    <row r="40" spans="3:5" x14ac:dyDescent="0.25">
      <c r="C40">
        <v>2</v>
      </c>
      <c r="D40">
        <v>1708.8563755990303</v>
      </c>
      <c r="E40">
        <v>4.0436244009597431</v>
      </c>
    </row>
    <row r="41" spans="3:5" x14ac:dyDescent="0.25">
      <c r="C41">
        <v>3</v>
      </c>
      <c r="D41">
        <v>1740.5171563800031</v>
      </c>
      <c r="E41">
        <v>95.682843619986897</v>
      </c>
    </row>
    <row r="42" spans="3:5" x14ac:dyDescent="0.25">
      <c r="C42">
        <v>4</v>
      </c>
      <c r="D42">
        <v>1554.1288422307871</v>
      </c>
      <c r="E42">
        <v>-25.628842230787086</v>
      </c>
    </row>
    <row r="43" spans="3:5" x14ac:dyDescent="0.25">
      <c r="C43">
        <v>5</v>
      </c>
      <c r="D43">
        <v>1501.2367559341874</v>
      </c>
      <c r="E43">
        <v>-31.53675593418734</v>
      </c>
    </row>
    <row r="44" spans="3:5" x14ac:dyDescent="0.25">
      <c r="C44">
        <v>6</v>
      </c>
      <c r="D44">
        <v>1642.9255494732979</v>
      </c>
      <c r="E44">
        <v>-46.525549473297815</v>
      </c>
    </row>
    <row r="45" spans="3:5" x14ac:dyDescent="0.25">
      <c r="C45">
        <v>7</v>
      </c>
      <c r="D45">
        <v>1296.2958485102045</v>
      </c>
      <c r="E45">
        <v>-27.095848510204405</v>
      </c>
    </row>
    <row r="46" spans="3:5" x14ac:dyDescent="0.25">
      <c r="C46">
        <v>8</v>
      </c>
      <c r="D46">
        <v>935.73087691808519</v>
      </c>
      <c r="E46">
        <v>49.969123081914859</v>
      </c>
    </row>
    <row r="47" spans="3:5" x14ac:dyDescent="0.25">
      <c r="C47">
        <v>9</v>
      </c>
      <c r="D47">
        <v>891.9114280168933</v>
      </c>
      <c r="E47">
        <v>-65.011428016893319</v>
      </c>
    </row>
    <row r="48" spans="3:5" x14ac:dyDescent="0.25">
      <c r="C48">
        <v>10</v>
      </c>
      <c r="D48">
        <v>863.59453354400921</v>
      </c>
      <c r="E48">
        <v>37.105466455989813</v>
      </c>
    </row>
    <row r="49" spans="3:5" x14ac:dyDescent="0.25">
      <c r="C49">
        <v>11</v>
      </c>
      <c r="D49">
        <v>1157.7489496008436</v>
      </c>
      <c r="E49">
        <v>12.65105039914647</v>
      </c>
    </row>
    <row r="50" spans="3:5" x14ac:dyDescent="0.25">
      <c r="C50">
        <v>12</v>
      </c>
      <c r="D50">
        <v>1090.3699195755485</v>
      </c>
      <c r="E50">
        <v>-29.569919575548511</v>
      </c>
    </row>
    <row r="51" spans="3:5" x14ac:dyDescent="0.25">
      <c r="C51">
        <v>13</v>
      </c>
      <c r="D51">
        <v>652.98267920522176</v>
      </c>
      <c r="E51">
        <v>-10.08267920522178</v>
      </c>
    </row>
    <row r="52" spans="3:5" x14ac:dyDescent="0.25">
      <c r="C52">
        <v>14</v>
      </c>
      <c r="D52">
        <v>458.51942400149346</v>
      </c>
      <c r="E52">
        <v>-2.1194240014934849</v>
      </c>
    </row>
    <row r="53" spans="3:5" x14ac:dyDescent="0.25">
      <c r="C53">
        <v>15</v>
      </c>
      <c r="D53">
        <v>910.62212727758833</v>
      </c>
      <c r="E53">
        <v>6.677872722411621</v>
      </c>
    </row>
    <row r="54" spans="3:5" x14ac:dyDescent="0.25">
      <c r="C54">
        <v>16</v>
      </c>
      <c r="D54">
        <v>1069.2543732259207</v>
      </c>
      <c r="E54">
        <v>-26.354373225920654</v>
      </c>
    </row>
    <row r="55" spans="3:5" x14ac:dyDescent="0.25">
      <c r="C55">
        <v>17</v>
      </c>
      <c r="D55">
        <v>928.39674015741457</v>
      </c>
      <c r="E55">
        <v>-6.8967401574145697</v>
      </c>
    </row>
    <row r="56" spans="3:5" ht="15.75" thickBot="1" x14ac:dyDescent="0.3">
      <c r="C56" s="26">
        <v>18</v>
      </c>
      <c r="D56" s="26">
        <v>967.16859887136343</v>
      </c>
      <c r="E56" s="26">
        <v>72.43140112863648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2828-EEBE-4BEA-9050-3ED474D0A31D}">
  <dimension ref="A1:K51"/>
  <sheetViews>
    <sheetView workbookViewId="0">
      <selection activeCell="A18" sqref="A18:B23"/>
    </sheetView>
  </sheetViews>
  <sheetFormatPr defaultRowHeight="15" x14ac:dyDescent="0.25"/>
  <sheetData>
    <row r="1" spans="3:11" x14ac:dyDescent="0.25">
      <c r="C1" t="s">
        <v>23</v>
      </c>
    </row>
    <row r="2" spans="3:11" ht="15.75" thickBot="1" x14ac:dyDescent="0.3"/>
    <row r="3" spans="3:11" x14ac:dyDescent="0.25">
      <c r="C3" s="28" t="s">
        <v>24</v>
      </c>
      <c r="D3" s="28"/>
    </row>
    <row r="4" spans="3:11" x14ac:dyDescent="0.25">
      <c r="C4" t="s">
        <v>25</v>
      </c>
      <c r="D4">
        <v>0.97651460261365997</v>
      </c>
    </row>
    <row r="5" spans="3:11" x14ac:dyDescent="0.25">
      <c r="C5" t="s">
        <v>26</v>
      </c>
      <c r="D5">
        <v>0.95358076911771417</v>
      </c>
    </row>
    <row r="6" spans="3:11" x14ac:dyDescent="0.25">
      <c r="C6" t="s">
        <v>27</v>
      </c>
      <c r="D6">
        <v>0.88726758214302037</v>
      </c>
    </row>
    <row r="7" spans="3:11" x14ac:dyDescent="0.25">
      <c r="C7" t="s">
        <v>28</v>
      </c>
      <c r="D7">
        <v>127.75961304128838</v>
      </c>
    </row>
    <row r="8" spans="3:11" ht="15.75" thickBot="1" x14ac:dyDescent="0.3">
      <c r="C8" s="26" t="s">
        <v>29</v>
      </c>
      <c r="D8" s="26">
        <v>18</v>
      </c>
    </row>
    <row r="10" spans="3:11" ht="15.75" thickBot="1" x14ac:dyDescent="0.3">
      <c r="C10" t="s">
        <v>30</v>
      </c>
    </row>
    <row r="11" spans="3:11" x14ac:dyDescent="0.25">
      <c r="C11" s="27"/>
      <c r="D11" s="27" t="s">
        <v>35</v>
      </c>
      <c r="E11" s="27" t="s">
        <v>36</v>
      </c>
      <c r="F11" s="27" t="s">
        <v>37</v>
      </c>
      <c r="G11" s="27" t="s">
        <v>38</v>
      </c>
      <c r="H11" s="27" t="s">
        <v>39</v>
      </c>
    </row>
    <row r="12" spans="3:11" x14ac:dyDescent="0.25">
      <c r="C12" t="s">
        <v>31</v>
      </c>
      <c r="D12">
        <v>10</v>
      </c>
      <c r="E12">
        <v>2347171.1539287576</v>
      </c>
      <c r="F12">
        <v>234717.11539287577</v>
      </c>
      <c r="G12">
        <v>14.379956877681245</v>
      </c>
      <c r="H12">
        <v>9.3560661081154659E-4</v>
      </c>
    </row>
    <row r="13" spans="3:11" x14ac:dyDescent="0.25">
      <c r="C13" t="s">
        <v>32</v>
      </c>
      <c r="D13">
        <v>7</v>
      </c>
      <c r="E13">
        <v>114257.63107121819</v>
      </c>
      <c r="F13">
        <v>16322.518724459742</v>
      </c>
    </row>
    <row r="14" spans="3:11" ht="15.75" thickBot="1" x14ac:dyDescent="0.3">
      <c r="C14" s="26" t="s">
        <v>33</v>
      </c>
      <c r="D14" s="26">
        <v>17</v>
      </c>
      <c r="E14" s="26">
        <v>2461428.7849999759</v>
      </c>
      <c r="F14" s="26"/>
      <c r="G14" s="26"/>
      <c r="H14" s="26"/>
    </row>
    <row r="15" spans="3:11" ht="15.75" thickBot="1" x14ac:dyDescent="0.3"/>
    <row r="16" spans="3:11" x14ac:dyDescent="0.25">
      <c r="C16" s="27"/>
      <c r="D16" s="27" t="s">
        <v>40</v>
      </c>
      <c r="E16" s="27" t="s">
        <v>28</v>
      </c>
      <c r="F16" s="27" t="s">
        <v>41</v>
      </c>
      <c r="G16" s="27" t="s">
        <v>42</v>
      </c>
      <c r="H16" s="27" t="s">
        <v>43</v>
      </c>
      <c r="I16" s="27" t="s">
        <v>44</v>
      </c>
      <c r="J16" s="27" t="s">
        <v>45</v>
      </c>
      <c r="K16" s="27" t="s">
        <v>46</v>
      </c>
    </row>
    <row r="17" spans="1:11" x14ac:dyDescent="0.25">
      <c r="C17" t="s">
        <v>34</v>
      </c>
      <c r="D17">
        <v>-2024.164002280449</v>
      </c>
      <c r="E17">
        <v>2655.8444697193418</v>
      </c>
      <c r="F17">
        <v>-0.7621545709317662</v>
      </c>
      <c r="G17">
        <v>0.47086316456655575</v>
      </c>
      <c r="H17">
        <v>-8304.2382438373843</v>
      </c>
      <c r="I17">
        <v>4255.9102392764853</v>
      </c>
      <c r="J17">
        <v>-8304.2382438373843</v>
      </c>
      <c r="K17">
        <v>4255.9102392764853</v>
      </c>
    </row>
    <row r="18" spans="1:11" x14ac:dyDescent="0.25">
      <c r="A18" s="8" t="s">
        <v>20</v>
      </c>
      <c r="B18" s="11" t="s">
        <v>5</v>
      </c>
      <c r="C18" t="s">
        <v>47</v>
      </c>
      <c r="D18">
        <v>883.70068201708898</v>
      </c>
      <c r="E18">
        <v>1389.9528223197722</v>
      </c>
      <c r="F18">
        <v>0.63577746512448541</v>
      </c>
      <c r="G18">
        <v>0.5451381348009543</v>
      </c>
      <c r="H18">
        <v>-2403.0154702100813</v>
      </c>
      <c r="I18">
        <v>4170.416834244259</v>
      </c>
      <c r="J18">
        <v>-2403.0154702100813</v>
      </c>
      <c r="K18">
        <v>4170.416834244259</v>
      </c>
    </row>
    <row r="19" spans="1:11" x14ac:dyDescent="0.25">
      <c r="A19" s="8"/>
      <c r="B19" s="11" t="s">
        <v>4</v>
      </c>
      <c r="C19" t="s">
        <v>48</v>
      </c>
      <c r="D19">
        <v>2684.5997075735563</v>
      </c>
      <c r="E19">
        <v>1586.2398436547767</v>
      </c>
      <c r="F19">
        <v>1.6924298795748964</v>
      </c>
      <c r="G19">
        <v>0.13439935232022665</v>
      </c>
      <c r="H19">
        <v>-1066.2614955752761</v>
      </c>
      <c r="I19">
        <v>6435.4609107223887</v>
      </c>
      <c r="J19">
        <v>-1066.2614955752761</v>
      </c>
      <c r="K19">
        <v>6435.4609107223887</v>
      </c>
    </row>
    <row r="20" spans="1:11" x14ac:dyDescent="0.25">
      <c r="A20" s="8"/>
      <c r="B20" s="11" t="s">
        <v>15</v>
      </c>
      <c r="C20" t="s">
        <v>49</v>
      </c>
      <c r="D20">
        <v>12042.207809372027</v>
      </c>
      <c r="E20">
        <v>4661.8175908193161</v>
      </c>
      <c r="F20">
        <v>2.5831572288643763</v>
      </c>
      <c r="G20">
        <v>3.6304901541947814E-2</v>
      </c>
      <c r="H20">
        <v>1018.7608776188208</v>
      </c>
      <c r="I20">
        <v>23065.654741125232</v>
      </c>
      <c r="J20">
        <v>1018.7608776188208</v>
      </c>
      <c r="K20">
        <v>23065.654741125232</v>
      </c>
    </row>
    <row r="21" spans="1:11" x14ac:dyDescent="0.25">
      <c r="A21" s="8"/>
      <c r="B21" s="11" t="s">
        <v>16</v>
      </c>
      <c r="C21" t="s">
        <v>50</v>
      </c>
      <c r="D21">
        <v>-16303.781058449713</v>
      </c>
      <c r="E21">
        <v>5451.8965603500319</v>
      </c>
      <c r="F21">
        <v>-2.9904787954016041</v>
      </c>
      <c r="G21">
        <v>2.021264064117987E-2</v>
      </c>
      <c r="H21">
        <v>-29195.467882228688</v>
      </c>
      <c r="I21">
        <v>-3412.0942346707398</v>
      </c>
      <c r="J21">
        <v>-29195.467882228688</v>
      </c>
      <c r="K21">
        <v>-3412.0942346707398</v>
      </c>
    </row>
    <row r="22" spans="1:11" x14ac:dyDescent="0.25">
      <c r="A22" s="8"/>
      <c r="B22" s="12" t="s">
        <v>17</v>
      </c>
      <c r="C22" t="s">
        <v>51</v>
      </c>
      <c r="D22">
        <v>-2976.6768373596569</v>
      </c>
      <c r="E22">
        <v>3663.6432166932814</v>
      </c>
      <c r="F22">
        <v>-0.81249091718225108</v>
      </c>
      <c r="G22">
        <v>0.44326030467857602</v>
      </c>
      <c r="H22">
        <v>-11639.81643673599</v>
      </c>
      <c r="I22">
        <v>5686.4627620166757</v>
      </c>
      <c r="J22">
        <v>-11639.81643673599</v>
      </c>
      <c r="K22">
        <v>5686.4627620166757</v>
      </c>
    </row>
    <row r="23" spans="1:11" x14ac:dyDescent="0.25">
      <c r="A23" s="7" t="s">
        <v>21</v>
      </c>
      <c r="B23" s="10" t="s">
        <v>5</v>
      </c>
      <c r="C23" t="s">
        <v>52</v>
      </c>
      <c r="D23">
        <v>-75.783119811478528</v>
      </c>
      <c r="E23">
        <v>777.18056147134791</v>
      </c>
      <c r="F23">
        <v>-9.7510313006294105E-2</v>
      </c>
      <c r="G23">
        <v>0.92505442922641268</v>
      </c>
      <c r="H23">
        <v>-1913.5231233331251</v>
      </c>
      <c r="I23">
        <v>1761.9568837101679</v>
      </c>
      <c r="J23">
        <v>-1913.5231233331251</v>
      </c>
      <c r="K23">
        <v>1761.9568837101679</v>
      </c>
    </row>
    <row r="24" spans="1:11" x14ac:dyDescent="0.25">
      <c r="A24" s="8"/>
      <c r="B24" s="11" t="s">
        <v>4</v>
      </c>
      <c r="C24" t="s">
        <v>53</v>
      </c>
      <c r="D24">
        <v>-1985.3709223043629</v>
      </c>
      <c r="E24">
        <v>905.23988064194839</v>
      </c>
      <c r="F24">
        <v>-2.193198692148254</v>
      </c>
      <c r="G24">
        <v>6.4374081480836828E-2</v>
      </c>
      <c r="H24">
        <v>-4125.9230975792725</v>
      </c>
      <c r="I24">
        <v>155.18125297054621</v>
      </c>
      <c r="J24">
        <v>-4125.9230975792725</v>
      </c>
      <c r="K24">
        <v>155.18125297054621</v>
      </c>
    </row>
    <row r="25" spans="1:11" x14ac:dyDescent="0.25">
      <c r="A25" s="8"/>
      <c r="B25" s="11" t="s">
        <v>15</v>
      </c>
      <c r="C25" t="s">
        <v>54</v>
      </c>
      <c r="D25">
        <v>-5861.501941816332</v>
      </c>
      <c r="E25">
        <v>2970.9457601397489</v>
      </c>
      <c r="F25">
        <v>-1.9729414183383192</v>
      </c>
      <c r="G25">
        <v>8.9104075644438965E-2</v>
      </c>
      <c r="H25">
        <v>-12886.672336409543</v>
      </c>
      <c r="I25">
        <v>1163.6684527768793</v>
      </c>
      <c r="J25">
        <v>-12886.672336409543</v>
      </c>
      <c r="K25">
        <v>1163.6684527768793</v>
      </c>
    </row>
    <row r="26" spans="1:11" x14ac:dyDescent="0.25">
      <c r="A26" s="8"/>
      <c r="B26" s="11" t="s">
        <v>16</v>
      </c>
      <c r="C26" t="s">
        <v>55</v>
      </c>
      <c r="D26">
        <v>10245.355491349343</v>
      </c>
      <c r="E26">
        <v>3413.9586561282968</v>
      </c>
      <c r="F26">
        <v>3.0010192047751389</v>
      </c>
      <c r="G26">
        <v>1.991339697839814E-2</v>
      </c>
      <c r="H26">
        <v>2172.6260591332593</v>
      </c>
      <c r="I26">
        <v>18318.084923565424</v>
      </c>
      <c r="J26">
        <v>2172.6260591332593</v>
      </c>
      <c r="K26">
        <v>18318.084923565424</v>
      </c>
    </row>
    <row r="27" spans="1:11" ht="15.75" thickBot="1" x14ac:dyDescent="0.3">
      <c r="A27" s="8"/>
      <c r="B27" s="12" t="s">
        <v>17</v>
      </c>
      <c r="C27" s="26" t="s">
        <v>67</v>
      </c>
      <c r="D27" s="26">
        <v>682.91477417639317</v>
      </c>
      <c r="E27" s="26">
        <v>2156.0001710453439</v>
      </c>
      <c r="F27" s="26">
        <v>0.31675079777256215</v>
      </c>
      <c r="G27" s="26">
        <v>0.7606700611130941</v>
      </c>
      <c r="H27" s="26">
        <v>-4415.2155167156197</v>
      </c>
      <c r="I27" s="26">
        <v>5781.0450650684052</v>
      </c>
      <c r="J27" s="26">
        <v>-4415.2155167156197</v>
      </c>
      <c r="K27" s="26">
        <v>5781.0450650684052</v>
      </c>
    </row>
    <row r="31" spans="1:11" x14ac:dyDescent="0.25">
      <c r="C31" t="s">
        <v>56</v>
      </c>
    </row>
    <row r="32" spans="1:11" ht="15.75" thickBot="1" x14ac:dyDescent="0.3"/>
    <row r="33" spans="3:5" x14ac:dyDescent="0.25">
      <c r="C33" s="27" t="s">
        <v>57</v>
      </c>
      <c r="D33" s="27" t="s">
        <v>58</v>
      </c>
      <c r="E33" s="27" t="s">
        <v>59</v>
      </c>
    </row>
    <row r="34" spans="3:5" x14ac:dyDescent="0.25">
      <c r="C34">
        <v>1</v>
      </c>
      <c r="D34">
        <v>1535.2827167104599</v>
      </c>
      <c r="E34">
        <v>-1.7827167104599084</v>
      </c>
    </row>
    <row r="35" spans="3:5" x14ac:dyDescent="0.25">
      <c r="C35">
        <v>2</v>
      </c>
      <c r="D35">
        <v>1681.7548074128586</v>
      </c>
      <c r="E35">
        <v>31.145192587131532</v>
      </c>
    </row>
    <row r="36" spans="3:5" x14ac:dyDescent="0.25">
      <c r="C36">
        <v>3</v>
      </c>
      <c r="D36">
        <v>1714.6858921590815</v>
      </c>
      <c r="E36">
        <v>121.51410784090854</v>
      </c>
    </row>
    <row r="37" spans="3:5" x14ac:dyDescent="0.25">
      <c r="C37">
        <v>4</v>
      </c>
      <c r="D37">
        <v>1595.1164642579133</v>
      </c>
      <c r="E37">
        <v>-66.616464257913321</v>
      </c>
    </row>
    <row r="38" spans="3:5" x14ac:dyDescent="0.25">
      <c r="C38">
        <v>5</v>
      </c>
      <c r="D38">
        <v>1527.8484112845103</v>
      </c>
      <c r="E38">
        <v>-58.148411284510303</v>
      </c>
    </row>
    <row r="39" spans="3:5" x14ac:dyDescent="0.25">
      <c r="C39">
        <v>6</v>
      </c>
      <c r="D39">
        <v>1483.919343702371</v>
      </c>
      <c r="E39">
        <v>112.48065629762914</v>
      </c>
    </row>
    <row r="40" spans="3:5" x14ac:dyDescent="0.25">
      <c r="C40">
        <v>7</v>
      </c>
      <c r="D40">
        <v>1237.0196097300682</v>
      </c>
      <c r="E40">
        <v>32.180390269931877</v>
      </c>
    </row>
    <row r="41" spans="3:5" x14ac:dyDescent="0.25">
      <c r="C41">
        <v>8</v>
      </c>
      <c r="D41">
        <v>943.86536014662056</v>
      </c>
      <c r="E41">
        <v>41.834639853379485</v>
      </c>
    </row>
    <row r="42" spans="3:5" x14ac:dyDescent="0.25">
      <c r="C42">
        <v>9</v>
      </c>
      <c r="D42">
        <v>839.93936216680595</v>
      </c>
      <c r="E42">
        <v>-13.039362166805972</v>
      </c>
    </row>
    <row r="43" spans="3:5" x14ac:dyDescent="0.25">
      <c r="C43">
        <v>10</v>
      </c>
      <c r="D43">
        <v>828.93930161550907</v>
      </c>
      <c r="E43">
        <v>71.760698384489956</v>
      </c>
    </row>
    <row r="44" spans="3:5" x14ac:dyDescent="0.25">
      <c r="C44">
        <v>11</v>
      </c>
      <c r="D44">
        <v>1227.8393260733035</v>
      </c>
      <c r="E44">
        <v>-57.439326073313396</v>
      </c>
    </row>
    <row r="45" spans="3:5" x14ac:dyDescent="0.25">
      <c r="C45">
        <v>12</v>
      </c>
      <c r="D45">
        <v>1274.9928785068018</v>
      </c>
      <c r="E45">
        <v>-214.19287850680189</v>
      </c>
    </row>
    <row r="46" spans="3:5" x14ac:dyDescent="0.25">
      <c r="C46">
        <v>13</v>
      </c>
      <c r="D46">
        <v>623.42076471844905</v>
      </c>
      <c r="E46">
        <v>19.479235281550928</v>
      </c>
    </row>
    <row r="47" spans="3:5" x14ac:dyDescent="0.25">
      <c r="C47">
        <v>14</v>
      </c>
      <c r="D47">
        <v>490.29833477495913</v>
      </c>
      <c r="E47">
        <v>-33.898334774959153</v>
      </c>
    </row>
    <row r="48" spans="3:5" x14ac:dyDescent="0.25">
      <c r="C48">
        <v>15</v>
      </c>
      <c r="D48">
        <v>882.98022902608648</v>
      </c>
      <c r="E48">
        <v>34.319770973913478</v>
      </c>
    </row>
    <row r="49" spans="3:5" x14ac:dyDescent="0.25">
      <c r="C49">
        <v>16</v>
      </c>
      <c r="D49">
        <v>1150.897369283553</v>
      </c>
      <c r="E49">
        <v>-107.99736928355287</v>
      </c>
    </row>
    <row r="50" spans="3:5" x14ac:dyDescent="0.25">
      <c r="C50">
        <v>17</v>
      </c>
      <c r="D50">
        <v>912.56709700190379</v>
      </c>
      <c r="E50">
        <v>8.9329029980962105</v>
      </c>
    </row>
    <row r="51" spans="3:5" ht="15.75" thickBot="1" x14ac:dyDescent="0.3">
      <c r="C51" s="26">
        <v>18</v>
      </c>
      <c r="D51" s="26">
        <v>960.1327314287721</v>
      </c>
      <c r="E51" s="26">
        <v>79.467268571227805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C02E-78DC-4F9D-8461-989A605BEC9E}">
  <dimension ref="A2:N20"/>
  <sheetViews>
    <sheetView zoomScale="70" zoomScaleNormal="70" workbookViewId="0">
      <selection activeCell="AC3" sqref="AC3"/>
    </sheetView>
  </sheetViews>
  <sheetFormatPr defaultRowHeight="15.75" x14ac:dyDescent="0.25"/>
  <cols>
    <col min="1" max="5" width="9.140625" style="1"/>
    <col min="6" max="6" width="10.28515625" style="1" customWidth="1"/>
    <col min="7" max="9" width="9.140625" style="1"/>
    <col min="10" max="10" width="12.140625" style="1" bestFit="1" customWidth="1"/>
    <col min="11" max="11" width="11.140625" style="1" bestFit="1" customWidth="1"/>
    <col min="12" max="12" width="9.140625" style="1"/>
    <col min="13" max="13" width="13.85546875" style="1" customWidth="1"/>
    <col min="14" max="14" width="11.85546875" style="1" customWidth="1"/>
    <col min="15" max="16384" width="9.140625" style="1"/>
  </cols>
  <sheetData>
    <row r="2" spans="1:14" ht="47.25" x14ac:dyDescent="0.25">
      <c r="A2" s="1" t="s">
        <v>9</v>
      </c>
      <c r="B2" s="1" t="s">
        <v>8</v>
      </c>
      <c r="C2" s="1" t="s">
        <v>7</v>
      </c>
      <c r="D2" s="1" t="s">
        <v>6</v>
      </c>
      <c r="E2" s="1" t="s">
        <v>5</v>
      </c>
      <c r="F2" s="1" t="s">
        <v>4</v>
      </c>
      <c r="G2" s="1" t="s">
        <v>3</v>
      </c>
      <c r="H2" s="1" t="s">
        <v>2</v>
      </c>
      <c r="I2" s="1" t="s">
        <v>1</v>
      </c>
      <c r="J2" s="5" t="s">
        <v>0</v>
      </c>
      <c r="K2" s="1" t="s">
        <v>68</v>
      </c>
    </row>
    <row r="3" spans="1:14" x14ac:dyDescent="0.25">
      <c r="A3" s="1">
        <v>2002</v>
      </c>
      <c r="B3" s="1">
        <v>218.4</v>
      </c>
      <c r="C3" s="1">
        <v>53.6</v>
      </c>
      <c r="D3" s="1">
        <v>1533.5</v>
      </c>
      <c r="E3" s="3">
        <v>0.69166666666666599</v>
      </c>
      <c r="F3" s="3">
        <v>0.469444444444444</v>
      </c>
      <c r="G3" s="3">
        <v>0.47222222222222199</v>
      </c>
      <c r="H3" s="2">
        <v>56.945205479452</v>
      </c>
      <c r="I3" s="1">
        <v>70</v>
      </c>
      <c r="K3" s="1">
        <v>0.17833333333333301</v>
      </c>
      <c r="L3" t="e">
        <v>#N/A</v>
      </c>
      <c r="M3" s="1">
        <f>AVERAGE($D$3:$D$8)</f>
        <v>1612.8666666666634</v>
      </c>
    </row>
    <row r="4" spans="1:14" x14ac:dyDescent="0.25">
      <c r="A4" s="1">
        <v>2003</v>
      </c>
      <c r="B4" s="1">
        <v>207.3</v>
      </c>
      <c r="C4" s="1">
        <v>0.7</v>
      </c>
      <c r="D4" s="1">
        <v>1712.8999999999901</v>
      </c>
      <c r="E4" s="3">
        <v>0.719444444444444</v>
      </c>
      <c r="F4" s="3">
        <v>0.54722222222222205</v>
      </c>
      <c r="G4" s="3">
        <v>0.61388888888888804</v>
      </c>
      <c r="H4" s="2">
        <v>69.561643835616394</v>
      </c>
      <c r="I4" s="1">
        <v>90</v>
      </c>
      <c r="J4" s="4">
        <v>1936350</v>
      </c>
      <c r="K4" s="1">
        <v>0.59499999999999997</v>
      </c>
      <c r="L4" t="e">
        <v>#N/A</v>
      </c>
      <c r="M4" s="1">
        <f t="shared" ref="M4:M8" si="0">AVERAGE($D$3:$D$8)</f>
        <v>1612.8666666666634</v>
      </c>
    </row>
    <row r="5" spans="1:14" x14ac:dyDescent="0.25">
      <c r="A5" s="1">
        <v>2004</v>
      </c>
      <c r="B5" s="1">
        <v>202.6</v>
      </c>
      <c r="C5" s="1">
        <v>0.4</v>
      </c>
      <c r="D5" s="1">
        <v>1836.19999999999</v>
      </c>
      <c r="E5" s="3">
        <v>0.59722222222222199</v>
      </c>
      <c r="F5" s="3">
        <v>0.55833333333333302</v>
      </c>
      <c r="G5" s="3">
        <v>0.452777777777777</v>
      </c>
      <c r="H5" s="2">
        <v>59.849726775956199</v>
      </c>
      <c r="I5" s="1">
        <v>65</v>
      </c>
      <c r="J5" s="4">
        <v>2007533</v>
      </c>
      <c r="K5" s="1">
        <v>0.32500000000000001</v>
      </c>
      <c r="L5" t="e">
        <v>#N/A</v>
      </c>
      <c r="M5" s="1">
        <f>AVERAGE($D$3:$D$8)</f>
        <v>1612.8666666666634</v>
      </c>
    </row>
    <row r="6" spans="1:14" x14ac:dyDescent="0.25">
      <c r="A6" s="1">
        <v>2005</v>
      </c>
      <c r="B6" s="1">
        <v>339.79999999999899</v>
      </c>
      <c r="C6" s="1">
        <v>42.099999999999902</v>
      </c>
      <c r="D6" s="1">
        <v>1528.5</v>
      </c>
      <c r="E6" s="3">
        <v>0.85833333333333295</v>
      </c>
      <c r="F6" s="3">
        <v>0.70833333333333304</v>
      </c>
      <c r="G6" s="3">
        <v>0.87777777777777699</v>
      </c>
      <c r="H6" s="2">
        <v>76.465753424657507</v>
      </c>
      <c r="I6" s="1">
        <v>90</v>
      </c>
      <c r="J6" s="4">
        <v>1812911</v>
      </c>
      <c r="K6" s="1">
        <v>0.93833333333333302</v>
      </c>
      <c r="L6" t="e">
        <v>#N/A</v>
      </c>
      <c r="M6" s="1">
        <f t="shared" si="0"/>
        <v>1612.8666666666634</v>
      </c>
    </row>
    <row r="7" spans="1:14" x14ac:dyDescent="0.25">
      <c r="A7" s="1">
        <v>2006</v>
      </c>
      <c r="B7" s="1">
        <v>365.8</v>
      </c>
      <c r="C7" s="1">
        <v>0.4</v>
      </c>
      <c r="D7" s="1">
        <v>1469.7</v>
      </c>
      <c r="E7" s="3">
        <v>0.96388888888888902</v>
      </c>
      <c r="F7" s="3">
        <v>0.88888888888888895</v>
      </c>
      <c r="G7" s="3">
        <v>0.85277777777777697</v>
      </c>
      <c r="H7" s="2">
        <v>88.191780821917803</v>
      </c>
      <c r="I7" s="1">
        <v>100</v>
      </c>
      <c r="J7" s="4">
        <v>1931312</v>
      </c>
      <c r="K7" s="1">
        <v>0.77833333333333299</v>
      </c>
      <c r="L7">
        <f t="shared" ref="L7:L20" si="1">AVERAGE(D3:D7)</f>
        <v>1616.159999999996</v>
      </c>
      <c r="M7" s="1">
        <f t="shared" si="0"/>
        <v>1612.8666666666634</v>
      </c>
    </row>
    <row r="8" spans="1:14" x14ac:dyDescent="0.25">
      <c r="A8" s="1">
        <v>2007</v>
      </c>
      <c r="B8" s="1">
        <v>185.79999999999899</v>
      </c>
      <c r="C8" s="1">
        <v>0</v>
      </c>
      <c r="D8" s="1">
        <v>1596.4</v>
      </c>
      <c r="E8" s="3">
        <v>0.82777777777777695</v>
      </c>
      <c r="F8" s="3">
        <v>0.53611111111111098</v>
      </c>
      <c r="G8" s="3">
        <v>0.358333333333333</v>
      </c>
      <c r="H8" s="2">
        <v>56.068493150684901</v>
      </c>
      <c r="I8" s="1">
        <v>60</v>
      </c>
      <c r="J8" s="4">
        <v>1879129</v>
      </c>
      <c r="K8" s="1">
        <v>0.36333333333333301</v>
      </c>
      <c r="L8">
        <f t="shared" si="1"/>
        <v>1628.7399999999961</v>
      </c>
      <c r="M8" s="1">
        <f t="shared" si="0"/>
        <v>1612.8666666666634</v>
      </c>
    </row>
    <row r="9" spans="1:14" x14ac:dyDescent="0.25">
      <c r="A9" s="1">
        <v>2008</v>
      </c>
      <c r="B9" s="1">
        <v>138.19999999999999</v>
      </c>
      <c r="C9" s="1">
        <v>0.3</v>
      </c>
      <c r="D9" s="1">
        <v>1269.2</v>
      </c>
      <c r="E9" s="3">
        <v>0.72222222222222199</v>
      </c>
      <c r="F9" s="3">
        <v>0.26944444444444399</v>
      </c>
      <c r="G9" s="3">
        <v>0.35277777777777702</v>
      </c>
      <c r="H9" s="2">
        <v>30.655737704918</v>
      </c>
      <c r="I9" s="1">
        <v>35</v>
      </c>
      <c r="J9" s="4"/>
      <c r="K9" s="1">
        <v>0.538333333333333</v>
      </c>
      <c r="L9">
        <f t="shared" si="1"/>
        <v>1539.999999999998</v>
      </c>
      <c r="N9" s="1">
        <f>AVERAGE($D$9:$D$20)</f>
        <v>936.1916666666657</v>
      </c>
    </row>
    <row r="10" spans="1:14" x14ac:dyDescent="0.25">
      <c r="A10" s="1">
        <v>2009</v>
      </c>
      <c r="B10" s="1">
        <v>98.8</v>
      </c>
      <c r="C10" s="1">
        <v>0.8</v>
      </c>
      <c r="D10" s="1">
        <v>985.7</v>
      </c>
      <c r="E10" s="3">
        <v>0.405555555555555</v>
      </c>
      <c r="F10" s="3">
        <v>0.20555555555555499</v>
      </c>
      <c r="G10" s="3">
        <v>0.46111111111111103</v>
      </c>
      <c r="H10" s="2">
        <v>29.2328767123287</v>
      </c>
      <c r="I10" s="1">
        <v>40</v>
      </c>
      <c r="J10" s="4">
        <v>1189387</v>
      </c>
      <c r="K10" s="1">
        <v>0.40833333333333299</v>
      </c>
      <c r="L10">
        <f t="shared" si="1"/>
        <v>1369.9</v>
      </c>
      <c r="N10" s="1">
        <f>AVERAGE($D$9:$D$20)</f>
        <v>936.1916666666657</v>
      </c>
    </row>
    <row r="11" spans="1:14" x14ac:dyDescent="0.25">
      <c r="A11" s="1">
        <v>2010</v>
      </c>
      <c r="B11" s="1">
        <v>241.6</v>
      </c>
      <c r="C11" s="1">
        <v>1.4</v>
      </c>
      <c r="D11" s="1">
        <v>826.9</v>
      </c>
      <c r="E11" s="3">
        <v>0.41666666666666602</v>
      </c>
      <c r="F11" s="3">
        <v>0.469444444444444</v>
      </c>
      <c r="G11" s="3">
        <v>0.66111111111111098</v>
      </c>
      <c r="H11" s="2">
        <v>35.054794520547901</v>
      </c>
      <c r="I11" s="1">
        <v>50</v>
      </c>
      <c r="J11" s="4">
        <v>1783847</v>
      </c>
      <c r="K11" s="1">
        <v>0.59</v>
      </c>
      <c r="L11">
        <f t="shared" si="1"/>
        <v>1229.58</v>
      </c>
      <c r="N11" s="1">
        <f t="shared" ref="N11:N20" si="2">AVERAGE($D$9:$D$20)</f>
        <v>936.1916666666657</v>
      </c>
    </row>
    <row r="12" spans="1:14" x14ac:dyDescent="0.25">
      <c r="A12" s="1">
        <v>2011</v>
      </c>
      <c r="B12" s="1">
        <v>324.89999999999998</v>
      </c>
      <c r="C12" s="1">
        <v>1.7</v>
      </c>
      <c r="D12" s="1">
        <v>900.69999999999902</v>
      </c>
      <c r="E12" s="3">
        <v>0.875</v>
      </c>
      <c r="F12" s="3">
        <v>0.86944444444444402</v>
      </c>
      <c r="G12" s="3">
        <v>0.83333333333333304</v>
      </c>
      <c r="H12" s="2">
        <v>72.082191780821901</v>
      </c>
      <c r="I12" s="1">
        <v>80</v>
      </c>
      <c r="J12" s="4">
        <v>2039139</v>
      </c>
      <c r="K12" s="1">
        <v>0.836666666666666</v>
      </c>
      <c r="L12">
        <f t="shared" si="1"/>
        <v>1115.7799999999997</v>
      </c>
      <c r="N12" s="1">
        <f t="shared" si="2"/>
        <v>936.1916666666657</v>
      </c>
    </row>
    <row r="13" spans="1:14" x14ac:dyDescent="0.25">
      <c r="A13" s="1">
        <v>2012</v>
      </c>
      <c r="B13" s="1">
        <v>200.1</v>
      </c>
      <c r="C13" s="1">
        <v>0.1</v>
      </c>
      <c r="D13" s="1">
        <v>1170.3999999999901</v>
      </c>
      <c r="E13" s="3">
        <v>0.9</v>
      </c>
      <c r="F13" s="3">
        <v>0.59722222222222199</v>
      </c>
      <c r="G13" s="3">
        <v>0.42777777777777698</v>
      </c>
      <c r="H13" s="2">
        <v>58.688524590163901</v>
      </c>
      <c r="I13" s="1">
        <v>65</v>
      </c>
      <c r="J13" s="4">
        <v>1730433</v>
      </c>
      <c r="K13" s="1">
        <v>0.48666666666666603</v>
      </c>
      <c r="L13">
        <f t="shared" si="1"/>
        <v>1030.5799999999977</v>
      </c>
      <c r="N13" s="1">
        <f t="shared" si="2"/>
        <v>936.1916666666657</v>
      </c>
    </row>
    <row r="14" spans="1:14" x14ac:dyDescent="0.25">
      <c r="A14" s="1">
        <v>2013</v>
      </c>
      <c r="B14" s="1">
        <v>74.5</v>
      </c>
      <c r="C14" s="1">
        <v>0</v>
      </c>
      <c r="D14" s="1">
        <v>1060.8</v>
      </c>
      <c r="E14" s="3">
        <v>0.61666666666666603</v>
      </c>
      <c r="F14" s="3">
        <v>0.38333333333333303</v>
      </c>
      <c r="G14" s="3">
        <v>0.28333333333333299</v>
      </c>
      <c r="H14" s="2">
        <v>32.561643835616401</v>
      </c>
      <c r="I14" s="1">
        <v>35</v>
      </c>
      <c r="J14" s="4">
        <v>1165746</v>
      </c>
      <c r="K14" s="1">
        <v>0.168333333333333</v>
      </c>
      <c r="L14">
        <f t="shared" si="1"/>
        <v>988.89999999999782</v>
      </c>
      <c r="N14" s="1">
        <f t="shared" si="2"/>
        <v>936.1916666666657</v>
      </c>
    </row>
    <row r="15" spans="1:14" x14ac:dyDescent="0.25">
      <c r="A15" s="1">
        <v>2014</v>
      </c>
      <c r="B15" s="1">
        <v>51.5</v>
      </c>
      <c r="C15" s="1">
        <v>0.1</v>
      </c>
      <c r="D15" s="1">
        <v>642.9</v>
      </c>
      <c r="E15" s="3">
        <v>0.35555555555555501</v>
      </c>
      <c r="F15" s="3">
        <v>0.105555555555555</v>
      </c>
      <c r="G15" s="3">
        <v>0.11944444444444401</v>
      </c>
      <c r="H15" s="2">
        <v>4.3698630136986303</v>
      </c>
      <c r="I15" s="1">
        <v>5</v>
      </c>
      <c r="J15" s="4">
        <v>481804</v>
      </c>
      <c r="K15" s="1">
        <v>0.138333333333333</v>
      </c>
      <c r="L15">
        <f t="shared" si="1"/>
        <v>920.33999999999776</v>
      </c>
      <c r="N15" s="1">
        <f t="shared" si="2"/>
        <v>936.1916666666657</v>
      </c>
    </row>
    <row r="16" spans="1:14" x14ac:dyDescent="0.25">
      <c r="A16" s="1">
        <v>2015</v>
      </c>
      <c r="B16" s="1">
        <v>35.200000000000003</v>
      </c>
      <c r="C16" s="1">
        <v>0.2</v>
      </c>
      <c r="D16" s="1">
        <v>456.4</v>
      </c>
      <c r="E16" s="3">
        <v>6.3888888888888801E-2</v>
      </c>
      <c r="F16" s="3">
        <v>6.3888888888888801E-2</v>
      </c>
      <c r="G16" s="3">
        <v>6.1111111111110998E-2</v>
      </c>
      <c r="H16" s="2">
        <v>18.136986301369799</v>
      </c>
      <c r="I16" s="1">
        <v>20</v>
      </c>
      <c r="J16" s="4">
        <v>716376</v>
      </c>
      <c r="K16" s="1">
        <v>0.18</v>
      </c>
      <c r="L16">
        <f t="shared" si="1"/>
        <v>846.23999999999774</v>
      </c>
      <c r="N16" s="1">
        <f t="shared" si="2"/>
        <v>936.1916666666657</v>
      </c>
    </row>
    <row r="17" spans="1:14" x14ac:dyDescent="0.25">
      <c r="A17" s="1">
        <v>2016</v>
      </c>
      <c r="B17" s="1">
        <v>96.1</v>
      </c>
      <c r="C17" s="1">
        <v>0.1</v>
      </c>
      <c r="D17" s="1">
        <v>917.3</v>
      </c>
      <c r="E17" s="3">
        <v>0.15</v>
      </c>
      <c r="F17" s="3">
        <v>0.22222222222222199</v>
      </c>
      <c r="G17" s="3">
        <v>0.297222222222222</v>
      </c>
      <c r="H17" s="2">
        <v>46.816939890710302</v>
      </c>
      <c r="I17" s="1">
        <v>60</v>
      </c>
      <c r="J17" s="4">
        <v>1380482</v>
      </c>
      <c r="K17" s="1">
        <v>0.15166666666666601</v>
      </c>
      <c r="L17">
        <f t="shared" si="1"/>
        <v>849.55999999999801</v>
      </c>
      <c r="N17" s="1">
        <f t="shared" si="2"/>
        <v>936.1916666666657</v>
      </c>
    </row>
    <row r="18" spans="1:14" x14ac:dyDescent="0.25">
      <c r="A18" s="1">
        <v>2018</v>
      </c>
      <c r="B18" s="1">
        <v>284.2</v>
      </c>
      <c r="C18" s="1">
        <v>0</v>
      </c>
      <c r="D18" s="1">
        <v>1042.9000000000001</v>
      </c>
      <c r="E18" s="3">
        <v>0.68611111111111101</v>
      </c>
      <c r="F18" s="3">
        <v>0.52777777777777701</v>
      </c>
      <c r="G18" s="3">
        <v>0.50277777777777699</v>
      </c>
      <c r="H18" s="2">
        <v>27.410958904109499</v>
      </c>
      <c r="I18" s="1">
        <v>35</v>
      </c>
      <c r="J18" s="4">
        <v>1072584</v>
      </c>
      <c r="K18" s="1">
        <v>8.66666666666666E-2</v>
      </c>
      <c r="L18">
        <f t="shared" si="1"/>
        <v>824.05999999999983</v>
      </c>
      <c r="N18" s="1">
        <f t="shared" si="2"/>
        <v>936.1916666666657</v>
      </c>
    </row>
    <row r="19" spans="1:14" x14ac:dyDescent="0.25">
      <c r="A19" s="1">
        <v>2019</v>
      </c>
      <c r="B19" s="1">
        <v>309.3</v>
      </c>
      <c r="C19" s="1">
        <v>1.5</v>
      </c>
      <c r="D19" s="1">
        <v>921.5</v>
      </c>
      <c r="E19" s="3">
        <v>0.81111111111111101</v>
      </c>
      <c r="F19" s="3">
        <v>0.72499999999999998</v>
      </c>
      <c r="G19" s="3">
        <v>0.75555555555555498</v>
      </c>
      <c r="H19" s="2">
        <v>56.794520547945197</v>
      </c>
      <c r="I19" s="1">
        <v>75</v>
      </c>
      <c r="K19" s="1">
        <v>0.56833333333333302</v>
      </c>
      <c r="L19">
        <f t="shared" si="1"/>
        <v>796.2</v>
      </c>
      <c r="N19" s="1">
        <f t="shared" si="2"/>
        <v>936.1916666666657</v>
      </c>
    </row>
    <row r="20" spans="1:14" x14ac:dyDescent="0.25">
      <c r="A20" s="1">
        <v>2020</v>
      </c>
      <c r="B20" s="1">
        <v>245</v>
      </c>
      <c r="C20" s="1">
        <v>0.3</v>
      </c>
      <c r="D20" s="1">
        <v>1039.5999999999999</v>
      </c>
      <c r="E20" s="3">
        <v>0.875</v>
      </c>
      <c r="F20" s="3">
        <v>0.50833333333333297</v>
      </c>
      <c r="G20" s="3">
        <v>0.52777777777777701</v>
      </c>
      <c r="H20" s="2">
        <v>16.898907103825099</v>
      </c>
      <c r="I20" s="1">
        <v>20</v>
      </c>
      <c r="K20" s="1">
        <v>0.66500000000000004</v>
      </c>
      <c r="L20">
        <f t="shared" si="1"/>
        <v>875.54</v>
      </c>
      <c r="N20" s="1">
        <f t="shared" si="2"/>
        <v>936.1916666666657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Combination</vt:lpstr>
      <vt:lpstr>pre2007</vt:lpstr>
      <vt:lpstr>post2007</vt:lpstr>
      <vt:lpstr>3 variables</vt:lpstr>
      <vt:lpstr>DWR portfolio</vt:lpstr>
      <vt:lpstr>Sheet27</vt:lpstr>
      <vt:lpstr>SWP - ML1</vt:lpstr>
      <vt:lpstr>SWP - ML2</vt:lpstr>
      <vt:lpstr>SWP - ML3</vt:lpstr>
      <vt:lpstr>SWP - ML4</vt:lpstr>
      <vt:lpstr>imports-WY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2024-09-02T14:32:07Z</dcterms:modified>
</cp:coreProperties>
</file>