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Supplies\SWP\"/>
    </mc:Choice>
  </mc:AlternateContent>
  <xr:revisionPtr revIDLastSave="0" documentId="13_ncr:1_{CAE31DF6-EF94-4B55-8E32-870CADF991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s1" sheetId="1" r:id="rId1"/>
    <sheet name="tables2" sheetId="2" r:id="rId2"/>
    <sheet name="Sheet3" sheetId="3" r:id="rId3"/>
    <sheet name="deliveries from each aqueduc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T22" i="2"/>
  <c r="R25" i="2"/>
  <c r="AH31" i="3"/>
  <c r="AF30" i="3"/>
  <c r="AG30" i="3" s="1"/>
  <c r="AH32" i="3"/>
  <c r="AH48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9" i="3"/>
  <c r="AH50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31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54" i="3"/>
  <c r="AF50" i="3"/>
  <c r="AF49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31" i="3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I4" i="3"/>
  <c r="S15" i="3" l="1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E2" i="3"/>
  <c r="E3" i="3"/>
  <c r="E4" i="3"/>
  <c r="E5" i="3"/>
  <c r="E6" i="3"/>
  <c r="E8" i="3"/>
  <c r="F8" i="3" s="1"/>
  <c r="I7" i="3" s="1"/>
  <c r="E9" i="3"/>
  <c r="F9" i="3" s="1"/>
  <c r="E10" i="3"/>
  <c r="F10" i="3" s="1"/>
  <c r="E7" i="3"/>
  <c r="F7" i="3" s="1"/>
  <c r="I6" i="3" s="1"/>
  <c r="M5" i="3"/>
  <c r="M4" i="3"/>
  <c r="L5" i="3"/>
  <c r="L4" i="3"/>
</calcChain>
</file>

<file path=xl/sharedStrings.xml><?xml version="1.0" encoding="utf-8"?>
<sst xmlns="http://schemas.openxmlformats.org/spreadsheetml/2006/main" count="164" uniqueCount="84">
  <si>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</si>
  <si>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</si>
  <si>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</si>
  <si>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</si>
  <si>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</si>
  <si>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</si>
  <si>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</si>
  <si>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</si>
  <si>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</si>
  <si>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</si>
  <si>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</si>
  <si>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</si>
  <si>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socal</t>
  </si>
  <si>
    <t>allocation</t>
  </si>
  <si>
    <t>percent allocation</t>
  </si>
  <si>
    <t>max alloc south coast</t>
  </si>
  <si>
    <t>max alloc total</t>
  </si>
  <si>
    <t>YEAR</t>
  </si>
  <si>
    <t>ALLOCATION</t>
  </si>
  <si>
    <t>allocation from swp</t>
  </si>
  <si>
    <t>MED</t>
  </si>
  <si>
    <t>total swp+non-swp</t>
  </si>
  <si>
    <t>table A</t>
  </si>
  <si>
    <t>SWDI-delta</t>
  </si>
  <si>
    <t>table8-9</t>
  </si>
  <si>
    <t>table A deliveries</t>
  </si>
  <si>
    <t>total deliveries</t>
  </si>
  <si>
    <t>total deliveries to SC</t>
  </si>
  <si>
    <t>this is approximate</t>
  </si>
  <si>
    <t>Mojave</t>
  </si>
  <si>
    <t>Santa Ana</t>
  </si>
  <si>
    <t>San Luis</t>
  </si>
  <si>
    <t>Division</t>
  </si>
  <si>
    <t>3A</t>
  </si>
  <si>
    <t>10A</t>
  </si>
  <si>
    <t>11B</t>
  </si>
  <si>
    <t>12E</t>
  </si>
  <si>
    <t>13B</t>
  </si>
  <si>
    <t>14C</t>
  </si>
  <si>
    <t>20A</t>
  </si>
  <si>
    <t>28G</t>
  </si>
  <si>
    <t>28H</t>
  </si>
  <si>
    <t>28J</t>
  </si>
  <si>
    <t>EBX1</t>
  </si>
  <si>
    <t>Page Number</t>
  </si>
  <si>
    <t>Reach</t>
  </si>
  <si>
    <t>South San Joaquin</t>
  </si>
  <si>
    <t>Region</t>
  </si>
  <si>
    <t>Orange County</t>
  </si>
  <si>
    <t>Branch</t>
  </si>
  <si>
    <t>East</t>
  </si>
  <si>
    <t>West Branch</t>
  </si>
  <si>
    <t>West</t>
  </si>
  <si>
    <t>AVEK</t>
  </si>
  <si>
    <t>Santa Clarita</t>
  </si>
  <si>
    <t>Coachella</t>
  </si>
  <si>
    <t>Desert</t>
  </si>
  <si>
    <t>Metropolitan</t>
  </si>
  <si>
    <t>San  Bernardino</t>
  </si>
  <si>
    <t>Crestline</t>
  </si>
  <si>
    <t>Littlerock</t>
  </si>
  <si>
    <t>Palmdale</t>
  </si>
  <si>
    <t>San Gabriel</t>
  </si>
  <si>
    <t>Ventura</t>
  </si>
  <si>
    <t>San Gorgonio</t>
  </si>
  <si>
    <t>SoCal Contractors</t>
  </si>
  <si>
    <t>https://rtdf.info/</t>
  </si>
  <si>
    <t>https://water.ca.gov/Programs/Integrated-Science-and-Engineering/Water-Quality-Monitoring-And-Assessment/RTDF-Summary</t>
  </si>
  <si>
    <t>table b-5b</t>
  </si>
  <si>
    <t>portfolio</t>
  </si>
  <si>
    <t>socal total deliveries</t>
  </si>
  <si>
    <t>Total</t>
  </si>
  <si>
    <t>D</t>
  </si>
  <si>
    <t>AN</t>
  </si>
  <si>
    <t>BN</t>
  </si>
  <si>
    <t>W</t>
  </si>
  <si>
    <t>C</t>
  </si>
  <si>
    <t>WEST</t>
  </si>
  <si>
    <t>SANTA ANA</t>
  </si>
  <si>
    <t>TOTAL</t>
  </si>
  <si>
    <t>South Coast Deliveries</t>
  </si>
  <si>
    <t>MOJAVE</t>
  </si>
  <si>
    <t>Monthly deliveries</t>
  </si>
  <si>
    <t>WY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</si>
</sst>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3" fontId="0" fillId="2" borderId="0" xfId="0" applyNumberForma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5" fillId="0" borderId="3" xfId="0" applyFont="1" applyBorder="1" applyAlignment="1">
      <alignment horizontal="left" vertical="center" indent="1"/>
    </xf>
    <xf numFmtId="0" fontId="4" fillId="3" borderId="0" xfId="3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allocation (%)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Sheet3!$U$31:$U$63</c:f>
              <c:numCache>
                <c:formatCode>General</c:formatCode>
                <c:ptCount val="33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  <c:pt idx="27">
                  <c:v>0.79444444444444395</c:v>
                </c:pt>
                <c:pt idx="28">
                  <c:v>0.41111111111111098</c:v>
                </c:pt>
                <c:pt idx="29">
                  <c:v>0.11111111111111099</c:v>
                </c:pt>
                <c:pt idx="30">
                  <c:v>0.155555555555555</c:v>
                </c:pt>
                <c:pt idx="31">
                  <c:v>0.85</c:v>
                </c:pt>
                <c:pt idx="32">
                  <c:v>0.52222222222222203</c:v>
                </c:pt>
              </c:numCache>
            </c:numRef>
          </c:xVal>
          <c:yVal>
            <c:numRef>
              <c:f>Sheet3!$P$31:$P$63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9B4-AB06-33A8E147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1992 to SWDI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Sheet3!$U$31:$U$57</c:f>
              <c:numCache>
                <c:formatCode>General</c:formatCode>
                <c:ptCount val="27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</c:numCache>
            </c:numRef>
          </c:xVal>
          <c:yVal>
            <c:numRef>
              <c:f>Sheet3!$R$31:$R$57</c:f>
              <c:numCache>
                <c:formatCode>#,##0</c:formatCode>
                <c:ptCount val="27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  <c:pt idx="15">
                  <c:v>2180751</c:v>
                </c:pt>
                <c:pt idx="16">
                  <c:v>1244240</c:v>
                </c:pt>
                <c:pt idx="17">
                  <c:v>1385266</c:v>
                </c:pt>
                <c:pt idx="18">
                  <c:v>2010672</c:v>
                </c:pt>
                <c:pt idx="19">
                  <c:v>2847572</c:v>
                </c:pt>
                <c:pt idx="20">
                  <c:v>2593699</c:v>
                </c:pt>
                <c:pt idx="21">
                  <c:v>1623212</c:v>
                </c:pt>
                <c:pt idx="22">
                  <c:v>475533</c:v>
                </c:pt>
                <c:pt idx="23">
                  <c:v>846547</c:v>
                </c:pt>
                <c:pt idx="24">
                  <c:v>2021891</c:v>
                </c:pt>
                <c:pt idx="25">
                  <c:v>3103773</c:v>
                </c:pt>
                <c:pt idx="26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A-47F4-8031-37EB9C66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2007 to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Sheet3!$U$46:$U$57</c:f>
              <c:numCache>
                <c:formatCode>General</c:formatCode>
                <c:ptCount val="12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</c:numCache>
            </c:numRef>
          </c:xVal>
          <c:yVal>
            <c:numRef>
              <c:f>Sheet3!$R$46:$R$57</c:f>
              <c:numCache>
                <c:formatCode>#,##0</c:formatCode>
                <c:ptCount val="12"/>
                <c:pt idx="0">
                  <c:v>2180751</c:v>
                </c:pt>
                <c:pt idx="1">
                  <c:v>1244240</c:v>
                </c:pt>
                <c:pt idx="2">
                  <c:v>1385266</c:v>
                </c:pt>
                <c:pt idx="3">
                  <c:v>2010672</c:v>
                </c:pt>
                <c:pt idx="4">
                  <c:v>2847572</c:v>
                </c:pt>
                <c:pt idx="5">
                  <c:v>2593699</c:v>
                </c:pt>
                <c:pt idx="6">
                  <c:v>1623212</c:v>
                </c:pt>
                <c:pt idx="7">
                  <c:v>475533</c:v>
                </c:pt>
                <c:pt idx="8">
                  <c:v>846547</c:v>
                </c:pt>
                <c:pt idx="9">
                  <c:v>2021891</c:v>
                </c:pt>
                <c:pt idx="10">
                  <c:v>3103773</c:v>
                </c:pt>
                <c:pt idx="11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66A-969B-0BF6209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table A deliveries SWDI delta from 1992 to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Sheet3!$U$31:$U$45</c:f>
              <c:numCache>
                <c:formatCode>General</c:formatCode>
                <c:ptCount val="15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</c:numCache>
            </c:numRef>
          </c:xVal>
          <c:yVal>
            <c:numRef>
              <c:f>Sheet3!$R$31:$R$45</c:f>
              <c:numCache>
                <c:formatCode>#,##0</c:formatCode>
                <c:ptCount val="15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D-4F47-A9FE-92878139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2000 to 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Sheet3!$U$39:$U$57</c:f>
              <c:numCache>
                <c:formatCode>General</c:formatCode>
                <c:ptCount val="1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</c:numCache>
            </c:numRef>
          </c:xVal>
          <c:yVal>
            <c:numRef>
              <c:f>Sheet3!$R$39:$R$57</c:f>
              <c:numCache>
                <c:formatCode>#,##0</c:formatCode>
                <c:ptCount val="19"/>
                <c:pt idx="0">
                  <c:v>3172407</c:v>
                </c:pt>
                <c:pt idx="1">
                  <c:v>1579291</c:v>
                </c:pt>
                <c:pt idx="2">
                  <c:v>2634672</c:v>
                </c:pt>
                <c:pt idx="3">
                  <c:v>2975817</c:v>
                </c:pt>
                <c:pt idx="4">
                  <c:v>2644787</c:v>
                </c:pt>
                <c:pt idx="5">
                  <c:v>2827256</c:v>
                </c:pt>
                <c:pt idx="6">
                  <c:v>2973349</c:v>
                </c:pt>
                <c:pt idx="7">
                  <c:v>2180751</c:v>
                </c:pt>
                <c:pt idx="8">
                  <c:v>1244240</c:v>
                </c:pt>
                <c:pt idx="9">
                  <c:v>1385266</c:v>
                </c:pt>
                <c:pt idx="10">
                  <c:v>2010672</c:v>
                </c:pt>
                <c:pt idx="11">
                  <c:v>2847572</c:v>
                </c:pt>
                <c:pt idx="12">
                  <c:v>2593699</c:v>
                </c:pt>
                <c:pt idx="13">
                  <c:v>1623212</c:v>
                </c:pt>
                <c:pt idx="14">
                  <c:v>475533</c:v>
                </c:pt>
                <c:pt idx="15">
                  <c:v>846547</c:v>
                </c:pt>
                <c:pt idx="16">
                  <c:v>2021891</c:v>
                </c:pt>
                <c:pt idx="17">
                  <c:v>3103773</c:v>
                </c:pt>
                <c:pt idx="18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9-40AF-90BC-530CD0E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deliveries </a:t>
            </a:r>
            <a:r>
              <a:rPr lang="en-US" baseline="0"/>
              <a:t>SWDI delta from 2000 to 2022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Sheet3!$U$39:$U$61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Sheet3!$S$39:$S$61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F-4774-B1C5-602A9865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Sheet3!$Y$31:$Y$61</c:f>
              <c:numCache>
                <c:formatCode>General</c:formatCod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Sheet3!$S$31:$S$61</c:f>
              <c:numCache>
                <c:formatCode>General</c:formatCode>
                <c:ptCount val="31"/>
                <c:pt idx="0">
                  <c:v>1471454</c:v>
                </c:pt>
                <c:pt idx="1">
                  <c:v>2315235</c:v>
                </c:pt>
                <c:pt idx="2">
                  <c:v>1861976</c:v>
                </c:pt>
                <c:pt idx="3">
                  <c:v>2031423</c:v>
                </c:pt>
                <c:pt idx="4">
                  <c:v>2543472</c:v>
                </c:pt>
                <c:pt idx="5">
                  <c:v>2405444</c:v>
                </c:pt>
                <c:pt idx="6">
                  <c:v>1764963</c:v>
                </c:pt>
                <c:pt idx="7">
                  <c:v>2898961</c:v>
                </c:pt>
                <c:pt idx="8">
                  <c:v>3569072</c:v>
                </c:pt>
                <c:pt idx="9">
                  <c:v>2175194</c:v>
                </c:pt>
                <c:pt idx="10">
                  <c:v>2909555</c:v>
                </c:pt>
                <c:pt idx="11">
                  <c:v>3327811</c:v>
                </c:pt>
                <c:pt idx="12">
                  <c:v>3230590</c:v>
                </c:pt>
                <c:pt idx="13">
                  <c:v>3753874</c:v>
                </c:pt>
                <c:pt idx="14">
                  <c:v>3693938</c:v>
                </c:pt>
                <c:pt idx="15">
                  <c:v>3284475</c:v>
                </c:pt>
                <c:pt idx="16">
                  <c:v>2152219</c:v>
                </c:pt>
                <c:pt idx="17">
                  <c:v>2227564</c:v>
                </c:pt>
                <c:pt idx="18">
                  <c:v>2836927</c:v>
                </c:pt>
                <c:pt idx="19">
                  <c:v>3666432</c:v>
                </c:pt>
                <c:pt idx="20">
                  <c:v>2883211</c:v>
                </c:pt>
                <c:pt idx="21">
                  <c:v>2224875</c:v>
                </c:pt>
                <c:pt idx="22">
                  <c:v>1242286</c:v>
                </c:pt>
                <c:pt idx="23">
                  <c:v>1497970</c:v>
                </c:pt>
                <c:pt idx="24">
                  <c:v>2359869</c:v>
                </c:pt>
                <c:pt idx="25">
                  <c:v>3770284</c:v>
                </c:pt>
                <c:pt idx="26">
                  <c:v>2048578</c:v>
                </c:pt>
                <c:pt idx="27">
                  <c:v>3058493</c:v>
                </c:pt>
                <c:pt idx="28">
                  <c:v>1589256</c:v>
                </c:pt>
                <c:pt idx="29">
                  <c:v>1365901</c:v>
                </c:pt>
                <c:pt idx="30">
                  <c:v>1267989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C-4ADB-B0C6-58595346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9807"/>
        <c:axId val="552997887"/>
      </c:scatterChart>
      <c:valAx>
        <c:axId val="5529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7887"/>
        <c:crosses val="autoZero"/>
        <c:crossBetween val="midCat"/>
      </c:valAx>
      <c:valAx>
        <c:axId val="5529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Sheet3!$AB$31:$AB$48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xVal>
          <c:yVal>
            <c:numRef>
              <c:f>Sheet3!$AH$31:$AH$48</c:f>
              <c:numCache>
                <c:formatCode>General</c:formatCode>
                <c:ptCount val="18"/>
                <c:pt idx="0">
                  <c:v>1399407.75</c:v>
                </c:pt>
                <c:pt idx="1">
                  <c:v>1748414.5</c:v>
                </c:pt>
                <c:pt idx="2">
                  <c:v>1921188.25</c:v>
                </c:pt>
                <c:pt idx="3">
                  <c:v>1762870.75</c:v>
                </c:pt>
                <c:pt idx="4">
                  <c:v>1846908</c:v>
                </c:pt>
                <c:pt idx="5">
                  <c:v>1871750.75</c:v>
                </c:pt>
                <c:pt idx="6">
                  <c:v>1331662</c:v>
                </c:pt>
                <c:pt idx="7">
                  <c:v>1138504</c:v>
                </c:pt>
                <c:pt idx="8">
                  <c:v>1312302.5</c:v>
                </c:pt>
                <c:pt idx="9">
                  <c:v>1567029.5</c:v>
                </c:pt>
                <c:pt idx="10">
                  <c:v>1523042.25</c:v>
                </c:pt>
                <c:pt idx="11">
                  <c:v>1227822.5</c:v>
                </c:pt>
                <c:pt idx="12">
                  <c:v>635484.5</c:v>
                </c:pt>
                <c:pt idx="13">
                  <c:v>653983</c:v>
                </c:pt>
                <c:pt idx="14">
                  <c:v>1177444.5</c:v>
                </c:pt>
                <c:pt idx="15">
                  <c:v>1105849.75</c:v>
                </c:pt>
                <c:pt idx="16">
                  <c:v>1401766.5</c:v>
                </c:pt>
                <c:pt idx="17">
                  <c:v>932928.75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F-443D-A8E0-486BC952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39471"/>
        <c:axId val="320037071"/>
      </c:scatterChart>
      <c:valAx>
        <c:axId val="320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7071"/>
        <c:crosses val="autoZero"/>
        <c:crossBetween val="midCat"/>
      </c:valAx>
      <c:valAx>
        <c:axId val="3200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Sheet3!$AB$29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Sheet3!$AA$31:$AA$48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Sheet3!$Z$31:$Z$48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E-4767-B5C8-3AEB13127464}"/>
            </c:ext>
          </c:extLst>
        </c:ser>
        <c:ser>
          <c:idx val="1"/>
          <c:order val="1"/>
          <c:tx>
            <c:strRef>
              <c:f>Sheet3!$AF$29</c:f>
              <c:strCache>
                <c:ptCount val="1"/>
                <c:pt idx="0">
                  <c:v>South Coast Deliveries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Sheet3!$AA$31:$AA$48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Sheet3!$AH$31:$AH$48</c:f>
              <c:numCache>
                <c:formatCode>General</c:formatCode>
                <c:ptCount val="18"/>
                <c:pt idx="0">
                  <c:v>1399407.75</c:v>
                </c:pt>
                <c:pt idx="1">
                  <c:v>1748414.5</c:v>
                </c:pt>
                <c:pt idx="2">
                  <c:v>1921188.25</c:v>
                </c:pt>
                <c:pt idx="3">
                  <c:v>1762870.75</c:v>
                </c:pt>
                <c:pt idx="4">
                  <c:v>1846908</c:v>
                </c:pt>
                <c:pt idx="5">
                  <c:v>1871750.75</c:v>
                </c:pt>
                <c:pt idx="6">
                  <c:v>1331662</c:v>
                </c:pt>
                <c:pt idx="7">
                  <c:v>1138504</c:v>
                </c:pt>
                <c:pt idx="8">
                  <c:v>1312302.5</c:v>
                </c:pt>
                <c:pt idx="9">
                  <c:v>1567029.5</c:v>
                </c:pt>
                <c:pt idx="10">
                  <c:v>1523042.25</c:v>
                </c:pt>
                <c:pt idx="11">
                  <c:v>1227822.5</c:v>
                </c:pt>
                <c:pt idx="12">
                  <c:v>635484.5</c:v>
                </c:pt>
                <c:pt idx="13">
                  <c:v>653983</c:v>
                </c:pt>
                <c:pt idx="14">
                  <c:v>1177444.5</c:v>
                </c:pt>
                <c:pt idx="15">
                  <c:v>1105849.75</c:v>
                </c:pt>
                <c:pt idx="16">
                  <c:v>1401766.5</c:v>
                </c:pt>
                <c:pt idx="17">
                  <c:v>932928.75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E-4767-B5C8-3AEB1312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11055"/>
        <c:axId val="396012975"/>
      </c:barChart>
      <c:catAx>
        <c:axId val="3960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2975"/>
        <c:crosses val="autoZero"/>
        <c:auto val="1"/>
        <c:lblAlgn val="ctr"/>
        <c:lblOffset val="100"/>
        <c:noMultiLvlLbl val="0"/>
      </c:catAx>
      <c:valAx>
        <c:axId val="396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381989</xdr:colOff>
      <xdr:row>48</xdr:row>
      <xdr:rowOff>156805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3A98F-5E6F-A57C-0FE9-05B35F99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087589" cy="8811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458030</xdr:colOff>
      <xdr:row>96</xdr:row>
      <xdr:rowOff>67841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B7C63-772E-96F3-6BA2-4AA5C893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91650"/>
          <a:ext cx="5944430" cy="83545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260350</xdr:colOff>
      <xdr:row>51</xdr:row>
      <xdr:rowOff>31750</xdr:rowOff>
    </xdr:from>
    <xdr:to>
      <xdr:col>20</xdr:col>
      <xdr:colOff>442201</xdr:colOff>
      <xdr:row>98</xdr:row>
      <xdr:rowOff>7554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ECEE2-6555-FFF1-2A80-9D3B6426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6350" y="9423400"/>
          <a:ext cx="6277851" cy="86308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24</xdr:col>
      <xdr:colOff>29430</xdr:colOff>
      <xdr:row>43</xdr:row>
      <xdr:rowOff>143897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E4574A-33C4-2E16-7AED-D5CB1A232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736600"/>
          <a:ext cx="6125430" cy="7325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433295</xdr:colOff>
      <xdr:row>24</xdr:row>
      <xdr:rowOff>136612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C5793-3FA0-922C-6CA4-699F87A7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59766</xdr:colOff>
      <xdr:row>21</xdr:row>
      <xdr:rowOff>37353</xdr:rowOff>
    </xdr:from>
    <xdr:to>
      <xdr:col>10</xdr:col>
      <xdr:colOff>383912</xdr:colOff>
      <xdr:row>21</xdr:row>
      <xdr:rowOff>141384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5FD794-F36F-F8E6-52EC-468685BEEE93}"/>
            </a:ext>
          </a:extLst>
        </xdr:cNvPr>
        <xdr:cNvSpPr/>
      </xdr:nvSpPr>
      <xdr:spPr>
        <a:xfrm>
          <a:off x="59766" y="3959412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597648</xdr:colOff>
      <xdr:row>0</xdr:row>
      <xdr:rowOff>125953</xdr:rowOff>
    </xdr:from>
    <xdr:to>
      <xdr:col>21</xdr:col>
      <xdr:colOff>582707</xdr:colOff>
      <xdr:row>18</xdr:row>
      <xdr:rowOff>87784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6E42D-2FFB-B33E-A645-23E97C29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0" y="125953"/>
          <a:ext cx="6723530" cy="3323596"/>
        </a:xfrm>
        <a:prstGeom prst="rect">
          <a:avLst/>
        </a:prstGeom>
      </xdr:spPr>
    </xdr:pic>
    <xdr:clientData/>
  </xdr:twoCellAnchor>
  <xdr:twoCellAnchor>
    <xdr:from>
      <xdr:col>11</xdr:col>
      <xdr:colOff>97116</xdr:colOff>
      <xdr:row>12</xdr:row>
      <xdr:rowOff>120701</xdr:rowOff>
    </xdr:from>
    <xdr:to>
      <xdr:col>21</xdr:col>
      <xdr:colOff>580395</xdr:colOff>
      <xdr:row>18</xdr:row>
      <xdr:rowOff>134469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197B1A-D102-4432-A916-2B98B914CB28}"/>
            </a:ext>
          </a:extLst>
        </xdr:cNvPr>
        <xdr:cNvSpPr/>
      </xdr:nvSpPr>
      <xdr:spPr>
        <a:xfrm>
          <a:off x="6835587" y="2361877"/>
          <a:ext cx="6609161" cy="113435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463178</xdr:colOff>
      <xdr:row>20</xdr:row>
      <xdr:rowOff>82177</xdr:rowOff>
    </xdr:from>
    <xdr:to>
      <xdr:col>16</xdr:col>
      <xdr:colOff>134471</xdr:colOff>
      <xdr:row>29</xdr:row>
      <xdr:rowOff>59764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BF34328-27D1-40D7-A18A-9B815B34E23C}"/>
            </a:ext>
          </a:extLst>
        </xdr:cNvPr>
        <xdr:cNvGrpSpPr/>
      </xdr:nvGrpSpPr>
      <xdr:grpSpPr>
        <a:xfrm>
          <a:off x="7152659" y="3892177"/>
          <a:ext cx="2711966" cy="1692087"/>
          <a:chOff x="6454589" y="3824941"/>
          <a:chExt cx="2354241" cy="150516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AC4B6B5-D32C-B07B-F973-CBE93E078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84882" y="3824941"/>
            <a:ext cx="523948" cy="15051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C4A8A10-72A5-64AD-98D8-644921AF2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454589" y="3877236"/>
            <a:ext cx="1829055" cy="1362265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216646</xdr:colOff>
      <xdr:row>28</xdr:row>
      <xdr:rowOff>120603</xdr:rowOff>
    </xdr:from>
    <xdr:to>
      <xdr:col>22</xdr:col>
      <xdr:colOff>201705</xdr:colOff>
      <xdr:row>33</xdr:row>
      <xdr:rowOff>22836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6EF969-8BC2-DB3E-5208-E46557B1F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5117" y="5350015"/>
          <a:ext cx="6723529" cy="836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433294</xdr:colOff>
      <xdr:row>24</xdr:row>
      <xdr:rowOff>136611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AD37BC-A375-9DBF-ABBC-17135465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112059</xdr:colOff>
      <xdr:row>19</xdr:row>
      <xdr:rowOff>89647</xdr:rowOff>
    </xdr:from>
    <xdr:to>
      <xdr:col>10</xdr:col>
      <xdr:colOff>436205</xdr:colOff>
      <xdr:row>20</xdr:row>
      <xdr:rowOff>6913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755B5F-9284-4693-5803-BAA033FC14D3}"/>
            </a:ext>
          </a:extLst>
        </xdr:cNvPr>
        <xdr:cNvSpPr/>
      </xdr:nvSpPr>
      <xdr:spPr>
        <a:xfrm>
          <a:off x="112059" y="3638176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23</xdr:row>
      <xdr:rowOff>171822</xdr:rowOff>
    </xdr:from>
    <xdr:to>
      <xdr:col>10</xdr:col>
      <xdr:colOff>391382</xdr:colOff>
      <xdr:row>24</xdr:row>
      <xdr:rowOff>89088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0BCC819-0709-23CF-E7D4-02BD8C2158AD}"/>
            </a:ext>
          </a:extLst>
        </xdr:cNvPr>
        <xdr:cNvSpPr/>
      </xdr:nvSpPr>
      <xdr:spPr>
        <a:xfrm>
          <a:off x="67236" y="4467410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59764</xdr:rowOff>
    </xdr:from>
    <xdr:to>
      <xdr:col>10</xdr:col>
      <xdr:colOff>384640</xdr:colOff>
      <xdr:row>34</xdr:row>
      <xdr:rowOff>89646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45227A-862E-6B2E-BA74-2467E3299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02411"/>
          <a:ext cx="6510522" cy="1337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171824</xdr:rowOff>
    </xdr:from>
    <xdr:to>
      <xdr:col>10</xdr:col>
      <xdr:colOff>74493</xdr:colOff>
      <xdr:row>57</xdr:row>
      <xdr:rowOff>142051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1FACD5-8E5F-2EEF-82DA-96C1D9E0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521824"/>
          <a:ext cx="6200375" cy="4265815"/>
        </a:xfrm>
        <a:prstGeom prst="rect">
          <a:avLst/>
        </a:prstGeom>
      </xdr:spPr>
    </xdr:pic>
    <xdr:clientData/>
  </xdr:twoCellAnchor>
  <xdr:twoCellAnchor editAs="oneCell">
    <xdr:from>
      <xdr:col>11</xdr:col>
      <xdr:colOff>30941</xdr:colOff>
      <xdr:row>36</xdr:row>
      <xdr:rowOff>86725</xdr:rowOff>
    </xdr:from>
    <xdr:to>
      <xdr:col>19</xdr:col>
      <xdr:colOff>413951</xdr:colOff>
      <xdr:row>67</xdr:row>
      <xdr:rowOff>124441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446C965-8772-8E2C-2FFD-2B207A18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12245" y="6646551"/>
          <a:ext cx="5242141" cy="56864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65935</xdr:colOff>
      <xdr:row>40</xdr:row>
      <xdr:rowOff>46448</xdr:rowOff>
    </xdr:from>
    <xdr:to>
      <xdr:col>19</xdr:col>
      <xdr:colOff>449209</xdr:colOff>
      <xdr:row>43</xdr:row>
      <xdr:rowOff>26325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2347A2E-9432-161D-1735-2862BB46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47239" y="7335144"/>
          <a:ext cx="5242405" cy="5265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314739</xdr:colOff>
      <xdr:row>65</xdr:row>
      <xdr:rowOff>22087</xdr:rowOff>
    </xdr:from>
    <xdr:to>
      <xdr:col>9</xdr:col>
      <xdr:colOff>468751</xdr:colOff>
      <xdr:row>104</xdr:row>
      <xdr:rowOff>136566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666F3D1-FFB0-F754-C3FF-4872607F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739" y="11866217"/>
          <a:ext cx="5620534" cy="7220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16</xdr:row>
      <xdr:rowOff>9524</xdr:rowOff>
    </xdr:from>
    <xdr:to>
      <xdr:col>13</xdr:col>
      <xdr:colOff>298449</xdr:colOff>
      <xdr:row>37</xdr:row>
      <xdr:rowOff>95798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FEF1E-0E60-407A-9406-A5160B84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2905124"/>
          <a:ext cx="8299449" cy="3962949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14</xdr:row>
      <xdr:rowOff>44450</xdr:rowOff>
    </xdr:from>
    <xdr:to>
      <xdr:col>20</xdr:col>
      <xdr:colOff>703760</xdr:colOff>
      <xdr:row>24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003CC-9070-FC4A-F863-C5D6AEB8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1325" y="2578100"/>
          <a:ext cx="678360" cy="1917700"/>
        </a:xfrm>
        <a:prstGeom prst="rect">
          <a:avLst/>
        </a:prstGeom>
      </xdr:spPr>
    </xdr:pic>
    <xdr:clientData/>
  </xdr:twoCellAnchor>
  <xdr:twoCellAnchor>
    <xdr:from>
      <xdr:col>6</xdr:col>
      <xdr:colOff>352425</xdr:colOff>
      <xdr:row>44</xdr:row>
      <xdr:rowOff>150812</xdr:rowOff>
    </xdr:from>
    <xdr:to>
      <xdr:col>14</xdr:col>
      <xdr:colOff>44450</xdr:colOff>
      <xdr:row>59</xdr:row>
      <xdr:rowOff>179387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CAAF0-24AE-AF2B-E907-7305984D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609305</xdr:colOff>
      <xdr:row>63</xdr:row>
      <xdr:rowOff>2160</xdr:rowOff>
    </xdr:from>
    <xdr:to>
      <xdr:col>17</xdr:col>
      <xdr:colOff>209550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8E164-DD11-46BE-8F0A-4634411D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606796</xdr:colOff>
      <xdr:row>63</xdr:row>
      <xdr:rowOff>9526</xdr:rowOff>
    </xdr:from>
    <xdr:to>
      <xdr:col>22</xdr:col>
      <xdr:colOff>274728</xdr:colOff>
      <xdr:row>78</xdr:row>
      <xdr:rowOff>44452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FF9BA-044B-46E5-AB8D-8344BA0C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79</xdr:row>
      <xdr:rowOff>9525</xdr:rowOff>
    </xdr:from>
    <xdr:to>
      <xdr:col>22</xdr:col>
      <xdr:colOff>287057</xdr:colOff>
      <xdr:row>94</xdr:row>
      <xdr:rowOff>44451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AE5D8-5C70-4589-B4DA-EE077AD4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79</xdr:row>
      <xdr:rowOff>6350</xdr:rowOff>
    </xdr:from>
    <xdr:to>
      <xdr:col>17</xdr:col>
      <xdr:colOff>180041</xdr:colOff>
      <xdr:row>94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2ED21-F97D-44C9-AC5F-75052CB1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78921</xdr:colOff>
      <xdr:row>62</xdr:row>
      <xdr:rowOff>39460</xdr:rowOff>
    </xdr:from>
    <xdr:to>
      <xdr:col>26</xdr:col>
      <xdr:colOff>365098</xdr:colOff>
      <xdr:row>77</xdr:row>
      <xdr:rowOff>68035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1AD0BD-CFF1-4DA5-95BA-91291FA4D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200025</xdr:colOff>
      <xdr:row>29</xdr:row>
      <xdr:rowOff>140153</xdr:rowOff>
    </xdr:from>
    <xdr:to>
      <xdr:col>12</xdr:col>
      <xdr:colOff>498022</xdr:colOff>
      <xdr:row>44</xdr:row>
      <xdr:rowOff>25853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056FF5-964A-7F9A-618F-A3BBE628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600075</xdr:colOff>
      <xdr:row>52</xdr:row>
      <xdr:rowOff>119062</xdr:rowOff>
    </xdr:from>
    <xdr:to>
      <xdr:col>34</xdr:col>
      <xdr:colOff>190500</xdr:colOff>
      <xdr:row>67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066E50-A766-4ACF-2935-E574D463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647699</xdr:colOff>
      <xdr:row>49</xdr:row>
      <xdr:rowOff>128587</xdr:rowOff>
    </xdr:from>
    <xdr:to>
      <xdr:col>30</xdr:col>
      <xdr:colOff>28574</xdr:colOff>
      <xdr:row>73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F02BE4-D6F4-FCE9-2C4D-9ADFE921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82550</xdr:rowOff>
    </xdr:from>
    <xdr:to>
      <xdr:col>18</xdr:col>
      <xdr:colOff>515342</xdr:colOff>
      <xdr:row>44</xdr:row>
      <xdr:rowOff>143944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B93B0-BC08-99CB-639B-F6E2240B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444500"/>
          <a:ext cx="7106642" cy="7659169"/>
        </a:xfrm>
        <a:prstGeom prst="rect">
          <a:avLst/>
        </a:prstGeom>
      </xdr:spPr>
    </xdr:pic>
    <xdr:clientData/>
  </xdr:twoCellAnchor>
  <xdr:twoCellAnchor editAs="oneCell">
    <xdr:from>
      <xdr:col>18</xdr:col>
      <xdr:colOff>501650</xdr:colOff>
      <xdr:row>2</xdr:row>
      <xdr:rowOff>66675</xdr:rowOff>
    </xdr:from>
    <xdr:to>
      <xdr:col>30</xdr:col>
      <xdr:colOff>334372</xdr:colOff>
      <xdr:row>46</xdr:row>
      <xdr:rowOff>20155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7B5EC-FCB0-B731-2D17-09EB21D3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7875" y="428625"/>
          <a:ext cx="7144747" cy="791638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171451</xdr:rowOff>
    </xdr:from>
    <xdr:to>
      <xdr:col>5</xdr:col>
      <xdr:colOff>332610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78557-E608-5C70-7C2A-456697A17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4333876"/>
          <a:ext cx="2364610" cy="27209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50</xdr:row>
      <xdr:rowOff>133350</xdr:rowOff>
    </xdr:from>
    <xdr:to>
      <xdr:col>6</xdr:col>
      <xdr:colOff>374286</xdr:colOff>
      <xdr:row>73</xdr:row>
      <xdr:rowOff>0</xdr:rowOff>
    </xdr:to>
    <xdr:pic>
      <xdr:nvPicPr>
        <xdr:cNvPr id="5" name="Content Placeholder 4">
          <a:extLst>
            <a:ext uri="{FF2B5EF4-FFF2-40B4-BE49-F238E27FC236}">
              <a16:creationId xmlns:a16="http://schemas.microsoft.com/office/drawing/2014/main" id="{E0CADBB2-4BF4-DEA0-2C34-6DA812F0D0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9182100"/>
          <a:ext cx="4057286" cy="40259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50</xdr:row>
      <xdr:rowOff>162491</xdr:rowOff>
    </xdr:from>
    <xdr:to>
      <xdr:col>15</xdr:col>
      <xdr:colOff>39107</xdr:colOff>
      <xdr:row>75</xdr:row>
      <xdr:rowOff>134395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A2591-9716-A667-BAA1-9C4AF9E8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4824" y="9211241"/>
          <a:ext cx="4331708" cy="449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0" workbookViewId="0">
      <selection activeCell="AA44" sqref="AA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AA8-8A6C-434A-BA8D-78C1E0B0D22E}">
  <dimension ref="Q22:T29"/>
  <sheetViews>
    <sheetView tabSelected="1" zoomScale="130" zoomScaleNormal="130" workbookViewId="0">
      <selection activeCell="S23" sqref="S23"/>
    </sheetView>
  </sheetViews>
  <sheetFormatPr defaultRowHeight="15" x14ac:dyDescent="0.25"/>
  <sheetData>
    <row r="22" spans="17:20" x14ac:dyDescent="0.25">
      <c r="Q22" s="1">
        <v>562019</v>
      </c>
      <c r="T22">
        <f>Q22+Q23-Q24+Q25-Q26+Q27+Q28</f>
        <v>637715</v>
      </c>
    </row>
    <row r="23" spans="17:20" x14ac:dyDescent="0.25">
      <c r="Q23">
        <v>10951</v>
      </c>
      <c r="T23">
        <f>Q22+Q23+Q25+Q27+Q28</f>
        <v>659652</v>
      </c>
    </row>
    <row r="24" spans="17:20" x14ac:dyDescent="0.25">
      <c r="Q24" s="1">
        <v>16805</v>
      </c>
    </row>
    <row r="25" spans="17:20" x14ac:dyDescent="0.25">
      <c r="Q25">
        <v>56429</v>
      </c>
      <c r="R25" s="1">
        <f>Q25+Q26</f>
        <v>61561</v>
      </c>
    </row>
    <row r="26" spans="17:20" x14ac:dyDescent="0.25">
      <c r="Q26">
        <v>5132</v>
      </c>
    </row>
    <row r="27" spans="17:20" x14ac:dyDescent="0.25">
      <c r="Q27" s="1">
        <v>16511</v>
      </c>
    </row>
    <row r="28" spans="17:20" x14ac:dyDescent="0.25">
      <c r="Q28" s="1">
        <v>13742</v>
      </c>
    </row>
    <row r="29" spans="17:20" x14ac:dyDescent="0.25">
      <c r="Q29">
        <v>659652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204-45C1-4EB3-9675-1CD6F696FE2E}">
  <dimension ref="A2:AV113"/>
  <sheetViews>
    <sheetView topLeftCell="W42" zoomScaleNormal="100" workbookViewId="0">
      <selection activeCell="AF29" sqref="AF29"/>
    </sheetView>
  </sheetViews>
  <sheetFormatPr defaultRowHeight="15" x14ac:dyDescent="0.25"/>
  <cols>
    <col min="3" max="3" width="10.42578125" bestFit="1" customWidth="1"/>
    <col min="17" max="17" width="10.42578125" bestFit="1" customWidth="1"/>
    <col min="18" max="18" width="16.7109375" bestFit="1" customWidth="1"/>
    <col min="19" max="19" width="15.85546875" bestFit="1" customWidth="1"/>
    <col min="20" max="20" width="18.42578125" customWidth="1"/>
    <col min="21" max="21" width="18.5703125" bestFit="1" customWidth="1"/>
    <col min="22" max="22" width="10.140625" bestFit="1" customWidth="1"/>
    <col min="23" max="23" width="19.42578125" bestFit="1" customWidth="1"/>
    <col min="25" max="25" width="26.140625" bestFit="1" customWidth="1"/>
    <col min="28" max="28" width="8.85546875" bestFit="1" customWidth="1"/>
    <col min="29" max="29" width="19.5703125" bestFit="1" customWidth="1"/>
    <col min="30" max="30" width="20" bestFit="1" customWidth="1"/>
    <col min="31" max="31" width="22.140625" bestFit="1" customWidth="1"/>
    <col min="32" max="32" width="26.28515625" bestFit="1" customWidth="1"/>
    <col min="33" max="33" width="22.28515625" bestFit="1" customWidth="1"/>
    <col min="34" max="34" width="10" bestFit="1" customWidth="1"/>
    <col min="35" max="35" width="8" bestFit="1" customWidth="1"/>
    <col min="36" max="36" width="16.85546875" bestFit="1" customWidth="1"/>
  </cols>
  <sheetData>
    <row r="2" spans="1:25" x14ac:dyDescent="0.25">
      <c r="A2">
        <v>78</v>
      </c>
      <c r="B2">
        <v>2015</v>
      </c>
      <c r="C2" s="2">
        <v>42065</v>
      </c>
      <c r="D2" s="3">
        <v>0.2</v>
      </c>
      <c r="E2">
        <f t="shared" ref="E2:E6" si="0">$H$4*D2</f>
        <v>382300</v>
      </c>
      <c r="T2" t="s">
        <v>15</v>
      </c>
      <c r="U2">
        <v>2500000</v>
      </c>
    </row>
    <row r="3" spans="1:25" x14ac:dyDescent="0.25">
      <c r="A3">
        <v>82</v>
      </c>
      <c r="B3">
        <v>2016</v>
      </c>
      <c r="C3" s="2">
        <v>42446</v>
      </c>
      <c r="D3" s="3">
        <v>0.45</v>
      </c>
      <c r="E3">
        <f t="shared" si="0"/>
        <v>860175</v>
      </c>
      <c r="H3" t="s">
        <v>20</v>
      </c>
      <c r="I3" t="s">
        <v>13</v>
      </c>
      <c r="K3" t="s">
        <v>12</v>
      </c>
      <c r="L3">
        <v>2017</v>
      </c>
      <c r="M3">
        <v>2018</v>
      </c>
      <c r="T3" t="s">
        <v>16</v>
      </c>
      <c r="U3">
        <v>4100000</v>
      </c>
      <c r="W3" s="5"/>
      <c r="Y3" s="5"/>
    </row>
    <row r="4" spans="1:25" x14ac:dyDescent="0.25">
      <c r="A4">
        <v>83</v>
      </c>
      <c r="B4">
        <v>2016</v>
      </c>
      <c r="C4" s="2">
        <v>42481</v>
      </c>
      <c r="D4" s="3">
        <v>0.6</v>
      </c>
      <c r="E4">
        <f t="shared" si="0"/>
        <v>1146900</v>
      </c>
      <c r="H4">
        <v>1911500</v>
      </c>
      <c r="I4">
        <f>H4*D10</f>
        <v>669025</v>
      </c>
      <c r="K4">
        <v>2629544</v>
      </c>
      <c r="L4">
        <f>K4*0.85</f>
        <v>2235112.4</v>
      </c>
      <c r="M4">
        <f>K4*(D10)</f>
        <v>920340.39999999991</v>
      </c>
      <c r="Y4" s="5"/>
    </row>
    <row r="5" spans="1:25" x14ac:dyDescent="0.25">
      <c r="A5">
        <v>86</v>
      </c>
      <c r="B5">
        <v>2017</v>
      </c>
      <c r="C5" s="2">
        <v>42753</v>
      </c>
      <c r="D5" s="3">
        <v>0.6</v>
      </c>
      <c r="E5">
        <f t="shared" si="0"/>
        <v>1146900</v>
      </c>
      <c r="L5">
        <f>K4*0.8</f>
        <v>2103635.2000000002</v>
      </c>
      <c r="M5">
        <f>K4*0.4</f>
        <v>1051817.6000000001</v>
      </c>
      <c r="Y5" s="5"/>
    </row>
    <row r="6" spans="1:25" x14ac:dyDescent="0.25">
      <c r="A6">
        <v>87</v>
      </c>
      <c r="B6">
        <v>2017</v>
      </c>
      <c r="C6" s="2">
        <v>42839</v>
      </c>
      <c r="D6" s="3">
        <v>0.85</v>
      </c>
      <c r="E6">
        <f t="shared" si="0"/>
        <v>1624775</v>
      </c>
      <c r="H6" t="s">
        <v>0</v>
      </c>
      <c r="I6">
        <f>F7</f>
        <v>23893.75</v>
      </c>
      <c r="Y6" s="5"/>
    </row>
    <row r="7" spans="1:25" x14ac:dyDescent="0.25">
      <c r="A7">
        <v>88</v>
      </c>
      <c r="B7">
        <v>2017</v>
      </c>
      <c r="C7" s="2">
        <v>43068</v>
      </c>
      <c r="D7" s="3">
        <v>0.15</v>
      </c>
      <c r="E7">
        <f>$H$4*D7</f>
        <v>286725</v>
      </c>
      <c r="F7">
        <f>E7/12</f>
        <v>23893.75</v>
      </c>
      <c r="H7" t="s">
        <v>1</v>
      </c>
      <c r="I7">
        <f>F8</f>
        <v>31858.333333333332</v>
      </c>
      <c r="Y7" s="5"/>
    </row>
    <row r="8" spans="1:25" x14ac:dyDescent="0.25">
      <c r="A8">
        <v>89</v>
      </c>
      <c r="B8">
        <v>2018</v>
      </c>
      <c r="C8" s="2">
        <v>43129</v>
      </c>
      <c r="D8" s="3">
        <v>0.2</v>
      </c>
      <c r="E8">
        <f>$H$4*D8</f>
        <v>382300</v>
      </c>
      <c r="F8">
        <f t="shared" ref="F8:F10" si="1">E8/12</f>
        <v>31858.333333333332</v>
      </c>
      <c r="H8" t="s">
        <v>2</v>
      </c>
      <c r="Y8" s="5"/>
    </row>
    <row r="9" spans="1:25" x14ac:dyDescent="0.25">
      <c r="A9">
        <v>90</v>
      </c>
      <c r="B9">
        <v>2018</v>
      </c>
      <c r="C9" s="2">
        <v>43214</v>
      </c>
      <c r="D9" s="3">
        <v>0.3</v>
      </c>
      <c r="E9">
        <f>$H$4*D9</f>
        <v>573450</v>
      </c>
      <c r="F9">
        <f t="shared" si="1"/>
        <v>47787.5</v>
      </c>
      <c r="H9" t="s">
        <v>3</v>
      </c>
      <c r="X9" s="3"/>
      <c r="Y9" s="5"/>
    </row>
    <row r="10" spans="1:25" x14ac:dyDescent="0.25">
      <c r="A10">
        <v>91</v>
      </c>
      <c r="B10">
        <v>2018</v>
      </c>
      <c r="C10" s="2">
        <v>43241</v>
      </c>
      <c r="D10" s="3">
        <v>0.35</v>
      </c>
      <c r="E10">
        <f>$H$4*D10</f>
        <v>669025</v>
      </c>
      <c r="F10">
        <f t="shared" si="1"/>
        <v>55752.083333333336</v>
      </c>
      <c r="H10" t="s">
        <v>4</v>
      </c>
      <c r="X10" s="3"/>
      <c r="Y10" s="5"/>
    </row>
    <row r="11" spans="1:25" x14ac:dyDescent="0.25">
      <c r="H11" t="s">
        <v>5</v>
      </c>
      <c r="X11" s="3"/>
      <c r="Y11" s="5"/>
    </row>
    <row r="12" spans="1:25" x14ac:dyDescent="0.25">
      <c r="H12" t="s">
        <v>6</v>
      </c>
      <c r="W12" s="5"/>
      <c r="X12" s="3"/>
      <c r="Y12" s="5"/>
    </row>
    <row r="13" spans="1:25" x14ac:dyDescent="0.25">
      <c r="H13" t="s">
        <v>7</v>
      </c>
      <c r="P13" s="6" t="s">
        <v>20</v>
      </c>
      <c r="X13" s="3"/>
      <c r="Y13" s="5"/>
    </row>
    <row r="14" spans="1:25" x14ac:dyDescent="0.25">
      <c r="H14" t="s">
        <v>8</v>
      </c>
      <c r="S14" t="s">
        <v>14</v>
      </c>
      <c r="T14" t="s">
        <v>19</v>
      </c>
      <c r="U14" t="s">
        <v>21</v>
      </c>
      <c r="W14" s="5"/>
      <c r="X14" s="3"/>
      <c r="Y14" s="5"/>
    </row>
    <row r="15" spans="1:25" x14ac:dyDescent="0.25">
      <c r="H15" t="s">
        <v>9</v>
      </c>
      <c r="P15">
        <v>2008</v>
      </c>
      <c r="Q15" s="2">
        <v>39479</v>
      </c>
      <c r="R15">
        <v>35</v>
      </c>
      <c r="S15">
        <f t="shared" ref="S15:S19" si="2">R15/100</f>
        <v>0.35</v>
      </c>
      <c r="T15" s="4">
        <f>$H$4*S15</f>
        <v>669025</v>
      </c>
      <c r="X15" s="3"/>
      <c r="Y15" s="5"/>
    </row>
    <row r="16" spans="1:25" x14ac:dyDescent="0.25">
      <c r="H16" t="s">
        <v>10</v>
      </c>
      <c r="P16">
        <v>2009</v>
      </c>
      <c r="Q16" s="2">
        <v>39953</v>
      </c>
      <c r="R16">
        <v>40</v>
      </c>
      <c r="S16">
        <f t="shared" si="2"/>
        <v>0.4</v>
      </c>
      <c r="T16" s="4">
        <f t="shared" ref="T16:T19" si="3">$H$4*S16</f>
        <v>764600</v>
      </c>
      <c r="W16" s="5"/>
      <c r="X16" s="3"/>
      <c r="Y16" s="5"/>
    </row>
    <row r="17" spans="8:48" x14ac:dyDescent="0.25">
      <c r="H17" t="s">
        <v>11</v>
      </c>
      <c r="P17">
        <v>2010</v>
      </c>
      <c r="Q17" s="2">
        <v>40351</v>
      </c>
      <c r="R17">
        <v>50</v>
      </c>
      <c r="S17">
        <f t="shared" si="2"/>
        <v>0.5</v>
      </c>
      <c r="T17" s="4">
        <f t="shared" si="3"/>
        <v>955750</v>
      </c>
      <c r="W17" s="5"/>
      <c r="X17" s="3"/>
      <c r="Y17" s="5"/>
    </row>
    <row r="18" spans="8:48" x14ac:dyDescent="0.25">
      <c r="P18">
        <v>2011</v>
      </c>
      <c r="Q18" s="2">
        <v>40653</v>
      </c>
      <c r="R18">
        <v>80</v>
      </c>
      <c r="S18">
        <f t="shared" si="2"/>
        <v>0.8</v>
      </c>
      <c r="T18" s="4">
        <f t="shared" si="3"/>
        <v>1529200</v>
      </c>
      <c r="W18" s="5"/>
      <c r="X18" s="3"/>
      <c r="Y18" s="5"/>
    </row>
    <row r="19" spans="8:48" x14ac:dyDescent="0.25">
      <c r="P19">
        <v>2012</v>
      </c>
      <c r="Q19" s="2">
        <v>41052</v>
      </c>
      <c r="R19">
        <v>65</v>
      </c>
      <c r="S19">
        <f t="shared" si="2"/>
        <v>0.65</v>
      </c>
      <c r="T19" s="4">
        <f t="shared" si="3"/>
        <v>1242475</v>
      </c>
      <c r="W19" s="5"/>
      <c r="X19" s="3"/>
      <c r="Y19" s="5"/>
    </row>
    <row r="20" spans="8:48" x14ac:dyDescent="0.25">
      <c r="P20">
        <v>2013</v>
      </c>
      <c r="Q20" s="2">
        <v>41355</v>
      </c>
      <c r="R20">
        <v>35</v>
      </c>
      <c r="S20">
        <f t="shared" ref="S20:S25" si="4">R20/100</f>
        <v>0.35</v>
      </c>
      <c r="T20" s="4">
        <f t="shared" ref="T20:T24" si="5">$H$4*S20</f>
        <v>669025</v>
      </c>
      <c r="W20" s="5"/>
      <c r="X20" s="3"/>
      <c r="Y20" s="5"/>
    </row>
    <row r="21" spans="8:48" x14ac:dyDescent="0.25">
      <c r="P21">
        <v>2014</v>
      </c>
      <c r="Q21" s="2">
        <v>41747</v>
      </c>
      <c r="R21">
        <v>5</v>
      </c>
      <c r="S21">
        <f t="shared" si="4"/>
        <v>0.05</v>
      </c>
      <c r="T21" s="4">
        <f t="shared" si="5"/>
        <v>95575</v>
      </c>
      <c r="W21" s="5"/>
      <c r="X21" s="3"/>
      <c r="Y21" s="5"/>
    </row>
    <row r="22" spans="8:48" x14ac:dyDescent="0.25">
      <c r="P22">
        <v>2015</v>
      </c>
      <c r="Q22" s="2">
        <v>42065</v>
      </c>
      <c r="R22">
        <v>20</v>
      </c>
      <c r="S22">
        <f t="shared" si="4"/>
        <v>0.2</v>
      </c>
      <c r="T22" s="4">
        <f t="shared" si="5"/>
        <v>382300</v>
      </c>
      <c r="W22" s="5"/>
      <c r="X22" s="3"/>
      <c r="Y22" s="5"/>
    </row>
    <row r="23" spans="8:48" x14ac:dyDescent="0.25">
      <c r="P23">
        <v>2016</v>
      </c>
      <c r="Q23" s="2">
        <v>42481</v>
      </c>
      <c r="R23">
        <v>60</v>
      </c>
      <c r="S23">
        <f t="shared" si="4"/>
        <v>0.6</v>
      </c>
      <c r="T23" s="4">
        <f t="shared" si="5"/>
        <v>1146900</v>
      </c>
      <c r="W23" s="5"/>
      <c r="X23" s="3"/>
      <c r="Y23" s="5"/>
    </row>
    <row r="24" spans="8:48" x14ac:dyDescent="0.25">
      <c r="P24">
        <v>2017</v>
      </c>
      <c r="Q24" s="2">
        <v>42839</v>
      </c>
      <c r="R24">
        <v>85</v>
      </c>
      <c r="S24">
        <f t="shared" si="4"/>
        <v>0.85</v>
      </c>
      <c r="T24" s="4">
        <f t="shared" si="5"/>
        <v>1624775</v>
      </c>
      <c r="W24" s="5"/>
      <c r="X24" s="3"/>
      <c r="Y24" s="5"/>
    </row>
    <row r="25" spans="8:48" x14ac:dyDescent="0.25">
      <c r="P25">
        <v>2018</v>
      </c>
      <c r="Q25" s="2">
        <v>43241</v>
      </c>
      <c r="R25">
        <v>35</v>
      </c>
      <c r="S25">
        <f t="shared" si="4"/>
        <v>0.35</v>
      </c>
      <c r="T25" s="4">
        <f>$H$4*S25</f>
        <v>669025</v>
      </c>
      <c r="W25" s="5"/>
      <c r="X25" s="3"/>
      <c r="Y25" s="5"/>
    </row>
    <row r="26" spans="8:48" x14ac:dyDescent="0.25">
      <c r="W26" s="5"/>
      <c r="X26" s="3"/>
      <c r="Y26" s="5"/>
    </row>
    <row r="27" spans="8:48" x14ac:dyDescent="0.25">
      <c r="W27" s="5"/>
      <c r="X27" s="3"/>
      <c r="Y27" s="5"/>
    </row>
    <row r="28" spans="8:48" x14ac:dyDescent="0.25">
      <c r="W28" s="5"/>
      <c r="X28" s="3"/>
      <c r="Y28" s="5"/>
    </row>
    <row r="29" spans="8:48" x14ac:dyDescent="0.25">
      <c r="Q29" t="s">
        <v>28</v>
      </c>
      <c r="R29" s="6" t="s">
        <v>24</v>
      </c>
      <c r="S29" t="s">
        <v>68</v>
      </c>
      <c r="T29" t="s">
        <v>68</v>
      </c>
      <c r="W29" s="5"/>
      <c r="X29" s="3"/>
      <c r="Y29" s="5"/>
      <c r="AB29" t="s">
        <v>69</v>
      </c>
      <c r="AC29" t="s">
        <v>70</v>
      </c>
      <c r="AD29" t="s">
        <v>77</v>
      </c>
      <c r="AE29" t="s">
        <v>78</v>
      </c>
      <c r="AF29" t="s">
        <v>80</v>
      </c>
      <c r="AG29" t="s">
        <v>82</v>
      </c>
      <c r="AH29" t="s">
        <v>83</v>
      </c>
    </row>
    <row r="30" spans="8:48" ht="15.75" thickBot="1" x14ac:dyDescent="0.3">
      <c r="O30" t="s">
        <v>17</v>
      </c>
      <c r="P30" t="s">
        <v>18</v>
      </c>
      <c r="Q30" t="s">
        <v>22</v>
      </c>
      <c r="R30" t="s">
        <v>25</v>
      </c>
      <c r="S30" s="5" t="s">
        <v>26</v>
      </c>
      <c r="T30" s="5" t="s">
        <v>27</v>
      </c>
      <c r="U30" t="s">
        <v>23</v>
      </c>
      <c r="V30" s="5"/>
      <c r="AD30">
        <v>78774</v>
      </c>
      <c r="AE30">
        <v>477315</v>
      </c>
      <c r="AF30">
        <f>SUM(AD30:AE30)</f>
        <v>556089</v>
      </c>
      <c r="AG30">
        <f>AF30/12</f>
        <v>46340.75</v>
      </c>
    </row>
    <row r="31" spans="8:48" ht="15.75" thickBot="1" x14ac:dyDescent="0.3">
      <c r="O31">
        <v>1992</v>
      </c>
      <c r="P31">
        <v>45</v>
      </c>
      <c r="Q31">
        <v>4138816</v>
      </c>
      <c r="R31" s="5">
        <v>1410799</v>
      </c>
      <c r="S31" s="9">
        <v>1471454</v>
      </c>
      <c r="U31">
        <v>9.9999999999999895E-2</v>
      </c>
      <c r="V31" s="5"/>
      <c r="Y31">
        <v>1992</v>
      </c>
      <c r="Z31">
        <f>AB31*10^3</f>
        <v>1533500</v>
      </c>
      <c r="AA31">
        <v>2002</v>
      </c>
      <c r="AB31">
        <v>1533.5</v>
      </c>
      <c r="AC31">
        <v>1707251</v>
      </c>
      <c r="AD31">
        <v>779284</v>
      </c>
      <c r="AE31">
        <v>818028</v>
      </c>
      <c r="AF31">
        <v>1680514</v>
      </c>
      <c r="AG31">
        <f>AF31/12</f>
        <v>140042.83333333334</v>
      </c>
      <c r="AH31">
        <f>AG31*9+AG30*3</f>
        <v>1399407.75</v>
      </c>
      <c r="AJ31" s="12"/>
      <c r="AK31" s="12" t="s">
        <v>72</v>
      </c>
      <c r="AL31" s="11">
        <v>2002</v>
      </c>
      <c r="AM31">
        <v>9.32</v>
      </c>
      <c r="AN31">
        <v>4.57</v>
      </c>
      <c r="AO31">
        <v>14.6</v>
      </c>
      <c r="AP31">
        <v>6.35</v>
      </c>
      <c r="AQ31" t="s">
        <v>72</v>
      </c>
      <c r="AR31">
        <v>1.27</v>
      </c>
      <c r="AS31">
        <v>2.75</v>
      </c>
      <c r="AT31">
        <v>4.0599999999999996</v>
      </c>
      <c r="AU31">
        <v>2.34</v>
      </c>
      <c r="AV31" t="s">
        <v>72</v>
      </c>
    </row>
    <row r="32" spans="8:48" ht="15.75" thickBot="1" x14ac:dyDescent="0.3">
      <c r="O32">
        <v>1993</v>
      </c>
      <c r="P32">
        <v>100</v>
      </c>
      <c r="Q32">
        <v>4138816</v>
      </c>
      <c r="R32" s="5">
        <v>2313236</v>
      </c>
      <c r="S32" s="9">
        <v>2315235</v>
      </c>
      <c r="U32">
        <v>0.63333333333333297</v>
      </c>
      <c r="Y32">
        <v>1993</v>
      </c>
      <c r="Z32">
        <f t="shared" ref="Z32:Z48" si="6">AB32*10^3</f>
        <v>1712899.99999999</v>
      </c>
      <c r="AA32">
        <v>2003</v>
      </c>
      <c r="AB32">
        <v>1712.8999999999901</v>
      </c>
      <c r="AC32" s="5">
        <v>1936350</v>
      </c>
      <c r="AD32">
        <v>735699</v>
      </c>
      <c r="AE32">
        <v>922901</v>
      </c>
      <c r="AF32">
        <v>1771048</v>
      </c>
      <c r="AG32">
        <f t="shared" ref="AG32:AG50" si="7">AF32/12</f>
        <v>147587.33333333334</v>
      </c>
      <c r="AH32">
        <f>AG32*9+AG31*3</f>
        <v>1748414.5</v>
      </c>
      <c r="AK32" t="s">
        <v>74</v>
      </c>
      <c r="AL32" s="11">
        <v>2003</v>
      </c>
      <c r="AM32">
        <v>10.71</v>
      </c>
      <c r="AN32">
        <v>7.74</v>
      </c>
      <c r="AO32">
        <v>19.309999999999999</v>
      </c>
      <c r="AP32">
        <v>8.2100000000000009</v>
      </c>
      <c r="AQ32" t="s">
        <v>73</v>
      </c>
      <c r="AR32">
        <v>1.25</v>
      </c>
      <c r="AS32">
        <v>3.49</v>
      </c>
      <c r="AT32">
        <v>4.87</v>
      </c>
      <c r="AU32">
        <v>2.81</v>
      </c>
      <c r="AV32" t="s">
        <v>74</v>
      </c>
    </row>
    <row r="33" spans="15:48" ht="15.75" thickBot="1" x14ac:dyDescent="0.3">
      <c r="O33">
        <v>1994</v>
      </c>
      <c r="P33">
        <v>50</v>
      </c>
      <c r="Q33">
        <v>4138816</v>
      </c>
      <c r="R33" s="5">
        <v>1749351</v>
      </c>
      <c r="S33" s="9">
        <v>1861976</v>
      </c>
      <c r="U33">
        <v>0.24444444444444399</v>
      </c>
      <c r="Y33">
        <v>1994</v>
      </c>
      <c r="Z33">
        <f t="shared" si="6"/>
        <v>1836199.99999999</v>
      </c>
      <c r="AA33">
        <v>2004</v>
      </c>
      <c r="AB33">
        <v>1836.19999999999</v>
      </c>
      <c r="AC33" s="5">
        <v>2007533</v>
      </c>
      <c r="AD33">
        <v>850007</v>
      </c>
      <c r="AE33">
        <v>1034153</v>
      </c>
      <c r="AF33">
        <v>1971235</v>
      </c>
      <c r="AG33">
        <f t="shared" si="7"/>
        <v>164269.58333333334</v>
      </c>
      <c r="AH33">
        <f t="shared" ref="AH33:AH50" si="8">AG33*9+AG32*3</f>
        <v>1921188.25</v>
      </c>
      <c r="AJ33" s="12"/>
      <c r="AK33" s="12" t="s">
        <v>72</v>
      </c>
      <c r="AL33" s="11">
        <v>2004</v>
      </c>
      <c r="AM33">
        <v>10.95</v>
      </c>
      <c r="AN33">
        <v>4.4000000000000004</v>
      </c>
      <c r="AO33">
        <v>16.04</v>
      </c>
      <c r="AP33">
        <v>7.51</v>
      </c>
      <c r="AQ33" t="s">
        <v>74</v>
      </c>
      <c r="AR33">
        <v>1.51</v>
      </c>
      <c r="AS33">
        <v>2.25</v>
      </c>
      <c r="AT33">
        <v>3.81</v>
      </c>
      <c r="AU33">
        <v>2.21</v>
      </c>
      <c r="AV33" t="s">
        <v>72</v>
      </c>
    </row>
    <row r="34" spans="15:48" ht="15.75" thickBot="1" x14ac:dyDescent="0.3">
      <c r="O34">
        <v>1995</v>
      </c>
      <c r="P34">
        <v>100</v>
      </c>
      <c r="Q34">
        <v>4138816</v>
      </c>
      <c r="R34" s="7">
        <v>1967093</v>
      </c>
      <c r="S34" s="9">
        <v>2031423</v>
      </c>
      <c r="U34" s="1">
        <v>0.88888888888888895</v>
      </c>
      <c r="Y34">
        <v>1995</v>
      </c>
      <c r="Z34">
        <f t="shared" si="6"/>
        <v>1528500</v>
      </c>
      <c r="AA34">
        <v>2005</v>
      </c>
      <c r="AB34">
        <v>1528.5</v>
      </c>
      <c r="AC34" s="5">
        <v>1812911</v>
      </c>
      <c r="AD34">
        <v>577251</v>
      </c>
      <c r="AE34">
        <v>1010254</v>
      </c>
      <c r="AF34">
        <v>1693416</v>
      </c>
      <c r="AG34">
        <f t="shared" si="7"/>
        <v>141118</v>
      </c>
      <c r="AH34">
        <f t="shared" si="8"/>
        <v>1762870.75</v>
      </c>
      <c r="AK34" t="s">
        <v>75</v>
      </c>
      <c r="AL34" s="11">
        <v>2005</v>
      </c>
      <c r="AM34">
        <v>8.4</v>
      </c>
      <c r="AN34">
        <v>9.2799999999999994</v>
      </c>
      <c r="AO34">
        <v>18.55</v>
      </c>
      <c r="AP34">
        <v>8.49</v>
      </c>
      <c r="AQ34" t="s">
        <v>73</v>
      </c>
      <c r="AR34">
        <v>2.73</v>
      </c>
      <c r="AS34">
        <v>6.28</v>
      </c>
      <c r="AT34">
        <v>9.2100000000000009</v>
      </c>
      <c r="AU34">
        <v>4.75</v>
      </c>
      <c r="AV34" t="s">
        <v>75</v>
      </c>
    </row>
    <row r="35" spans="15:48" ht="15.75" thickBot="1" x14ac:dyDescent="0.3">
      <c r="O35">
        <v>1996</v>
      </c>
      <c r="P35">
        <v>100</v>
      </c>
      <c r="Q35">
        <v>4138816</v>
      </c>
      <c r="R35" s="5">
        <v>2514824</v>
      </c>
      <c r="S35" s="9">
        <v>2543472</v>
      </c>
      <c r="T35">
        <v>888970</v>
      </c>
      <c r="U35">
        <v>0.76666666666666605</v>
      </c>
      <c r="Y35">
        <v>1996</v>
      </c>
      <c r="Z35">
        <f t="shared" si="6"/>
        <v>1469700</v>
      </c>
      <c r="AA35">
        <v>2006</v>
      </c>
      <c r="AB35">
        <v>1469.7</v>
      </c>
      <c r="AC35" s="5">
        <v>1931312</v>
      </c>
      <c r="AD35">
        <v>616546</v>
      </c>
      <c r="AE35">
        <v>1153995</v>
      </c>
      <c r="AF35">
        <v>1898072</v>
      </c>
      <c r="AG35">
        <f t="shared" si="7"/>
        <v>158172.66666666666</v>
      </c>
      <c r="AH35">
        <f t="shared" si="8"/>
        <v>1846908</v>
      </c>
      <c r="AK35" t="s">
        <v>75</v>
      </c>
      <c r="AL35" s="11">
        <v>2006</v>
      </c>
      <c r="AM35">
        <v>18.059999999999999</v>
      </c>
      <c r="AN35">
        <v>13.09</v>
      </c>
      <c r="AO35">
        <v>32.090000000000003</v>
      </c>
      <c r="AP35">
        <v>13.2</v>
      </c>
      <c r="AQ35" t="s">
        <v>75</v>
      </c>
      <c r="AR35">
        <v>2.86</v>
      </c>
      <c r="AS35">
        <v>7.37</v>
      </c>
      <c r="AT35">
        <v>10.44</v>
      </c>
      <c r="AU35">
        <v>5.9</v>
      </c>
      <c r="AV35" t="s">
        <v>75</v>
      </c>
    </row>
    <row r="36" spans="15:48" ht="15.75" thickBot="1" x14ac:dyDescent="0.3">
      <c r="O36">
        <v>1997</v>
      </c>
      <c r="P36">
        <v>100</v>
      </c>
      <c r="Q36">
        <v>4138816</v>
      </c>
      <c r="R36" s="5">
        <v>2260383</v>
      </c>
      <c r="S36" s="9">
        <v>2405444</v>
      </c>
      <c r="T36">
        <v>1003254</v>
      </c>
      <c r="U36">
        <v>0.63055555555555498</v>
      </c>
      <c r="Y36">
        <v>1997</v>
      </c>
      <c r="Z36">
        <f t="shared" si="6"/>
        <v>1596400</v>
      </c>
      <c r="AA36">
        <v>2007</v>
      </c>
      <c r="AB36">
        <v>1596.4</v>
      </c>
      <c r="AC36" s="5">
        <v>1879129</v>
      </c>
      <c r="AD36">
        <v>760750</v>
      </c>
      <c r="AE36">
        <v>953803</v>
      </c>
      <c r="AF36">
        <v>1862977</v>
      </c>
      <c r="AG36">
        <f t="shared" si="7"/>
        <v>155248.08333333334</v>
      </c>
      <c r="AH36">
        <f t="shared" si="8"/>
        <v>1871750.75</v>
      </c>
      <c r="AJ36" s="12"/>
      <c r="AK36" s="12" t="s">
        <v>76</v>
      </c>
      <c r="AL36" s="11">
        <v>2007</v>
      </c>
      <c r="AM36">
        <v>6.59</v>
      </c>
      <c r="AN36">
        <v>3.04</v>
      </c>
      <c r="AO36">
        <v>10.28</v>
      </c>
      <c r="AP36">
        <v>6.19</v>
      </c>
      <c r="AQ36" t="s">
        <v>72</v>
      </c>
      <c r="AR36">
        <v>0.99</v>
      </c>
      <c r="AS36">
        <v>1.46</v>
      </c>
      <c r="AT36">
        <v>2.5099999999999998</v>
      </c>
      <c r="AU36">
        <v>1.97</v>
      </c>
      <c r="AV36" t="s">
        <v>76</v>
      </c>
    </row>
    <row r="37" spans="15:48" ht="15.75" thickBot="1" x14ac:dyDescent="0.3">
      <c r="O37">
        <v>1998</v>
      </c>
      <c r="P37">
        <v>100</v>
      </c>
      <c r="Q37">
        <v>4138816</v>
      </c>
      <c r="R37" s="7">
        <v>1726519</v>
      </c>
      <c r="S37" s="9">
        <v>1764963</v>
      </c>
      <c r="T37">
        <v>665746</v>
      </c>
      <c r="U37" s="1">
        <v>0.94722222222222197</v>
      </c>
      <c r="Y37">
        <v>1998</v>
      </c>
      <c r="Z37">
        <f t="shared" si="6"/>
        <v>1269200</v>
      </c>
      <c r="AA37">
        <v>2008</v>
      </c>
      <c r="AB37">
        <v>1269.2</v>
      </c>
      <c r="AC37" s="5">
        <v>1160430</v>
      </c>
      <c r="AD37">
        <v>531832</v>
      </c>
      <c r="AE37">
        <v>533227</v>
      </c>
      <c r="AF37">
        <v>1154557</v>
      </c>
      <c r="AG37">
        <f t="shared" si="7"/>
        <v>96213.083333333328</v>
      </c>
      <c r="AH37">
        <f t="shared" si="8"/>
        <v>1331662</v>
      </c>
      <c r="AJ37" s="12"/>
      <c r="AK37" s="12" t="s">
        <v>76</v>
      </c>
      <c r="AL37" s="11">
        <v>2008</v>
      </c>
      <c r="AM37">
        <v>5.9</v>
      </c>
      <c r="AN37">
        <v>3.82</v>
      </c>
      <c r="AO37">
        <v>10.28</v>
      </c>
      <c r="AP37">
        <v>5.16</v>
      </c>
      <c r="AQ37" t="s">
        <v>76</v>
      </c>
      <c r="AR37">
        <v>0.99</v>
      </c>
      <c r="AS37">
        <v>2.4500000000000002</v>
      </c>
      <c r="AT37">
        <v>3.49</v>
      </c>
      <c r="AU37">
        <v>2.06</v>
      </c>
      <c r="AV37" t="s">
        <v>76</v>
      </c>
    </row>
    <row r="38" spans="15:48" ht="15.75" thickBot="1" x14ac:dyDescent="0.3">
      <c r="O38">
        <v>1999</v>
      </c>
      <c r="P38">
        <v>100</v>
      </c>
      <c r="Q38">
        <v>4138816</v>
      </c>
      <c r="R38" s="5">
        <v>2738903</v>
      </c>
      <c r="S38" s="9">
        <v>2898961</v>
      </c>
      <c r="T38" s="5">
        <v>1122518</v>
      </c>
      <c r="U38">
        <v>0.76388888888888895</v>
      </c>
      <c r="Y38">
        <v>1999</v>
      </c>
      <c r="Z38">
        <f t="shared" si="6"/>
        <v>985700</v>
      </c>
      <c r="AA38">
        <v>2009</v>
      </c>
      <c r="AB38">
        <v>985.7</v>
      </c>
      <c r="AC38" s="5">
        <v>1189387</v>
      </c>
      <c r="AD38">
        <v>631969</v>
      </c>
      <c r="AE38">
        <v>410043</v>
      </c>
      <c r="AF38">
        <v>1133153</v>
      </c>
      <c r="AG38">
        <f t="shared" si="7"/>
        <v>94429.416666666672</v>
      </c>
      <c r="AH38">
        <f t="shared" si="8"/>
        <v>1138504</v>
      </c>
      <c r="AK38" t="s">
        <v>74</v>
      </c>
      <c r="AL38" s="11">
        <v>2009</v>
      </c>
      <c r="AM38">
        <v>7.05</v>
      </c>
      <c r="AN38">
        <v>5.3</v>
      </c>
      <c r="AO38">
        <v>13.02</v>
      </c>
      <c r="AP38">
        <v>5.78</v>
      </c>
      <c r="AQ38" t="s">
        <v>72</v>
      </c>
      <c r="AR38">
        <v>1.51</v>
      </c>
      <c r="AS38">
        <v>3.35</v>
      </c>
      <c r="AT38">
        <v>4.9400000000000004</v>
      </c>
      <c r="AU38">
        <v>2.72</v>
      </c>
      <c r="AV38" t="s">
        <v>74</v>
      </c>
    </row>
    <row r="39" spans="15:48" ht="15.75" thickBot="1" x14ac:dyDescent="0.3">
      <c r="O39">
        <v>2000</v>
      </c>
      <c r="P39">
        <v>90</v>
      </c>
      <c r="Q39">
        <v>4138816</v>
      </c>
      <c r="R39" s="5">
        <v>3172407</v>
      </c>
      <c r="S39" s="9">
        <v>3569072</v>
      </c>
      <c r="T39">
        <v>1806449</v>
      </c>
      <c r="U39">
        <v>0.62777777777777699</v>
      </c>
      <c r="Y39">
        <v>2000</v>
      </c>
      <c r="Z39">
        <f t="shared" si="6"/>
        <v>826900</v>
      </c>
      <c r="AA39">
        <v>2010</v>
      </c>
      <c r="AB39">
        <v>826.9</v>
      </c>
      <c r="AC39" s="5">
        <v>1783847</v>
      </c>
      <c r="AD39">
        <v>412240</v>
      </c>
      <c r="AE39">
        <v>851786</v>
      </c>
      <c r="AF39">
        <v>1372019</v>
      </c>
      <c r="AG39">
        <f t="shared" si="7"/>
        <v>114334.91666666667</v>
      </c>
      <c r="AH39">
        <f t="shared" si="8"/>
        <v>1312302.5</v>
      </c>
      <c r="AK39" t="s">
        <v>73</v>
      </c>
      <c r="AL39" s="11">
        <v>2010</v>
      </c>
      <c r="AM39">
        <v>7.45</v>
      </c>
      <c r="AN39">
        <v>7.78</v>
      </c>
      <c r="AO39">
        <v>16.010000000000002</v>
      </c>
      <c r="AP39">
        <v>7.08</v>
      </c>
      <c r="AQ39" t="s">
        <v>74</v>
      </c>
      <c r="AR39">
        <v>1.43</v>
      </c>
      <c r="AS39">
        <v>4.53</v>
      </c>
      <c r="AT39">
        <v>6.08</v>
      </c>
      <c r="AU39">
        <v>3.55</v>
      </c>
      <c r="AV39" t="s">
        <v>73</v>
      </c>
    </row>
    <row r="40" spans="15:48" ht="15.75" thickBot="1" x14ac:dyDescent="0.3">
      <c r="O40">
        <v>2001</v>
      </c>
      <c r="P40">
        <v>39</v>
      </c>
      <c r="Q40">
        <v>4138816</v>
      </c>
      <c r="R40" s="5">
        <v>1579291</v>
      </c>
      <c r="S40" s="9">
        <v>2175194</v>
      </c>
      <c r="T40" s="5">
        <v>1188690</v>
      </c>
      <c r="U40">
        <v>0.38333333333333303</v>
      </c>
      <c r="Y40">
        <v>2001</v>
      </c>
      <c r="Z40">
        <f t="shared" si="6"/>
        <v>900699.99999999907</v>
      </c>
      <c r="AA40">
        <v>2011</v>
      </c>
      <c r="AB40">
        <v>900.69999999999902</v>
      </c>
      <c r="AC40" s="5">
        <v>2039139</v>
      </c>
      <c r="AD40">
        <v>411366</v>
      </c>
      <c r="AE40">
        <v>1066088</v>
      </c>
      <c r="AF40">
        <v>1632033</v>
      </c>
      <c r="AG40">
        <f t="shared" si="7"/>
        <v>136002.75</v>
      </c>
      <c r="AH40">
        <f t="shared" si="8"/>
        <v>1567029.5</v>
      </c>
      <c r="AK40" t="s">
        <v>75</v>
      </c>
      <c r="AL40" s="11">
        <v>2011</v>
      </c>
      <c r="AM40">
        <v>12.68</v>
      </c>
      <c r="AN40">
        <v>11.53</v>
      </c>
      <c r="AO40">
        <v>25.21</v>
      </c>
      <c r="AP40">
        <v>10.54</v>
      </c>
      <c r="AQ40" t="s">
        <v>75</v>
      </c>
      <c r="AR40">
        <v>3.68</v>
      </c>
      <c r="AS40">
        <v>6.9</v>
      </c>
      <c r="AT40">
        <v>10.99</v>
      </c>
      <c r="AU40">
        <v>5.58</v>
      </c>
      <c r="AV40" t="s">
        <v>75</v>
      </c>
    </row>
    <row r="41" spans="15:48" ht="15.75" thickBot="1" x14ac:dyDescent="0.3">
      <c r="O41">
        <v>2002</v>
      </c>
      <c r="P41">
        <v>70</v>
      </c>
      <c r="Q41">
        <v>4138816</v>
      </c>
      <c r="R41" s="5">
        <v>2634672</v>
      </c>
      <c r="S41" s="9">
        <v>2909555</v>
      </c>
      <c r="T41">
        <v>1707251</v>
      </c>
      <c r="U41">
        <v>0.46388888888888802</v>
      </c>
      <c r="Y41">
        <v>2002</v>
      </c>
      <c r="Z41">
        <f t="shared" si="6"/>
        <v>1170399.99999999</v>
      </c>
      <c r="AA41">
        <v>2012</v>
      </c>
      <c r="AB41">
        <v>1170.3999999999901</v>
      </c>
      <c r="AC41" s="5">
        <v>1730433</v>
      </c>
      <c r="AD41">
        <v>593774</v>
      </c>
      <c r="AE41">
        <v>771982</v>
      </c>
      <c r="AF41">
        <v>1486712</v>
      </c>
      <c r="AG41">
        <f t="shared" si="7"/>
        <v>123892.66666666667</v>
      </c>
      <c r="AH41">
        <f t="shared" si="8"/>
        <v>1523042.25</v>
      </c>
      <c r="AJ41" s="12"/>
      <c r="AK41" s="12" t="s">
        <v>72</v>
      </c>
      <c r="AL41" s="11">
        <v>2012</v>
      </c>
      <c r="AM41">
        <v>5.69</v>
      </c>
      <c r="AN41">
        <v>5.46</v>
      </c>
      <c r="AO41">
        <v>11.84</v>
      </c>
      <c r="AP41">
        <v>6.89</v>
      </c>
      <c r="AQ41" t="s">
        <v>74</v>
      </c>
      <c r="AR41">
        <v>0.83</v>
      </c>
      <c r="AS41">
        <v>1.86</v>
      </c>
      <c r="AT41">
        <v>2.76</v>
      </c>
      <c r="AU41">
        <v>2.1800000000000002</v>
      </c>
      <c r="AV41" t="s">
        <v>72</v>
      </c>
    </row>
    <row r="42" spans="15:48" ht="15.75" thickBot="1" x14ac:dyDescent="0.3">
      <c r="O42">
        <v>2003</v>
      </c>
      <c r="P42">
        <v>90</v>
      </c>
      <c r="Q42">
        <v>4138816</v>
      </c>
      <c r="R42" s="5">
        <v>2975817</v>
      </c>
      <c r="S42" s="9">
        <v>3327811</v>
      </c>
      <c r="T42" s="5">
        <v>1936350</v>
      </c>
      <c r="U42">
        <v>0.61111111111111105</v>
      </c>
      <c r="Y42">
        <v>2003</v>
      </c>
      <c r="Z42">
        <f t="shared" si="6"/>
        <v>1060800</v>
      </c>
      <c r="AA42">
        <v>2013</v>
      </c>
      <c r="AB42">
        <v>1060.8</v>
      </c>
      <c r="AC42" s="5">
        <v>1165746</v>
      </c>
      <c r="AD42">
        <v>612912</v>
      </c>
      <c r="AE42">
        <v>458221</v>
      </c>
      <c r="AF42">
        <v>1141526</v>
      </c>
      <c r="AG42">
        <f t="shared" si="7"/>
        <v>95127.166666666672</v>
      </c>
      <c r="AH42">
        <f t="shared" si="8"/>
        <v>1227822.5</v>
      </c>
      <c r="AJ42" s="12"/>
      <c r="AK42" s="12" t="s">
        <v>76</v>
      </c>
      <c r="AL42" s="11">
        <v>2013</v>
      </c>
      <c r="AM42">
        <v>8.52</v>
      </c>
      <c r="AN42">
        <v>3.01</v>
      </c>
      <c r="AO42">
        <v>12.19</v>
      </c>
      <c r="AP42">
        <v>5.83</v>
      </c>
      <c r="AQ42" t="s">
        <v>72</v>
      </c>
      <c r="AR42">
        <v>1.33</v>
      </c>
      <c r="AS42">
        <v>1.67</v>
      </c>
      <c r="AT42">
        <v>3.05</v>
      </c>
      <c r="AU42">
        <v>1.71</v>
      </c>
      <c r="AV42" t="s">
        <v>76</v>
      </c>
    </row>
    <row r="43" spans="15:48" ht="15.75" thickBot="1" x14ac:dyDescent="0.3">
      <c r="O43">
        <v>2004</v>
      </c>
      <c r="P43">
        <v>65</v>
      </c>
      <c r="Q43">
        <v>4138816</v>
      </c>
      <c r="R43" s="5">
        <v>2644787</v>
      </c>
      <c r="S43" s="9">
        <v>3230590</v>
      </c>
      <c r="T43" s="5">
        <v>2007533</v>
      </c>
      <c r="U43">
        <v>0.51388888888888895</v>
      </c>
      <c r="Y43">
        <v>2004</v>
      </c>
      <c r="Z43">
        <f t="shared" si="6"/>
        <v>642900</v>
      </c>
      <c r="AA43">
        <v>2014</v>
      </c>
      <c r="AB43">
        <v>642.9</v>
      </c>
      <c r="AC43" s="5">
        <v>481804</v>
      </c>
      <c r="AD43">
        <v>305533</v>
      </c>
      <c r="AE43">
        <v>129317</v>
      </c>
      <c r="AF43">
        <v>466804</v>
      </c>
      <c r="AG43">
        <f t="shared" si="7"/>
        <v>38900.333333333336</v>
      </c>
      <c r="AH43">
        <f t="shared" si="8"/>
        <v>635484.5</v>
      </c>
      <c r="AJ43" s="12"/>
      <c r="AK43" s="12" t="s">
        <v>76</v>
      </c>
      <c r="AL43" s="11">
        <v>2014</v>
      </c>
      <c r="AM43">
        <v>4.29</v>
      </c>
      <c r="AN43">
        <v>2.59</v>
      </c>
      <c r="AO43">
        <v>7.46</v>
      </c>
      <c r="AP43">
        <v>4.07</v>
      </c>
      <c r="AQ43" t="s">
        <v>76</v>
      </c>
      <c r="AR43">
        <v>0.46</v>
      </c>
      <c r="AS43">
        <v>1.21</v>
      </c>
      <c r="AT43">
        <v>1.72</v>
      </c>
      <c r="AU43">
        <v>1.1599999999999999</v>
      </c>
      <c r="AV43" t="s">
        <v>76</v>
      </c>
    </row>
    <row r="44" spans="15:48" ht="15.75" thickBot="1" x14ac:dyDescent="0.3">
      <c r="O44">
        <v>2005</v>
      </c>
      <c r="P44">
        <v>90</v>
      </c>
      <c r="Q44">
        <v>4138816</v>
      </c>
      <c r="R44" s="5">
        <v>2827256</v>
      </c>
      <c r="S44" s="9">
        <v>3753874</v>
      </c>
      <c r="T44" s="5">
        <v>1812911</v>
      </c>
      <c r="U44">
        <v>0.81111111111111101</v>
      </c>
      <c r="Y44">
        <v>2005</v>
      </c>
      <c r="Z44">
        <f t="shared" si="6"/>
        <v>456400</v>
      </c>
      <c r="AA44">
        <v>2015</v>
      </c>
      <c r="AB44">
        <v>456.4</v>
      </c>
      <c r="AC44" s="5">
        <v>716376</v>
      </c>
      <c r="AD44">
        <v>466081</v>
      </c>
      <c r="AE44">
        <v>220068</v>
      </c>
      <c r="AF44">
        <v>716376</v>
      </c>
      <c r="AG44">
        <f t="shared" si="7"/>
        <v>59698</v>
      </c>
      <c r="AH44">
        <f t="shared" si="8"/>
        <v>653983</v>
      </c>
      <c r="AJ44" s="12"/>
      <c r="AK44" s="12" t="s">
        <v>76</v>
      </c>
      <c r="AL44" s="11">
        <v>2015</v>
      </c>
      <c r="AM44">
        <v>6.91</v>
      </c>
      <c r="AN44">
        <v>1.77</v>
      </c>
      <c r="AO44">
        <v>9.23</v>
      </c>
      <c r="AP44">
        <v>4</v>
      </c>
      <c r="AQ44" t="s">
        <v>76</v>
      </c>
      <c r="AR44">
        <v>0.67</v>
      </c>
      <c r="AS44">
        <v>0.74</v>
      </c>
      <c r="AT44">
        <v>1.44</v>
      </c>
      <c r="AU44">
        <v>0.81</v>
      </c>
      <c r="AV44" t="s">
        <v>76</v>
      </c>
    </row>
    <row r="45" spans="15:48" ht="15.75" thickBot="1" x14ac:dyDescent="0.3">
      <c r="O45">
        <v>2006</v>
      </c>
      <c r="P45">
        <v>100</v>
      </c>
      <c r="Q45">
        <v>4138816</v>
      </c>
      <c r="R45" s="5">
        <v>2973349</v>
      </c>
      <c r="S45" s="9">
        <v>3693938</v>
      </c>
      <c r="T45" s="5">
        <v>1931312</v>
      </c>
      <c r="U45">
        <v>0.89722222222222203</v>
      </c>
      <c r="Y45">
        <v>2006</v>
      </c>
      <c r="Z45">
        <f t="shared" si="6"/>
        <v>917300</v>
      </c>
      <c r="AA45">
        <v>2016</v>
      </c>
      <c r="AB45">
        <v>917.3</v>
      </c>
      <c r="AC45" s="5">
        <v>1380482</v>
      </c>
      <c r="AD45">
        <v>544471</v>
      </c>
      <c r="AE45">
        <v>711654</v>
      </c>
      <c r="AF45">
        <v>1331134</v>
      </c>
      <c r="AG45">
        <f t="shared" si="7"/>
        <v>110927.83333333333</v>
      </c>
      <c r="AH45">
        <f t="shared" si="8"/>
        <v>1177444.5</v>
      </c>
      <c r="AJ45" s="12"/>
      <c r="AK45" s="12" t="s">
        <v>72</v>
      </c>
      <c r="AL45" s="11">
        <v>2016</v>
      </c>
      <c r="AM45">
        <v>12.24</v>
      </c>
      <c r="AN45">
        <v>4.5999999999999996</v>
      </c>
      <c r="AO45">
        <v>17.48</v>
      </c>
      <c r="AP45">
        <v>6.71</v>
      </c>
      <c r="AQ45" t="s">
        <v>74</v>
      </c>
      <c r="AR45">
        <v>2.0299999999999998</v>
      </c>
      <c r="AS45">
        <v>2.98</v>
      </c>
      <c r="AT45">
        <v>5.0599999999999996</v>
      </c>
      <c r="AU45">
        <v>2.35</v>
      </c>
      <c r="AV45" t="s">
        <v>72</v>
      </c>
    </row>
    <row r="46" spans="15:48" ht="15.75" thickBot="1" x14ac:dyDescent="0.3">
      <c r="O46">
        <v>2007</v>
      </c>
      <c r="P46">
        <v>60</v>
      </c>
      <c r="Q46">
        <v>4138816</v>
      </c>
      <c r="R46" s="5">
        <v>2180751</v>
      </c>
      <c r="S46" s="9">
        <v>3284475</v>
      </c>
      <c r="T46" s="5">
        <v>1879129</v>
      </c>
      <c r="U46">
        <v>0.38055555555555498</v>
      </c>
      <c r="Y46">
        <v>2007</v>
      </c>
      <c r="Z46">
        <f t="shared" si="6"/>
        <v>1042900.0000000001</v>
      </c>
      <c r="AA46">
        <v>2018</v>
      </c>
      <c r="AB46">
        <v>1042.9000000000001</v>
      </c>
      <c r="AC46" s="5">
        <v>1072584</v>
      </c>
      <c r="AD46">
        <v>370993</v>
      </c>
      <c r="AE46">
        <v>585739</v>
      </c>
      <c r="AF46">
        <v>1030755</v>
      </c>
      <c r="AG46">
        <f t="shared" si="7"/>
        <v>85896.25</v>
      </c>
      <c r="AH46">
        <f t="shared" si="8"/>
        <v>1105849.75</v>
      </c>
      <c r="AK46" t="s">
        <v>74</v>
      </c>
      <c r="AL46" s="11">
        <v>2018</v>
      </c>
      <c r="AM46">
        <v>7.09</v>
      </c>
      <c r="AN46">
        <v>5.05</v>
      </c>
      <c r="AO46">
        <v>12.86</v>
      </c>
      <c r="AP46">
        <v>7.14</v>
      </c>
      <c r="AQ46" t="s">
        <v>74</v>
      </c>
      <c r="AR46">
        <v>1.64</v>
      </c>
      <c r="AS46">
        <v>3.01</v>
      </c>
      <c r="AT46">
        <v>4.76</v>
      </c>
      <c r="AU46">
        <v>3.03</v>
      </c>
      <c r="AV46" t="s">
        <v>74</v>
      </c>
    </row>
    <row r="47" spans="15:48" ht="15.75" thickBot="1" x14ac:dyDescent="0.3">
      <c r="O47">
        <v>2008</v>
      </c>
      <c r="P47">
        <v>35</v>
      </c>
      <c r="Q47">
        <v>4138816</v>
      </c>
      <c r="R47" s="5">
        <v>1244240</v>
      </c>
      <c r="S47" s="9">
        <v>2152219</v>
      </c>
      <c r="T47" s="5">
        <v>1160430</v>
      </c>
      <c r="U47">
        <v>0.23611111111111099</v>
      </c>
      <c r="Y47">
        <v>2008</v>
      </c>
      <c r="Z47">
        <f t="shared" si="6"/>
        <v>921500</v>
      </c>
      <c r="AA47">
        <v>2019</v>
      </c>
      <c r="AB47">
        <v>921.5</v>
      </c>
      <c r="AC47" s="5">
        <v>1692431</v>
      </c>
      <c r="AD47">
        <v>344386</v>
      </c>
      <c r="AE47">
        <v>1064337</v>
      </c>
      <c r="AF47">
        <v>1525437</v>
      </c>
      <c r="AG47">
        <f t="shared" si="7"/>
        <v>127119.75</v>
      </c>
      <c r="AH47">
        <f t="shared" si="8"/>
        <v>1401766.5</v>
      </c>
      <c r="AK47" t="s">
        <v>75</v>
      </c>
      <c r="AL47" s="11">
        <v>2019</v>
      </c>
      <c r="AM47">
        <v>13.11</v>
      </c>
      <c r="AN47">
        <v>10.66</v>
      </c>
      <c r="AO47">
        <v>24.77</v>
      </c>
      <c r="AP47">
        <v>10.34</v>
      </c>
      <c r="AQ47" t="s">
        <v>75</v>
      </c>
      <c r="AR47">
        <v>2.64</v>
      </c>
      <c r="AS47">
        <v>6.34</v>
      </c>
      <c r="AT47">
        <v>9.2799999999999994</v>
      </c>
      <c r="AU47">
        <v>4.9400000000000004</v>
      </c>
      <c r="AV47" t="s">
        <v>75</v>
      </c>
    </row>
    <row r="48" spans="15:48" ht="15.75" thickBot="1" x14ac:dyDescent="0.3">
      <c r="O48">
        <v>2009</v>
      </c>
      <c r="P48">
        <v>40</v>
      </c>
      <c r="Q48">
        <v>4138816</v>
      </c>
      <c r="R48" s="5">
        <v>1385266</v>
      </c>
      <c r="S48" s="9">
        <v>2227564</v>
      </c>
      <c r="T48" s="5">
        <v>1189387</v>
      </c>
      <c r="U48">
        <v>0.23055555555555499</v>
      </c>
      <c r="Y48">
        <v>2009</v>
      </c>
      <c r="Z48">
        <f t="shared" si="6"/>
        <v>1039599.9999999999</v>
      </c>
      <c r="AA48">
        <v>2020</v>
      </c>
      <c r="AB48">
        <v>1039.5999999999999</v>
      </c>
      <c r="AC48" s="5">
        <v>744490</v>
      </c>
      <c r="AD48">
        <v>403632</v>
      </c>
      <c r="AE48">
        <v>282457</v>
      </c>
      <c r="AF48">
        <v>735426</v>
      </c>
      <c r="AG48">
        <f t="shared" si="7"/>
        <v>61285.5</v>
      </c>
      <c r="AH48">
        <f>AG48*9+AG47*3</f>
        <v>932928.75</v>
      </c>
      <c r="AJ48" s="12"/>
      <c r="AK48" s="12" t="s">
        <v>72</v>
      </c>
      <c r="AL48" s="11">
        <v>2020</v>
      </c>
      <c r="AM48">
        <v>4.91</v>
      </c>
      <c r="AN48">
        <v>4.13</v>
      </c>
      <c r="AO48">
        <v>9.7100000000000009</v>
      </c>
      <c r="AP48">
        <v>6.12</v>
      </c>
      <c r="AQ48" t="s">
        <v>72</v>
      </c>
      <c r="AR48">
        <v>0.8</v>
      </c>
      <c r="AS48">
        <v>2.15</v>
      </c>
      <c r="AT48">
        <v>3.02</v>
      </c>
      <c r="AU48">
        <v>2.35</v>
      </c>
      <c r="AV48" t="s">
        <v>72</v>
      </c>
    </row>
    <row r="49" spans="15:48" ht="15.75" thickBot="1" x14ac:dyDescent="0.3">
      <c r="O49">
        <v>2010</v>
      </c>
      <c r="P49">
        <v>50</v>
      </c>
      <c r="Q49">
        <v>4138816</v>
      </c>
      <c r="R49" s="5">
        <v>2010672</v>
      </c>
      <c r="S49" s="9">
        <v>2836927</v>
      </c>
      <c r="T49" s="5">
        <v>1783847</v>
      </c>
      <c r="U49">
        <v>0.57777777777777695</v>
      </c>
      <c r="Y49">
        <v>2010</v>
      </c>
      <c r="AA49">
        <v>2021</v>
      </c>
      <c r="AD49">
        <v>307743</v>
      </c>
      <c r="AE49">
        <v>151041</v>
      </c>
      <c r="AF49">
        <f>SUM(AD49:AE49)</f>
        <v>458784</v>
      </c>
      <c r="AG49">
        <f t="shared" si="7"/>
        <v>38232</v>
      </c>
      <c r="AH49">
        <f t="shared" si="8"/>
        <v>527944.5</v>
      </c>
      <c r="AJ49" s="12"/>
      <c r="AK49" s="12" t="s">
        <v>76</v>
      </c>
      <c r="AL49" s="11">
        <v>2021</v>
      </c>
      <c r="AM49">
        <v>3.52</v>
      </c>
      <c r="AN49">
        <v>2.2599999999999998</v>
      </c>
      <c r="AO49">
        <v>6.37</v>
      </c>
      <c r="AP49">
        <v>3.8</v>
      </c>
      <c r="AQ49" t="s">
        <v>76</v>
      </c>
      <c r="AR49">
        <v>0.51</v>
      </c>
      <c r="AS49">
        <v>1.24</v>
      </c>
      <c r="AT49">
        <v>1.8</v>
      </c>
      <c r="AU49">
        <v>1.32</v>
      </c>
      <c r="AV49" t="s">
        <v>76</v>
      </c>
    </row>
    <row r="50" spans="15:48" ht="15.75" thickBot="1" x14ac:dyDescent="0.3">
      <c r="O50">
        <v>2011</v>
      </c>
      <c r="P50">
        <v>80</v>
      </c>
      <c r="Q50">
        <v>4138816</v>
      </c>
      <c r="R50" s="5">
        <v>2847572</v>
      </c>
      <c r="S50" s="9">
        <v>3666432</v>
      </c>
      <c r="T50" s="5">
        <v>2039139</v>
      </c>
      <c r="U50">
        <v>0.93055555555555503</v>
      </c>
      <c r="Y50">
        <v>2011</v>
      </c>
      <c r="AA50">
        <v>2022</v>
      </c>
      <c r="AD50">
        <v>320845</v>
      </c>
      <c r="AE50">
        <v>107304</v>
      </c>
      <c r="AF50">
        <f>SUM(AD50:AE50)</f>
        <v>428149</v>
      </c>
      <c r="AG50">
        <f t="shared" si="7"/>
        <v>35679.083333333336</v>
      </c>
      <c r="AH50">
        <f t="shared" si="8"/>
        <v>435807.75</v>
      </c>
      <c r="AJ50" s="12"/>
      <c r="AK50" s="12" t="s">
        <v>76</v>
      </c>
      <c r="AL50" s="11">
        <v>2022</v>
      </c>
      <c r="AM50">
        <v>6.71</v>
      </c>
      <c r="AN50">
        <v>3.49</v>
      </c>
      <c r="AO50">
        <v>10.79</v>
      </c>
      <c r="AP50">
        <v>4.55</v>
      </c>
      <c r="AQ50" t="s">
        <v>76</v>
      </c>
      <c r="AR50">
        <v>1.58</v>
      </c>
      <c r="AS50">
        <v>1.63</v>
      </c>
      <c r="AT50">
        <v>3.32</v>
      </c>
      <c r="AU50">
        <v>1.56</v>
      </c>
      <c r="AV50" t="s">
        <v>76</v>
      </c>
    </row>
    <row r="51" spans="15:48" x14ac:dyDescent="0.25">
      <c r="O51">
        <v>2012</v>
      </c>
      <c r="P51">
        <v>65</v>
      </c>
      <c r="Q51">
        <v>4138816</v>
      </c>
      <c r="R51" s="5">
        <v>2593699</v>
      </c>
      <c r="S51" s="9">
        <v>2883211</v>
      </c>
      <c r="T51" s="5">
        <v>1730433</v>
      </c>
      <c r="U51">
        <v>0.48611111111111099</v>
      </c>
      <c r="Y51">
        <v>2012</v>
      </c>
    </row>
    <row r="52" spans="15:48" x14ac:dyDescent="0.25">
      <c r="O52">
        <v>2013</v>
      </c>
      <c r="P52">
        <v>35</v>
      </c>
      <c r="Q52">
        <v>4138816</v>
      </c>
      <c r="R52" s="5">
        <v>1623212</v>
      </c>
      <c r="S52" s="9">
        <v>2224875</v>
      </c>
      <c r="T52" s="5">
        <v>1165746</v>
      </c>
      <c r="U52">
        <v>0.313888888888888</v>
      </c>
      <c r="Y52">
        <v>2013</v>
      </c>
      <c r="AD52" t="s">
        <v>71</v>
      </c>
    </row>
    <row r="53" spans="15:48" x14ac:dyDescent="0.25">
      <c r="O53">
        <v>2014</v>
      </c>
      <c r="P53">
        <v>5</v>
      </c>
      <c r="Q53">
        <v>4172256</v>
      </c>
      <c r="R53" s="5">
        <v>475533</v>
      </c>
      <c r="S53" s="9">
        <v>1242286</v>
      </c>
      <c r="T53" s="5">
        <v>481804</v>
      </c>
      <c r="U53">
        <v>7.2222222222222104E-2</v>
      </c>
      <c r="Y53">
        <v>2014</v>
      </c>
      <c r="AC53">
        <v>2002</v>
      </c>
      <c r="AD53">
        <v>2817838</v>
      </c>
      <c r="AJ53" t="s">
        <v>81</v>
      </c>
      <c r="AK53" t="s">
        <v>77</v>
      </c>
      <c r="AL53" t="s">
        <v>78</v>
      </c>
      <c r="AM53" t="s">
        <v>79</v>
      </c>
    </row>
    <row r="54" spans="15:48" x14ac:dyDescent="0.25">
      <c r="O54">
        <v>2015</v>
      </c>
      <c r="P54">
        <v>20</v>
      </c>
      <c r="Q54">
        <v>4172786</v>
      </c>
      <c r="R54" s="5">
        <v>846547</v>
      </c>
      <c r="S54" s="9">
        <v>1497970</v>
      </c>
      <c r="T54" s="5">
        <v>716376</v>
      </c>
      <c r="U54">
        <v>5.83333333333333E-2</v>
      </c>
      <c r="Y54">
        <v>2015</v>
      </c>
      <c r="AC54">
        <v>2003</v>
      </c>
      <c r="AD54">
        <v>3403230</v>
      </c>
      <c r="AI54">
        <v>1962</v>
      </c>
      <c r="AJ54">
        <v>0</v>
      </c>
      <c r="AK54">
        <v>0</v>
      </c>
      <c r="AL54">
        <v>0</v>
      </c>
      <c r="AM54">
        <f>SUM(AJ54:AL54)</f>
        <v>0</v>
      </c>
    </row>
    <row r="55" spans="15:48" x14ac:dyDescent="0.25">
      <c r="O55">
        <v>2016</v>
      </c>
      <c r="P55">
        <v>60</v>
      </c>
      <c r="Q55">
        <v>4172786</v>
      </c>
      <c r="R55" s="5">
        <v>2021891</v>
      </c>
      <c r="S55" s="9">
        <v>2359869</v>
      </c>
      <c r="T55" s="5">
        <v>1380482</v>
      </c>
      <c r="U55">
        <v>0.3</v>
      </c>
      <c r="Y55">
        <v>2016</v>
      </c>
      <c r="AC55">
        <v>2004</v>
      </c>
      <c r="AD55">
        <v>3448760</v>
      </c>
      <c r="AI55">
        <v>1963</v>
      </c>
      <c r="AJ55">
        <v>0</v>
      </c>
      <c r="AK55">
        <v>0</v>
      </c>
      <c r="AL55">
        <v>0</v>
      </c>
      <c r="AM55">
        <f t="shared" ref="AM55:AM113" si="9">SUM(AJ55:AL55)</f>
        <v>0</v>
      </c>
    </row>
    <row r="56" spans="15:48" x14ac:dyDescent="0.25">
      <c r="O56">
        <v>2017</v>
      </c>
      <c r="P56">
        <v>85</v>
      </c>
      <c r="Q56">
        <v>4172786</v>
      </c>
      <c r="R56" s="5">
        <v>3103773</v>
      </c>
      <c r="S56" s="9">
        <v>3770284</v>
      </c>
      <c r="T56" s="5">
        <v>2129362</v>
      </c>
      <c r="U56">
        <v>0.85833333333333295</v>
      </c>
      <c r="Y56">
        <v>2017</v>
      </c>
      <c r="AC56">
        <v>2005</v>
      </c>
      <c r="AD56">
        <v>3056090</v>
      </c>
      <c r="AI56">
        <v>1964</v>
      </c>
      <c r="AJ56">
        <v>0</v>
      </c>
      <c r="AK56">
        <v>0</v>
      </c>
      <c r="AL56">
        <v>0</v>
      </c>
      <c r="AM56">
        <f t="shared" si="9"/>
        <v>0</v>
      </c>
    </row>
    <row r="57" spans="15:48" x14ac:dyDescent="0.25">
      <c r="O57">
        <v>2018</v>
      </c>
      <c r="P57">
        <v>35</v>
      </c>
      <c r="Q57">
        <v>4172786</v>
      </c>
      <c r="R57" s="5">
        <v>1568954</v>
      </c>
      <c r="S57" s="9">
        <v>2048578</v>
      </c>
      <c r="T57" s="5">
        <v>1072584</v>
      </c>
      <c r="U57">
        <v>0.46111111111111103</v>
      </c>
      <c r="Y57">
        <v>2018</v>
      </c>
      <c r="AC57">
        <v>2006</v>
      </c>
      <c r="AD57">
        <v>3024372</v>
      </c>
      <c r="AI57">
        <v>1965</v>
      </c>
      <c r="AJ57">
        <v>0</v>
      </c>
      <c r="AK57">
        <v>0</v>
      </c>
      <c r="AL57">
        <v>0</v>
      </c>
      <c r="AM57">
        <f t="shared" si="9"/>
        <v>0</v>
      </c>
    </row>
    <row r="58" spans="15:48" x14ac:dyDescent="0.25">
      <c r="O58">
        <v>2019</v>
      </c>
      <c r="P58">
        <v>75</v>
      </c>
      <c r="S58" s="9">
        <v>3058493</v>
      </c>
      <c r="T58" s="5">
        <v>1692431</v>
      </c>
      <c r="U58">
        <v>0.79444444444444395</v>
      </c>
      <c r="Y58">
        <v>2019</v>
      </c>
      <c r="AC58">
        <v>2007</v>
      </c>
      <c r="AD58">
        <v>2999376</v>
      </c>
      <c r="AI58">
        <v>1966</v>
      </c>
      <c r="AJ58">
        <v>0</v>
      </c>
      <c r="AK58">
        <v>0</v>
      </c>
      <c r="AL58">
        <v>0</v>
      </c>
      <c r="AM58">
        <f t="shared" si="9"/>
        <v>0</v>
      </c>
    </row>
    <row r="59" spans="15:48" x14ac:dyDescent="0.25">
      <c r="O59">
        <v>2020</v>
      </c>
      <c r="P59">
        <v>20</v>
      </c>
      <c r="S59" s="9">
        <v>1589256</v>
      </c>
      <c r="T59" s="5">
        <v>744490</v>
      </c>
      <c r="U59">
        <v>0.41111111111111098</v>
      </c>
      <c r="Y59">
        <v>2020</v>
      </c>
      <c r="AC59">
        <v>2008</v>
      </c>
      <c r="AD59">
        <v>1796626</v>
      </c>
      <c r="AI59">
        <v>1967</v>
      </c>
      <c r="AJ59">
        <v>0</v>
      </c>
      <c r="AK59">
        <v>0</v>
      </c>
      <c r="AL59">
        <v>0</v>
      </c>
      <c r="AM59">
        <f t="shared" si="9"/>
        <v>0</v>
      </c>
    </row>
    <row r="60" spans="15:48" x14ac:dyDescent="0.25">
      <c r="O60">
        <v>2021</v>
      </c>
      <c r="P60">
        <v>5</v>
      </c>
      <c r="S60" s="9">
        <v>1365901</v>
      </c>
      <c r="U60">
        <v>0.11111111111111099</v>
      </c>
      <c r="Y60">
        <v>2021</v>
      </c>
      <c r="AC60">
        <v>2009</v>
      </c>
      <c r="AD60">
        <v>1861742</v>
      </c>
      <c r="AI60">
        <v>1968</v>
      </c>
      <c r="AJ60">
        <v>0</v>
      </c>
      <c r="AK60">
        <v>0</v>
      </c>
      <c r="AL60">
        <v>0</v>
      </c>
      <c r="AM60">
        <f t="shared" si="9"/>
        <v>0</v>
      </c>
    </row>
    <row r="61" spans="15:48" ht="15.75" thickBot="1" x14ac:dyDescent="0.3">
      <c r="O61">
        <v>2022</v>
      </c>
      <c r="P61">
        <v>5</v>
      </c>
      <c r="S61" s="10">
        <v>1267989</v>
      </c>
      <c r="U61">
        <v>0.155555555555555</v>
      </c>
      <c r="Y61">
        <v>2022</v>
      </c>
      <c r="AC61">
        <v>2010</v>
      </c>
      <c r="AD61">
        <v>2840662</v>
      </c>
      <c r="AI61">
        <v>1969</v>
      </c>
      <c r="AJ61">
        <v>0</v>
      </c>
      <c r="AK61">
        <v>0</v>
      </c>
      <c r="AL61">
        <v>0</v>
      </c>
      <c r="AM61">
        <f t="shared" si="9"/>
        <v>0</v>
      </c>
    </row>
    <row r="62" spans="15:48" x14ac:dyDescent="0.25">
      <c r="O62">
        <v>2023</v>
      </c>
      <c r="P62">
        <v>100</v>
      </c>
      <c r="U62">
        <v>0.85</v>
      </c>
      <c r="AC62">
        <v>2011</v>
      </c>
      <c r="AD62">
        <v>3373140</v>
      </c>
      <c r="AI62">
        <v>1970</v>
      </c>
      <c r="AJ62">
        <v>0</v>
      </c>
      <c r="AK62">
        <v>0</v>
      </c>
      <c r="AL62">
        <v>0</v>
      </c>
      <c r="AM62">
        <f t="shared" si="9"/>
        <v>0</v>
      </c>
    </row>
    <row r="63" spans="15:48" x14ac:dyDescent="0.25">
      <c r="O63">
        <v>2024</v>
      </c>
      <c r="P63">
        <v>40</v>
      </c>
      <c r="U63">
        <v>0.52222222222222203</v>
      </c>
      <c r="AC63">
        <v>2012</v>
      </c>
      <c r="AD63">
        <v>2449814</v>
      </c>
      <c r="AI63">
        <v>1971</v>
      </c>
      <c r="AJ63">
        <v>0</v>
      </c>
      <c r="AK63">
        <v>0</v>
      </c>
      <c r="AL63">
        <v>0</v>
      </c>
      <c r="AM63">
        <f t="shared" si="9"/>
        <v>0</v>
      </c>
    </row>
    <row r="64" spans="15:48" x14ac:dyDescent="0.25">
      <c r="AC64">
        <v>2013</v>
      </c>
      <c r="AD64">
        <v>1785100</v>
      </c>
      <c r="AI64">
        <v>1972</v>
      </c>
      <c r="AJ64">
        <v>857</v>
      </c>
      <c r="AK64">
        <v>71991</v>
      </c>
      <c r="AL64">
        <v>1275</v>
      </c>
      <c r="AM64">
        <f t="shared" si="9"/>
        <v>74123</v>
      </c>
    </row>
    <row r="65" spans="29:39" x14ac:dyDescent="0.25">
      <c r="AC65">
        <v>2014</v>
      </c>
      <c r="AD65">
        <v>774784</v>
      </c>
      <c r="AI65">
        <v>1973</v>
      </c>
      <c r="AJ65">
        <v>679</v>
      </c>
      <c r="AK65">
        <v>155317</v>
      </c>
      <c r="AL65">
        <v>51812</v>
      </c>
      <c r="AM65">
        <f t="shared" si="9"/>
        <v>207808</v>
      </c>
    </row>
    <row r="66" spans="29:39" x14ac:dyDescent="0.25">
      <c r="AC66">
        <v>2015</v>
      </c>
      <c r="AD66">
        <v>1147052</v>
      </c>
      <c r="AI66">
        <v>1974</v>
      </c>
      <c r="AJ66">
        <v>2264</v>
      </c>
      <c r="AK66">
        <v>209172</v>
      </c>
      <c r="AL66">
        <v>102198</v>
      </c>
      <c r="AM66">
        <f t="shared" si="9"/>
        <v>313634</v>
      </c>
    </row>
    <row r="67" spans="29:39" x14ac:dyDescent="0.25">
      <c r="AC67">
        <v>2016</v>
      </c>
      <c r="AD67">
        <v>2167800</v>
      </c>
      <c r="AI67">
        <v>1975</v>
      </c>
      <c r="AJ67">
        <v>9387</v>
      </c>
      <c r="AK67">
        <v>374306</v>
      </c>
      <c r="AL67">
        <v>189526</v>
      </c>
      <c r="AM67">
        <f t="shared" si="9"/>
        <v>573219</v>
      </c>
    </row>
    <row r="68" spans="29:39" x14ac:dyDescent="0.25">
      <c r="AC68">
        <v>2017</v>
      </c>
      <c r="AD68">
        <v>3252714</v>
      </c>
      <c r="AI68">
        <v>1976</v>
      </c>
      <c r="AJ68">
        <v>29349</v>
      </c>
      <c r="AK68">
        <v>420708</v>
      </c>
      <c r="AL68">
        <v>235711</v>
      </c>
      <c r="AM68">
        <f t="shared" si="9"/>
        <v>685768</v>
      </c>
    </row>
    <row r="69" spans="29:39" x14ac:dyDescent="0.25">
      <c r="AC69">
        <v>2018</v>
      </c>
      <c r="AD69">
        <v>1359090</v>
      </c>
      <c r="AI69">
        <v>1977</v>
      </c>
      <c r="AJ69">
        <v>12502</v>
      </c>
      <c r="AK69">
        <v>122447</v>
      </c>
      <c r="AL69">
        <v>101137</v>
      </c>
      <c r="AM69">
        <f t="shared" si="9"/>
        <v>236086</v>
      </c>
    </row>
    <row r="70" spans="29:39" x14ac:dyDescent="0.25">
      <c r="AC70">
        <v>2019</v>
      </c>
      <c r="AD70">
        <v>2694324</v>
      </c>
      <c r="AI70">
        <v>1978</v>
      </c>
      <c r="AJ70">
        <v>45554</v>
      </c>
      <c r="AK70">
        <v>171139</v>
      </c>
      <c r="AL70">
        <v>373636</v>
      </c>
      <c r="AM70">
        <f t="shared" si="9"/>
        <v>590329</v>
      </c>
    </row>
    <row r="71" spans="29:39" x14ac:dyDescent="0.25">
      <c r="AC71">
        <v>2020</v>
      </c>
      <c r="AD71">
        <v>863518</v>
      </c>
      <c r="AI71">
        <v>1979</v>
      </c>
      <c r="AJ71">
        <v>65886</v>
      </c>
      <c r="AK71">
        <v>145598</v>
      </c>
      <c r="AL71">
        <v>356854</v>
      </c>
      <c r="AM71">
        <f t="shared" si="9"/>
        <v>568338</v>
      </c>
    </row>
    <row r="72" spans="29:39" x14ac:dyDescent="0.25">
      <c r="AI72">
        <v>1980</v>
      </c>
      <c r="AJ72">
        <v>77837</v>
      </c>
      <c r="AK72">
        <v>165931</v>
      </c>
      <c r="AL72">
        <v>395975</v>
      </c>
      <c r="AM72">
        <f t="shared" si="9"/>
        <v>639743</v>
      </c>
    </row>
    <row r="73" spans="29:39" x14ac:dyDescent="0.25">
      <c r="AI73">
        <v>1981</v>
      </c>
      <c r="AJ73">
        <v>86130</v>
      </c>
      <c r="AK73">
        <v>283264</v>
      </c>
      <c r="AL73">
        <v>569088</v>
      </c>
      <c r="AM73">
        <f t="shared" si="9"/>
        <v>938482</v>
      </c>
    </row>
    <row r="74" spans="29:39" x14ac:dyDescent="0.25">
      <c r="AI74">
        <v>1982</v>
      </c>
      <c r="AJ74">
        <v>62029</v>
      </c>
      <c r="AK74">
        <v>360878</v>
      </c>
      <c r="AL74">
        <v>395164</v>
      </c>
      <c r="AM74">
        <f t="shared" si="9"/>
        <v>818071</v>
      </c>
    </row>
    <row r="75" spans="29:39" x14ac:dyDescent="0.25">
      <c r="AI75">
        <v>1983</v>
      </c>
      <c r="AJ75">
        <v>33910</v>
      </c>
      <c r="AK75">
        <v>166995</v>
      </c>
      <c r="AL75">
        <v>230277</v>
      </c>
      <c r="AM75">
        <f t="shared" si="9"/>
        <v>431182</v>
      </c>
    </row>
    <row r="76" spans="29:39" x14ac:dyDescent="0.25">
      <c r="AI76">
        <v>1984</v>
      </c>
      <c r="AJ76">
        <v>33791</v>
      </c>
      <c r="AK76">
        <v>272101</v>
      </c>
      <c r="AL76">
        <v>250938</v>
      </c>
      <c r="AM76">
        <f t="shared" si="9"/>
        <v>556830</v>
      </c>
    </row>
    <row r="77" spans="29:39" x14ac:dyDescent="0.25">
      <c r="AI77">
        <v>1985</v>
      </c>
      <c r="AJ77">
        <v>40044</v>
      </c>
      <c r="AK77">
        <v>403097</v>
      </c>
      <c r="AL77">
        <v>349336</v>
      </c>
      <c r="AM77">
        <f t="shared" si="9"/>
        <v>792477</v>
      </c>
    </row>
    <row r="78" spans="29:39" x14ac:dyDescent="0.25">
      <c r="AI78">
        <v>1986</v>
      </c>
      <c r="AJ78">
        <v>37214</v>
      </c>
      <c r="AK78">
        <v>393203</v>
      </c>
      <c r="AL78">
        <v>392650</v>
      </c>
      <c r="AM78">
        <f t="shared" si="9"/>
        <v>823067</v>
      </c>
    </row>
    <row r="79" spans="29:39" x14ac:dyDescent="0.25">
      <c r="AI79">
        <v>1987</v>
      </c>
      <c r="AJ79">
        <v>42419</v>
      </c>
      <c r="AK79">
        <v>433452</v>
      </c>
      <c r="AL79">
        <v>375451</v>
      </c>
      <c r="AM79">
        <f t="shared" si="9"/>
        <v>851322</v>
      </c>
    </row>
    <row r="80" spans="29:39" x14ac:dyDescent="0.25">
      <c r="AI80">
        <v>1988</v>
      </c>
      <c r="AJ80">
        <v>38283</v>
      </c>
      <c r="AK80">
        <v>507169</v>
      </c>
      <c r="AL80">
        <v>499285</v>
      </c>
      <c r="AM80">
        <f t="shared" si="9"/>
        <v>1044737</v>
      </c>
    </row>
    <row r="81" spans="35:39" x14ac:dyDescent="0.25">
      <c r="AI81">
        <v>1989</v>
      </c>
      <c r="AJ81">
        <v>57630</v>
      </c>
      <c r="AK81">
        <v>611681</v>
      </c>
      <c r="AL81">
        <v>658730</v>
      </c>
      <c r="AM81">
        <f t="shared" si="9"/>
        <v>1328041</v>
      </c>
    </row>
    <row r="82" spans="35:39" x14ac:dyDescent="0.25">
      <c r="AI82">
        <v>1990</v>
      </c>
      <c r="AJ82">
        <v>59388</v>
      </c>
      <c r="AK82">
        <v>791355</v>
      </c>
      <c r="AL82">
        <v>728723</v>
      </c>
      <c r="AM82">
        <f t="shared" si="9"/>
        <v>1579466</v>
      </c>
    </row>
    <row r="83" spans="35:39" x14ac:dyDescent="0.25">
      <c r="AI83">
        <v>1991</v>
      </c>
      <c r="AJ83">
        <v>16276</v>
      </c>
      <c r="AK83">
        <v>263909</v>
      </c>
      <c r="AL83">
        <v>161032</v>
      </c>
      <c r="AM83">
        <f t="shared" si="9"/>
        <v>441217</v>
      </c>
    </row>
    <row r="84" spans="35:39" x14ac:dyDescent="0.25">
      <c r="AI84">
        <v>1992</v>
      </c>
      <c r="AJ84">
        <v>45756</v>
      </c>
      <c r="AK84">
        <v>435661</v>
      </c>
      <c r="AL84">
        <v>328354</v>
      </c>
      <c r="AM84">
        <f t="shared" si="9"/>
        <v>809771</v>
      </c>
    </row>
    <row r="85" spans="35:39" x14ac:dyDescent="0.25">
      <c r="AI85">
        <v>1993</v>
      </c>
      <c r="AJ85">
        <v>63544</v>
      </c>
      <c r="AK85">
        <v>451263</v>
      </c>
      <c r="AL85">
        <v>244678</v>
      </c>
      <c r="AM85">
        <f t="shared" si="9"/>
        <v>759485</v>
      </c>
    </row>
    <row r="86" spans="35:39" x14ac:dyDescent="0.25">
      <c r="AI86">
        <v>1994</v>
      </c>
      <c r="AJ86">
        <v>76306</v>
      </c>
      <c r="AK86">
        <v>490819</v>
      </c>
      <c r="AL86">
        <v>393690</v>
      </c>
      <c r="AM86">
        <f t="shared" si="9"/>
        <v>960815</v>
      </c>
    </row>
    <row r="87" spans="35:39" x14ac:dyDescent="0.25">
      <c r="AI87">
        <v>1995</v>
      </c>
      <c r="AJ87">
        <v>63858</v>
      </c>
      <c r="AK87">
        <v>157629</v>
      </c>
      <c r="AL87">
        <v>320978</v>
      </c>
      <c r="AM87">
        <f t="shared" si="9"/>
        <v>542465</v>
      </c>
    </row>
    <row r="88" spans="35:39" x14ac:dyDescent="0.25">
      <c r="AI88">
        <v>1996</v>
      </c>
      <c r="AJ88">
        <v>76196</v>
      </c>
      <c r="AK88">
        <v>286066</v>
      </c>
      <c r="AL88">
        <v>417656</v>
      </c>
      <c r="AM88">
        <f t="shared" si="9"/>
        <v>779918</v>
      </c>
    </row>
    <row r="89" spans="35:39" x14ac:dyDescent="0.25">
      <c r="AI89">
        <v>1997</v>
      </c>
      <c r="AJ89">
        <v>85712</v>
      </c>
      <c r="AK89">
        <v>323212</v>
      </c>
      <c r="AL89">
        <v>451874</v>
      </c>
      <c r="AM89">
        <f t="shared" si="9"/>
        <v>860798</v>
      </c>
    </row>
    <row r="90" spans="35:39" x14ac:dyDescent="0.25">
      <c r="AI90">
        <v>1998</v>
      </c>
      <c r="AJ90">
        <v>66187</v>
      </c>
      <c r="AK90">
        <v>208916</v>
      </c>
      <c r="AL90">
        <v>332198</v>
      </c>
      <c r="AM90">
        <f t="shared" si="9"/>
        <v>607301</v>
      </c>
    </row>
    <row r="91" spans="35:39" x14ac:dyDescent="0.25">
      <c r="AI91">
        <v>1999</v>
      </c>
      <c r="AJ91">
        <v>91969</v>
      </c>
      <c r="AK91">
        <v>357664</v>
      </c>
      <c r="AL91">
        <v>497787</v>
      </c>
      <c r="AM91">
        <f t="shared" si="9"/>
        <v>947420</v>
      </c>
    </row>
    <row r="92" spans="35:39" x14ac:dyDescent="0.25">
      <c r="AI92">
        <v>2000</v>
      </c>
      <c r="AJ92">
        <v>105211</v>
      </c>
      <c r="AK92">
        <v>668126</v>
      </c>
      <c r="AL92">
        <v>853786</v>
      </c>
      <c r="AM92">
        <f t="shared" si="9"/>
        <v>1627123</v>
      </c>
    </row>
    <row r="93" spans="35:39" x14ac:dyDescent="0.25">
      <c r="AI93">
        <v>2001</v>
      </c>
      <c r="AJ93">
        <v>78774</v>
      </c>
      <c r="AK93">
        <v>477315</v>
      </c>
      <c r="AL93">
        <v>631363</v>
      </c>
      <c r="AM93">
        <f t="shared" si="9"/>
        <v>1187452</v>
      </c>
    </row>
    <row r="94" spans="35:39" x14ac:dyDescent="0.25">
      <c r="AI94">
        <v>2002</v>
      </c>
      <c r="AJ94">
        <v>83202</v>
      </c>
      <c r="AK94">
        <v>779284</v>
      </c>
      <c r="AL94">
        <v>818028</v>
      </c>
      <c r="AM94">
        <f t="shared" si="9"/>
        <v>1680514</v>
      </c>
    </row>
    <row r="95" spans="35:39" x14ac:dyDescent="0.25">
      <c r="AI95">
        <v>2003</v>
      </c>
      <c r="AJ95">
        <v>112448</v>
      </c>
      <c r="AK95">
        <v>735699</v>
      </c>
      <c r="AL95">
        <v>922901</v>
      </c>
      <c r="AM95">
        <f t="shared" si="9"/>
        <v>1771048</v>
      </c>
    </row>
    <row r="96" spans="35:39" x14ac:dyDescent="0.25">
      <c r="AI96">
        <v>2004</v>
      </c>
      <c r="AJ96">
        <v>87075</v>
      </c>
      <c r="AK96">
        <v>850007</v>
      </c>
      <c r="AL96">
        <v>1034153</v>
      </c>
      <c r="AM96">
        <f t="shared" si="9"/>
        <v>1971235</v>
      </c>
    </row>
    <row r="97" spans="35:39" x14ac:dyDescent="0.25">
      <c r="AI97">
        <v>2005</v>
      </c>
      <c r="AJ97">
        <v>105911</v>
      </c>
      <c r="AK97">
        <v>577251</v>
      </c>
      <c r="AL97">
        <v>1010254</v>
      </c>
      <c r="AM97">
        <f t="shared" si="9"/>
        <v>1693416</v>
      </c>
    </row>
    <row r="98" spans="35:39" x14ac:dyDescent="0.25">
      <c r="AI98">
        <v>2006</v>
      </c>
      <c r="AJ98">
        <v>127531</v>
      </c>
      <c r="AK98">
        <v>616546</v>
      </c>
      <c r="AL98">
        <v>1153995</v>
      </c>
      <c r="AM98">
        <f t="shared" si="9"/>
        <v>1898072</v>
      </c>
    </row>
    <row r="99" spans="35:39" x14ac:dyDescent="0.25">
      <c r="AI99">
        <v>2007</v>
      </c>
      <c r="AJ99">
        <v>148424</v>
      </c>
      <c r="AK99">
        <v>760750</v>
      </c>
      <c r="AL99">
        <v>953803</v>
      </c>
      <c r="AM99">
        <f t="shared" si="9"/>
        <v>1862977</v>
      </c>
    </row>
    <row r="100" spans="35:39" x14ac:dyDescent="0.25">
      <c r="AI100">
        <v>2008</v>
      </c>
      <c r="AJ100">
        <v>89498</v>
      </c>
      <c r="AK100">
        <v>531832</v>
      </c>
      <c r="AL100">
        <v>533227</v>
      </c>
      <c r="AM100">
        <f t="shared" si="9"/>
        <v>1154557</v>
      </c>
    </row>
    <row r="101" spans="35:39" x14ac:dyDescent="0.25">
      <c r="AI101">
        <v>2009</v>
      </c>
      <c r="AJ101">
        <v>91141</v>
      </c>
      <c r="AK101">
        <v>631969</v>
      </c>
      <c r="AL101">
        <v>410043</v>
      </c>
      <c r="AM101">
        <f t="shared" si="9"/>
        <v>1133153</v>
      </c>
    </row>
    <row r="102" spans="35:39" x14ac:dyDescent="0.25">
      <c r="AI102">
        <v>2010</v>
      </c>
      <c r="AJ102">
        <v>107993</v>
      </c>
      <c r="AK102">
        <v>412240</v>
      </c>
      <c r="AL102">
        <v>851786</v>
      </c>
      <c r="AM102">
        <f t="shared" si="9"/>
        <v>1372019</v>
      </c>
    </row>
    <row r="103" spans="35:39" x14ac:dyDescent="0.25">
      <c r="AI103">
        <v>2011</v>
      </c>
      <c r="AJ103">
        <v>154579</v>
      </c>
      <c r="AK103">
        <v>411366</v>
      </c>
      <c r="AL103">
        <v>1066088</v>
      </c>
      <c r="AM103">
        <f t="shared" si="9"/>
        <v>1632033</v>
      </c>
    </row>
    <row r="104" spans="35:39" x14ac:dyDescent="0.25">
      <c r="AI104">
        <v>2012</v>
      </c>
      <c r="AJ104">
        <v>120956</v>
      </c>
      <c r="AK104">
        <v>593774</v>
      </c>
      <c r="AL104">
        <v>771982</v>
      </c>
      <c r="AM104">
        <f t="shared" si="9"/>
        <v>1486712</v>
      </c>
    </row>
    <row r="105" spans="35:39" x14ac:dyDescent="0.25">
      <c r="AI105">
        <v>2013</v>
      </c>
      <c r="AJ105">
        <v>70393</v>
      </c>
      <c r="AK105">
        <v>612912</v>
      </c>
      <c r="AL105">
        <v>458221</v>
      </c>
      <c r="AM105">
        <f t="shared" si="9"/>
        <v>1141526</v>
      </c>
    </row>
    <row r="106" spans="35:39" x14ac:dyDescent="0.25">
      <c r="AI106">
        <v>2014</v>
      </c>
      <c r="AJ106">
        <v>31954</v>
      </c>
      <c r="AK106">
        <v>305533</v>
      </c>
      <c r="AL106">
        <v>129317</v>
      </c>
      <c r="AM106">
        <f t="shared" si="9"/>
        <v>466804</v>
      </c>
    </row>
    <row r="107" spans="35:39" x14ac:dyDescent="0.25">
      <c r="AI107">
        <v>2015</v>
      </c>
      <c r="AJ107">
        <v>30227</v>
      </c>
      <c r="AK107">
        <v>466081</v>
      </c>
      <c r="AL107">
        <v>220068</v>
      </c>
      <c r="AM107">
        <f t="shared" si="9"/>
        <v>716376</v>
      </c>
    </row>
    <row r="108" spans="35:39" x14ac:dyDescent="0.25">
      <c r="AI108">
        <v>2016</v>
      </c>
      <c r="AJ108">
        <v>75009</v>
      </c>
      <c r="AK108">
        <v>544471</v>
      </c>
      <c r="AL108">
        <v>711654</v>
      </c>
      <c r="AM108">
        <f t="shared" si="9"/>
        <v>1331134</v>
      </c>
    </row>
    <row r="109" spans="35:39" x14ac:dyDescent="0.25">
      <c r="AI109">
        <v>2018</v>
      </c>
      <c r="AJ109">
        <v>74023</v>
      </c>
      <c r="AK109">
        <v>370993</v>
      </c>
      <c r="AL109">
        <v>585739</v>
      </c>
      <c r="AM109">
        <f t="shared" si="9"/>
        <v>1030755</v>
      </c>
    </row>
    <row r="110" spans="35:39" x14ac:dyDescent="0.25">
      <c r="AI110">
        <v>2019</v>
      </c>
      <c r="AJ110">
        <v>116714</v>
      </c>
      <c r="AK110">
        <v>344386</v>
      </c>
      <c r="AL110">
        <v>1064337</v>
      </c>
      <c r="AM110">
        <f t="shared" si="9"/>
        <v>1525437</v>
      </c>
    </row>
    <row r="111" spans="35:39" x14ac:dyDescent="0.25">
      <c r="AI111">
        <v>2020</v>
      </c>
      <c r="AJ111">
        <v>49337</v>
      </c>
      <c r="AK111">
        <v>403632</v>
      </c>
      <c r="AL111">
        <v>282457</v>
      </c>
      <c r="AM111">
        <f t="shared" si="9"/>
        <v>735426</v>
      </c>
    </row>
    <row r="112" spans="35:39" x14ac:dyDescent="0.25">
      <c r="AI112">
        <v>2021</v>
      </c>
      <c r="AJ112">
        <v>33349</v>
      </c>
      <c r="AK112">
        <v>307743</v>
      </c>
      <c r="AL112">
        <v>151041</v>
      </c>
      <c r="AM112">
        <f t="shared" si="9"/>
        <v>492133</v>
      </c>
    </row>
    <row r="113" spans="35:39" x14ac:dyDescent="0.25">
      <c r="AI113">
        <v>2022</v>
      </c>
      <c r="AJ113">
        <v>23757</v>
      </c>
      <c r="AK113">
        <v>320845</v>
      </c>
      <c r="AL113">
        <v>107304</v>
      </c>
      <c r="AM113">
        <f t="shared" si="9"/>
        <v>451906</v>
      </c>
    </row>
  </sheetData>
  <phoneticPr fontId="3" type="noConversion"/>
  <conditionalFormatting sqref="S31:S61 Y31:Y61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DFC-15CA-4891-8F25-E5ABDB8A7103}">
  <dimension ref="B2:I50"/>
  <sheetViews>
    <sheetView workbookViewId="0">
      <selection activeCell="F16" sqref="F16"/>
    </sheetView>
  </sheetViews>
  <sheetFormatPr defaultRowHeight="15" x14ac:dyDescent="0.25"/>
  <cols>
    <col min="2" max="2" width="15.85546875" bestFit="1" customWidth="1"/>
    <col min="4" max="4" width="12" bestFit="1" customWidth="1"/>
  </cols>
  <sheetData>
    <row r="2" spans="2:7" x14ac:dyDescent="0.25">
      <c r="B2" t="s">
        <v>32</v>
      </c>
      <c r="C2" t="s">
        <v>45</v>
      </c>
      <c r="D2" t="s">
        <v>44</v>
      </c>
      <c r="F2" t="s">
        <v>49</v>
      </c>
      <c r="G2" t="s">
        <v>47</v>
      </c>
    </row>
    <row r="3" spans="2:7" x14ac:dyDescent="0.25">
      <c r="B3" t="s">
        <v>31</v>
      </c>
      <c r="C3" s="8">
        <v>3</v>
      </c>
      <c r="D3">
        <v>376</v>
      </c>
      <c r="E3">
        <f>D3+44</f>
        <v>420</v>
      </c>
    </row>
    <row r="4" spans="2:7" x14ac:dyDescent="0.25">
      <c r="B4" t="s">
        <v>31</v>
      </c>
      <c r="C4" s="8" t="s">
        <v>33</v>
      </c>
      <c r="D4">
        <v>377</v>
      </c>
      <c r="E4">
        <f t="shared" ref="E4:E19" si="0">D4+44</f>
        <v>421</v>
      </c>
    </row>
    <row r="5" spans="2:7" x14ac:dyDescent="0.25">
      <c r="B5" t="s">
        <v>31</v>
      </c>
      <c r="C5" s="8">
        <v>5</v>
      </c>
      <c r="D5">
        <v>378</v>
      </c>
      <c r="E5">
        <f t="shared" si="0"/>
        <v>422</v>
      </c>
    </row>
    <row r="6" spans="2:7" x14ac:dyDescent="0.25">
      <c r="B6" t="s">
        <v>46</v>
      </c>
      <c r="C6" s="8">
        <v>6</v>
      </c>
      <c r="D6">
        <v>379</v>
      </c>
      <c r="E6">
        <f t="shared" si="0"/>
        <v>423</v>
      </c>
    </row>
    <row r="7" spans="2:7" x14ac:dyDescent="0.25">
      <c r="B7" t="s">
        <v>46</v>
      </c>
      <c r="C7" s="8">
        <v>7</v>
      </c>
      <c r="D7">
        <v>379</v>
      </c>
      <c r="E7">
        <f t="shared" si="0"/>
        <v>423</v>
      </c>
    </row>
    <row r="8" spans="2:7" x14ac:dyDescent="0.25">
      <c r="B8" t="s">
        <v>46</v>
      </c>
      <c r="C8" s="8" t="s">
        <v>34</v>
      </c>
      <c r="D8">
        <v>381</v>
      </c>
      <c r="E8">
        <f t="shared" si="0"/>
        <v>425</v>
      </c>
    </row>
    <row r="9" spans="2:7" x14ac:dyDescent="0.25">
      <c r="B9" t="s">
        <v>46</v>
      </c>
      <c r="C9" s="8" t="s">
        <v>35</v>
      </c>
      <c r="D9">
        <v>382</v>
      </c>
      <c r="E9">
        <f t="shared" si="0"/>
        <v>426</v>
      </c>
    </row>
    <row r="10" spans="2:7" x14ac:dyDescent="0.25">
      <c r="B10" t="s">
        <v>46</v>
      </c>
      <c r="C10" s="8" t="s">
        <v>36</v>
      </c>
      <c r="D10">
        <v>383</v>
      </c>
      <c r="E10">
        <f t="shared" si="0"/>
        <v>427</v>
      </c>
    </row>
    <row r="11" spans="2:7" x14ac:dyDescent="0.25">
      <c r="B11" t="s">
        <v>46</v>
      </c>
      <c r="C11" s="8" t="s">
        <v>37</v>
      </c>
      <c r="D11">
        <v>384</v>
      </c>
      <c r="E11">
        <f t="shared" si="0"/>
        <v>428</v>
      </c>
    </row>
    <row r="12" spans="2:7" x14ac:dyDescent="0.25">
      <c r="B12" t="s">
        <v>46</v>
      </c>
      <c r="C12" s="8" t="s">
        <v>38</v>
      </c>
      <c r="D12">
        <v>386</v>
      </c>
      <c r="E12">
        <f t="shared" si="0"/>
        <v>430</v>
      </c>
    </row>
    <row r="13" spans="2:7" x14ac:dyDescent="0.25">
      <c r="B13" t="s">
        <v>29</v>
      </c>
      <c r="C13" s="8">
        <v>19</v>
      </c>
      <c r="D13">
        <v>387</v>
      </c>
      <c r="E13">
        <f t="shared" si="0"/>
        <v>431</v>
      </c>
      <c r="F13" t="s">
        <v>50</v>
      </c>
    </row>
    <row r="14" spans="2:7" x14ac:dyDescent="0.25">
      <c r="B14" t="s">
        <v>29</v>
      </c>
      <c r="C14" s="8" t="s">
        <v>39</v>
      </c>
      <c r="D14">
        <v>387</v>
      </c>
      <c r="E14">
        <f t="shared" si="0"/>
        <v>431</v>
      </c>
      <c r="F14" t="s">
        <v>50</v>
      </c>
    </row>
    <row r="15" spans="2:7" x14ac:dyDescent="0.25">
      <c r="B15" t="s">
        <v>30</v>
      </c>
      <c r="C15" s="8" t="s">
        <v>40</v>
      </c>
      <c r="D15">
        <v>390</v>
      </c>
      <c r="E15">
        <f t="shared" si="0"/>
        <v>434</v>
      </c>
      <c r="F15" t="s">
        <v>50</v>
      </c>
      <c r="G15" t="s">
        <v>48</v>
      </c>
    </row>
    <row r="16" spans="2:7" x14ac:dyDescent="0.25">
      <c r="B16" t="s">
        <v>30</v>
      </c>
      <c r="C16" s="8" t="s">
        <v>41</v>
      </c>
      <c r="D16">
        <v>390</v>
      </c>
      <c r="E16">
        <f t="shared" si="0"/>
        <v>434</v>
      </c>
      <c r="F16" t="s">
        <v>50</v>
      </c>
      <c r="G16" t="s">
        <v>48</v>
      </c>
    </row>
    <row r="17" spans="2:7" x14ac:dyDescent="0.25">
      <c r="B17" t="s">
        <v>30</v>
      </c>
      <c r="C17" s="8" t="s">
        <v>42</v>
      </c>
      <c r="D17">
        <v>391</v>
      </c>
      <c r="E17">
        <f t="shared" si="0"/>
        <v>435</v>
      </c>
      <c r="F17" t="s">
        <v>50</v>
      </c>
      <c r="G17" t="s">
        <v>48</v>
      </c>
    </row>
    <row r="18" spans="2:7" x14ac:dyDescent="0.25">
      <c r="B18" t="s">
        <v>30</v>
      </c>
      <c r="C18" s="8" t="s">
        <v>43</v>
      </c>
      <c r="D18">
        <v>391</v>
      </c>
      <c r="E18">
        <f t="shared" si="0"/>
        <v>435</v>
      </c>
      <c r="F18" t="s">
        <v>50</v>
      </c>
      <c r="G18" t="s">
        <v>48</v>
      </c>
    </row>
    <row r="19" spans="2:7" x14ac:dyDescent="0.25">
      <c r="B19" t="s">
        <v>51</v>
      </c>
      <c r="C19">
        <v>30</v>
      </c>
      <c r="D19">
        <v>392</v>
      </c>
      <c r="E19">
        <f t="shared" si="0"/>
        <v>436</v>
      </c>
      <c r="F19" t="s">
        <v>52</v>
      </c>
    </row>
    <row r="25" spans="2:7" x14ac:dyDescent="0.25">
      <c r="B25" t="s">
        <v>65</v>
      </c>
    </row>
    <row r="26" spans="2:7" x14ac:dyDescent="0.25">
      <c r="B26" t="s">
        <v>53</v>
      </c>
    </row>
    <row r="27" spans="2:7" x14ac:dyDescent="0.25">
      <c r="B27" t="s">
        <v>54</v>
      </c>
    </row>
    <row r="28" spans="2:7" x14ac:dyDescent="0.25">
      <c r="B28" t="s">
        <v>55</v>
      </c>
    </row>
    <row r="29" spans="2:7" x14ac:dyDescent="0.25">
      <c r="B29" t="s">
        <v>59</v>
      </c>
    </row>
    <row r="30" spans="2:7" x14ac:dyDescent="0.25">
      <c r="B30" t="s">
        <v>56</v>
      </c>
    </row>
    <row r="31" spans="2:7" x14ac:dyDescent="0.25">
      <c r="B31" t="s">
        <v>60</v>
      </c>
    </row>
    <row r="32" spans="2:7" x14ac:dyDescent="0.25">
      <c r="B32" t="s">
        <v>57</v>
      </c>
    </row>
    <row r="33" spans="2:2" x14ac:dyDescent="0.25">
      <c r="B33" t="s">
        <v>29</v>
      </c>
    </row>
    <row r="34" spans="2:2" x14ac:dyDescent="0.25">
      <c r="B34" t="s">
        <v>61</v>
      </c>
    </row>
    <row r="35" spans="2:2" x14ac:dyDescent="0.25">
      <c r="B35" t="s">
        <v>58</v>
      </c>
    </row>
    <row r="36" spans="2:2" x14ac:dyDescent="0.25">
      <c r="B36" t="s">
        <v>62</v>
      </c>
    </row>
    <row r="37" spans="2:2" x14ac:dyDescent="0.25">
      <c r="B37" t="s">
        <v>64</v>
      </c>
    </row>
    <row r="38" spans="2:2" x14ac:dyDescent="0.25">
      <c r="B38" t="s">
        <v>63</v>
      </c>
    </row>
    <row r="50" spans="2:9" x14ac:dyDescent="0.25">
      <c r="B50" t="s">
        <v>66</v>
      </c>
      <c r="I50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tables1</vt:lpstr>
      <vt:lpstr>tables2</vt:lpstr>
      <vt:lpstr>Sheet3</vt:lpstr>
      <vt:lpstr>deliveries from each aqueduct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2024-09-02T00:47:20Z</dcterms:modified>
</cp:coreProperties>
</file>