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CA5DE77A-DFB1-42E7-B785-F6040B2D3F84}" xr6:coauthVersionLast="47" xr6:coauthVersionMax="47" xr10:uidLastSave="{00000000-0000-0000-0000-000000000000}"/>
  <bookViews>
    <workbookView xWindow="-165" yWindow="-165" windowWidth="29130" windowHeight="15810" activeTab="3" xr2:uid="{00000000-000D-0000-FFFF-FFFF00000000}"/>
  </bookViews>
  <sheets>
    <sheet name="3 var - GW" sheetId="103" r:id="rId1"/>
    <sheet name="DWR portfolio" sheetId="8" r:id="rId2"/>
    <sheet name="groundwater" sheetId="2" r:id="rId3"/>
    <sheet name="1 var - LAA" sheetId="104" r:id="rId4"/>
    <sheet name="LA aqueduct" sheetId="90" r:id="rId5"/>
  </sheets>
  <definedNames>
    <definedName name="_xlchart.v1.0" hidden="1">groundwater!$C$27:$C$44</definedName>
    <definedName name="_xlchart.v1.1" hidden="1">groundwater!$D$26</definedName>
    <definedName name="_xlchart.v1.10" hidden="1">groundwater!$H$4</definedName>
    <definedName name="_xlchart.v1.11" hidden="1">groundwater!$H$5:$H$22</definedName>
    <definedName name="_xlchart.v1.12" hidden="1">groundwater!$I$4</definedName>
    <definedName name="_xlchart.v1.13" hidden="1">groundwater!$I$5:$I$22</definedName>
    <definedName name="_xlchart.v1.14" hidden="1">groundwater!$J$4</definedName>
    <definedName name="_xlchart.v1.15" hidden="1">groundwater!$J$5:$J$22</definedName>
    <definedName name="_xlchart.v1.2" hidden="1">groundwater!$D$27:$D$44</definedName>
    <definedName name="_xlchart.v1.3" hidden="1">groundwater!$E$26</definedName>
    <definedName name="_xlchart.v1.4" hidden="1">groundwater!$E$27:$E$44</definedName>
    <definedName name="_xlchart.v1.5" hidden="1">groundwater!$B$5:$B$22</definedName>
    <definedName name="_xlchart.v1.6" hidden="1">groundwater!$D$4</definedName>
    <definedName name="_xlchart.v1.7" hidden="1">groundwater!$D$5:$D$22</definedName>
    <definedName name="_xlchart.v1.8" hidden="1">groundwater!$G$4</definedName>
    <definedName name="_xlchart.v1.9" hidden="1">groundwater!$G$5:$G$22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'DWR portfolio'!#REF!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04" l="1" a="1"/>
  <c r="G25" i="104" s="1"/>
  <c r="F25" i="104" a="1"/>
  <c r="F25" i="104" s="1"/>
  <c r="E28" i="103"/>
  <c r="E29" i="103"/>
  <c r="E30" i="103"/>
  <c r="E31" i="103"/>
  <c r="E32" i="103"/>
  <c r="E33" i="103"/>
  <c r="E34" i="103"/>
  <c r="E35" i="103"/>
  <c r="E36" i="103"/>
  <c r="E37" i="103"/>
  <c r="E38" i="103"/>
  <c r="E39" i="103"/>
  <c r="E40" i="103"/>
  <c r="E41" i="103"/>
  <c r="E42" i="103"/>
  <c r="E43" i="103"/>
  <c r="E44" i="103"/>
  <c r="E27" i="103"/>
  <c r="F28" i="103"/>
  <c r="F29" i="103"/>
  <c r="F30" i="103"/>
  <c r="F31" i="103"/>
  <c r="F32" i="103"/>
  <c r="F33" i="103"/>
  <c r="F34" i="103"/>
  <c r="F35" i="103"/>
  <c r="F36" i="103"/>
  <c r="F37" i="103"/>
  <c r="F38" i="103"/>
  <c r="F39" i="103"/>
  <c r="F40" i="103"/>
  <c r="F41" i="103"/>
  <c r="F42" i="103"/>
  <c r="F43" i="103"/>
  <c r="F44" i="103"/>
  <c r="F27" i="103"/>
  <c r="D28" i="2" l="1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7" i="2"/>
  <c r="E86" i="8" a="1"/>
  <c r="E86" i="8" s="1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66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66" i="8"/>
  <c r="N41" i="8" l="1"/>
  <c r="M41" i="8"/>
  <c r="L41" i="8"/>
  <c r="K41" i="8"/>
  <c r="J41" i="8"/>
  <c r="I41" i="8"/>
  <c r="H41" i="8"/>
  <c r="G41" i="8"/>
  <c r="F41" i="8"/>
  <c r="N40" i="8"/>
  <c r="M40" i="8"/>
  <c r="L40" i="8"/>
  <c r="K40" i="8"/>
  <c r="J40" i="8"/>
  <c r="I40" i="8"/>
  <c r="H40" i="8"/>
  <c r="G40" i="8"/>
  <c r="F40" i="8"/>
  <c r="N39" i="8"/>
  <c r="M39" i="8"/>
  <c r="L39" i="8"/>
  <c r="K39" i="8"/>
  <c r="J39" i="8"/>
  <c r="I39" i="8"/>
  <c r="H39" i="8"/>
  <c r="G39" i="8"/>
  <c r="F39" i="8"/>
  <c r="N38" i="8"/>
  <c r="M38" i="8"/>
  <c r="L38" i="8"/>
  <c r="K38" i="8"/>
  <c r="J38" i="8"/>
  <c r="I38" i="8"/>
  <c r="H38" i="8"/>
  <c r="G38" i="8"/>
  <c r="F38" i="8"/>
  <c r="N37" i="8"/>
  <c r="M37" i="8"/>
  <c r="L37" i="8"/>
  <c r="K37" i="8"/>
  <c r="J37" i="8"/>
  <c r="I37" i="8"/>
  <c r="H37" i="8"/>
  <c r="G37" i="8"/>
  <c r="F37" i="8"/>
  <c r="N36" i="8"/>
  <c r="M36" i="8"/>
  <c r="L36" i="8"/>
  <c r="K36" i="8"/>
  <c r="J36" i="8"/>
  <c r="I36" i="8"/>
  <c r="H36" i="8"/>
  <c r="G36" i="8"/>
  <c r="F36" i="8"/>
  <c r="N35" i="8"/>
  <c r="M35" i="8"/>
  <c r="L35" i="8"/>
  <c r="K35" i="8"/>
  <c r="J35" i="8"/>
  <c r="I35" i="8"/>
  <c r="H35" i="8"/>
  <c r="G35" i="8"/>
  <c r="F35" i="8"/>
  <c r="N34" i="8"/>
  <c r="M34" i="8"/>
  <c r="L34" i="8"/>
  <c r="K34" i="8"/>
  <c r="J34" i="8"/>
  <c r="I34" i="8"/>
  <c r="H34" i="8"/>
  <c r="G34" i="8"/>
  <c r="F34" i="8"/>
  <c r="N33" i="8"/>
  <c r="M33" i="8"/>
  <c r="L33" i="8"/>
  <c r="K33" i="8"/>
  <c r="J33" i="8"/>
  <c r="I33" i="8"/>
  <c r="H33" i="8"/>
  <c r="G33" i="8"/>
  <c r="F33" i="8"/>
  <c r="N32" i="8"/>
  <c r="M32" i="8"/>
  <c r="L32" i="8"/>
  <c r="K32" i="8"/>
  <c r="J32" i="8"/>
  <c r="I32" i="8"/>
  <c r="H32" i="8"/>
  <c r="G32" i="8"/>
  <c r="F32" i="8"/>
  <c r="N31" i="8"/>
  <c r="M31" i="8"/>
  <c r="L31" i="8"/>
  <c r="K31" i="8"/>
  <c r="J31" i="8"/>
  <c r="I31" i="8"/>
  <c r="H31" i="8"/>
  <c r="G31" i="8"/>
  <c r="F31" i="8"/>
  <c r="N30" i="8"/>
  <c r="M30" i="8"/>
  <c r="L30" i="8"/>
  <c r="K30" i="8"/>
  <c r="J30" i="8"/>
  <c r="I30" i="8"/>
  <c r="H30" i="8"/>
  <c r="G30" i="8"/>
  <c r="F30" i="8"/>
  <c r="N29" i="8"/>
  <c r="M29" i="8"/>
  <c r="L29" i="8"/>
  <c r="K29" i="8"/>
  <c r="J29" i="8"/>
  <c r="I29" i="8"/>
  <c r="H29" i="8"/>
  <c r="G29" i="8"/>
  <c r="F29" i="8"/>
  <c r="N28" i="8"/>
  <c r="M28" i="8"/>
  <c r="L28" i="8"/>
  <c r="K28" i="8"/>
  <c r="J28" i="8"/>
  <c r="I28" i="8"/>
  <c r="H28" i="8"/>
  <c r="G28" i="8"/>
  <c r="F28" i="8"/>
  <c r="N27" i="8"/>
  <c r="M27" i="8"/>
  <c r="L27" i="8"/>
  <c r="K27" i="8"/>
  <c r="J27" i="8"/>
  <c r="I27" i="8"/>
  <c r="H27" i="8"/>
  <c r="G27" i="8"/>
  <c r="F27" i="8"/>
  <c r="N26" i="8"/>
  <c r="M26" i="8"/>
  <c r="L26" i="8"/>
  <c r="K26" i="8"/>
  <c r="J26" i="8"/>
  <c r="I26" i="8"/>
  <c r="H26" i="8"/>
  <c r="G26" i="8"/>
  <c r="F26" i="8"/>
  <c r="N25" i="8"/>
  <c r="M25" i="8"/>
  <c r="L25" i="8"/>
  <c r="K25" i="8"/>
  <c r="J25" i="8"/>
  <c r="I25" i="8"/>
  <c r="H25" i="8"/>
  <c r="G25" i="8"/>
  <c r="F25" i="8"/>
  <c r="N24" i="8"/>
  <c r="M24" i="8"/>
  <c r="L24" i="8"/>
  <c r="K24" i="8"/>
  <c r="J24" i="8"/>
  <c r="I24" i="8"/>
  <c r="H24" i="8"/>
  <c r="G24" i="8"/>
  <c r="F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<sst xmlns="http://schemas.openxmlformats.org/spreadsheetml/2006/main" count="133" uniqueCount="54">
  <si>
    <t>Groundwater</t>
  </si>
  <si>
    <t>pctl_gwchange_corr</t>
  </si>
  <si>
    <t>SWP</t>
  </si>
  <si>
    <t>Colorado</t>
  </si>
  <si>
    <t>Imports</t>
  </si>
  <si>
    <t>Year</t>
  </si>
  <si>
    <t>surface</t>
  </si>
  <si>
    <t>Residuals</t>
  </si>
  <si>
    <t>Observation</t>
  </si>
  <si>
    <t>pctl_gwelev</t>
  </si>
  <si>
    <t>RESIDUAL OUTPUT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</si>
  <si>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</si>
  <si>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</si>
  <si>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</si>
  <si>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</si>
  <si>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</si>
  <si>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</si>
  <si>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</si>
  <si>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</si>
  <si>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</si>
  <si>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</si>
  <si>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</si>
  <si>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</si>
  <si>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</si>
  <si>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</si>
  <si>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</si>
  <si>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</si>
  <si>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</si>
  <si>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</si>
  <si>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</si>
  <si>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</si>
  <si>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</si>
  <si>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</si>
  <si>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</si>
  <si>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</si>
  <si>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pctl_cumgwchange_corr</t>
  </si>
  <si>
    <t>Federal</t>
  </si>
  <si>
    <t>SWDI SC</t>
  </si>
  <si>
    <t>SWDI delta imports</t>
  </si>
  <si>
    <t>SWDI SL</t>
  </si>
  <si>
    <t>SWDI PWL</t>
  </si>
  <si>
    <t>SWDI MEA</t>
  </si>
  <si>
    <t>SWDI colorado</t>
  </si>
  <si>
    <t>Actual</t>
  </si>
  <si>
    <t>exp</t>
  </si>
  <si>
    <t>WY</t>
  </si>
  <si>
    <t>gw elevation indicator</t>
  </si>
  <si>
    <t>gw pumping intensity</t>
  </si>
  <si>
    <t>log</t>
  </si>
  <si>
    <t>Predicted Groundwater</t>
  </si>
  <si>
    <t>Predicted Imports</t>
  </si>
  <si>
    <t>Actual Groundwater</t>
  </si>
  <si>
    <t>Predicted LA aqueduct</t>
  </si>
  <si>
    <t>Actual LA aqueduct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</si>
</sst>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2" fontId="1" fillId="0" borderId="0" xfId="1" applyNumberFormat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0" fillId="0" borderId="0" xfId="0" applyAlignment="1">
      <alignment horizontal="center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2">
    <cellStyle name="Normal" xfId="0" builtinId="0"/>
    <cellStyle name="Normal 2" xfId="1" xr:uid="{560982DA-927F-416E-AF3D-D7A1C89BB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 var - GW'!$E$27:$E$44</c:f>
              <c:numCache>
                <c:formatCode>General</c:formatCode>
                <c:ptCount val="18"/>
                <c:pt idx="0">
                  <c:v>1749.0462848769303</c:v>
                </c:pt>
                <c:pt idx="1">
                  <c:v>1554.5474245844464</c:v>
                </c:pt>
                <c:pt idx="2">
                  <c:v>1605.3645841582415</c:v>
                </c:pt>
                <c:pt idx="3">
                  <c:v>1349.2581465860865</c:v>
                </c:pt>
                <c:pt idx="4">
                  <c:v>1449.6143632626131</c:v>
                </c:pt>
                <c:pt idx="5">
                  <c:v>1818.5900345213984</c:v>
                </c:pt>
                <c:pt idx="6">
                  <c:v>1742.5380486732936</c:v>
                </c:pt>
                <c:pt idx="7">
                  <c:v>1695.7925395300172</c:v>
                </c:pt>
                <c:pt idx="8">
                  <c:v>1303.1128720852726</c:v>
                </c:pt>
                <c:pt idx="9">
                  <c:v>1345.6593727370139</c:v>
                </c:pt>
                <c:pt idx="10">
                  <c:v>1658.264469622997</c:v>
                </c:pt>
                <c:pt idx="11">
                  <c:v>1797.8058111335558</c:v>
                </c:pt>
                <c:pt idx="12">
                  <c:v>1913.6584939456261</c:v>
                </c:pt>
                <c:pt idx="13">
                  <c:v>1450.2939865736346</c:v>
                </c:pt>
                <c:pt idx="14">
                  <c:v>1424.1330338746106</c:v>
                </c:pt>
                <c:pt idx="15">
                  <c:v>1619.1916970203386</c:v>
                </c:pt>
                <c:pt idx="16">
                  <c:v>1358.6620069180744</c:v>
                </c:pt>
                <c:pt idx="17">
                  <c:v>1505.7668298958388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E-403B-89C0-AFD8898E11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 var - GW'!$F$27:$F$44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E-403B-89C0-AFD8898E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158400"/>
        <c:axId val="423158880"/>
      </c:barChart>
      <c:catAx>
        <c:axId val="42315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8880"/>
        <c:crosses val="autoZero"/>
        <c:auto val="1"/>
        <c:lblAlgn val="ctr"/>
        <c:lblOffset val="100"/>
        <c:noMultiLvlLbl val="0"/>
      </c:catAx>
      <c:valAx>
        <c:axId val="4231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portfolio'!$J$2</c:f>
              <c:strCache>
                <c:ptCount val="1"/>
                <c:pt idx="0">
                  <c:v>SWDI 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portfolio'!$J$3:$J$20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0.58888888888888802</c:v>
                </c:pt>
                <c:pt idx="2">
                  <c:v>0.42777777777777698</c:v>
                </c:pt>
                <c:pt idx="3">
                  <c:v>0.33888888888888802</c:v>
                </c:pt>
                <c:pt idx="4">
                  <c:v>0.5</c:v>
                </c:pt>
                <c:pt idx="5">
                  <c:v>0.422222222222222</c:v>
                </c:pt>
                <c:pt idx="6">
                  <c:v>0.31944444444444398</c:v>
                </c:pt>
                <c:pt idx="7">
                  <c:v>0.42499999999999999</c:v>
                </c:pt>
                <c:pt idx="8">
                  <c:v>0.39444444444444399</c:v>
                </c:pt>
                <c:pt idx="9">
                  <c:v>0.405555555555555</c:v>
                </c:pt>
                <c:pt idx="10">
                  <c:v>0.58055555555555505</c:v>
                </c:pt>
                <c:pt idx="11">
                  <c:v>0.37222222222222201</c:v>
                </c:pt>
                <c:pt idx="12">
                  <c:v>0.141666666666666</c:v>
                </c:pt>
                <c:pt idx="13">
                  <c:v>0.116666666666666</c:v>
                </c:pt>
                <c:pt idx="14">
                  <c:v>0.102777777777777</c:v>
                </c:pt>
                <c:pt idx="15">
                  <c:v>0.219444444444444</c:v>
                </c:pt>
                <c:pt idx="16">
                  <c:v>8.3333333333333301E-2</c:v>
                </c:pt>
                <c:pt idx="17">
                  <c:v>0.211111111111111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A-4ACC-B2AC-4D0E60889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- SWDI 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portfolio'!$J$2</c:f>
              <c:strCache>
                <c:ptCount val="1"/>
                <c:pt idx="0">
                  <c:v>SWDI 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portfolio'!$J$3:$J$20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0.58888888888888802</c:v>
                </c:pt>
                <c:pt idx="2">
                  <c:v>0.42777777777777698</c:v>
                </c:pt>
                <c:pt idx="3">
                  <c:v>0.33888888888888802</c:v>
                </c:pt>
                <c:pt idx="4">
                  <c:v>0.5</c:v>
                </c:pt>
                <c:pt idx="5">
                  <c:v>0.422222222222222</c:v>
                </c:pt>
                <c:pt idx="6">
                  <c:v>0.31944444444444398</c:v>
                </c:pt>
                <c:pt idx="7">
                  <c:v>0.42499999999999999</c:v>
                </c:pt>
                <c:pt idx="8">
                  <c:v>0.39444444444444399</c:v>
                </c:pt>
                <c:pt idx="9">
                  <c:v>0.405555555555555</c:v>
                </c:pt>
                <c:pt idx="10">
                  <c:v>0.58055555555555505</c:v>
                </c:pt>
                <c:pt idx="11">
                  <c:v>0.37222222222222201</c:v>
                </c:pt>
                <c:pt idx="12">
                  <c:v>0.141666666666666</c:v>
                </c:pt>
                <c:pt idx="13">
                  <c:v>0.116666666666666</c:v>
                </c:pt>
                <c:pt idx="14">
                  <c:v>0.102777777777777</c:v>
                </c:pt>
                <c:pt idx="15">
                  <c:v>0.219444444444444</c:v>
                </c:pt>
                <c:pt idx="16">
                  <c:v>8.3333333333333301E-2</c:v>
                </c:pt>
                <c:pt idx="17">
                  <c:v>0.211111111111111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C9-4892-9E16-F73FBAB7A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- SWDI delta 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portfolio'!$I$2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portfolio'!$I$3:$I$20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10-4BFF-9E0B-2F85697A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MEA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portfolio'!$K$2</c:f>
              <c:strCache>
                <c:ptCount val="1"/>
                <c:pt idx="0">
                  <c:v>SWDI MEA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portfolio'!$K$3:$K$20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7-4F0B-8B90-6992901F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'DWR portfolio'!$F$2</c:f>
              <c:strCache>
                <c:ptCount val="1"/>
                <c:pt idx="0">
                  <c:v>SWP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8D-44DD-9519-0F2EE75515D1}"/>
            </c:ext>
          </c:extLst>
        </c:ser>
        <c:ser>
          <c:idx val="0"/>
          <c:order val="1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8D-44DD-9519-0F2EE75515D1}"/>
            </c:ext>
          </c:extLst>
        </c:ser>
        <c:ser>
          <c:idx val="2"/>
          <c:order val="2"/>
          <c:tx>
            <c:strRef>
              <c:f>'DWR portfolio'!$G$2</c:f>
              <c:strCache>
                <c:ptCount val="1"/>
                <c:pt idx="0">
                  <c:v>Groundwater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portfolio'!$G$3:$G$20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8D-44DD-9519-0F2EE7551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216"/>
        <c:axId val="485232736"/>
      </c:scatterChart>
      <c:valAx>
        <c:axId val="4852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736"/>
        <c:crosses val="autoZero"/>
        <c:crossBetween val="midCat"/>
      </c:valAx>
      <c:valAx>
        <c:axId val="4852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'DWR portfolio'!$K$66:$K$83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'DWR portfolio'!$J$66:$J$83</c:f>
              <c:numCache>
                <c:formatCode>General</c:formatCode>
                <c:ptCount val="18"/>
                <c:pt idx="0">
                  <c:v>3206.8999999999996</c:v>
                </c:pt>
                <c:pt idx="1">
                  <c:v>2299.2999999999902</c:v>
                </c:pt>
                <c:pt idx="2">
                  <c:v>2574.8000000000002</c:v>
                </c:pt>
                <c:pt idx="3">
                  <c:v>2009.2999999999988</c:v>
                </c:pt>
                <c:pt idx="4">
                  <c:v>2546.6000000000004</c:v>
                </c:pt>
                <c:pt idx="5">
                  <c:v>2881.8</c:v>
                </c:pt>
                <c:pt idx="6">
                  <c:v>2951.5</c:v>
                </c:pt>
                <c:pt idx="7">
                  <c:v>2960.9</c:v>
                </c:pt>
                <c:pt idx="8">
                  <c:v>2396</c:v>
                </c:pt>
                <c:pt idx="9">
                  <c:v>2306.8000000000002</c:v>
                </c:pt>
                <c:pt idx="10">
                  <c:v>2386.2999999999988</c:v>
                </c:pt>
                <c:pt idx="11">
                  <c:v>3128.3</c:v>
                </c:pt>
                <c:pt idx="12">
                  <c:v>3716.3999999999996</c:v>
                </c:pt>
                <c:pt idx="13">
                  <c:v>3035.5</c:v>
                </c:pt>
                <c:pt idx="14">
                  <c:v>2517.6</c:v>
                </c:pt>
                <c:pt idx="15">
                  <c:v>2496.4</c:v>
                </c:pt>
                <c:pt idx="16">
                  <c:v>2190.3000000000002</c:v>
                </c:pt>
                <c:pt idx="17">
                  <c:v>2196.8000000000002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D-4921-B21E-BFE65936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03199"/>
        <c:axId val="513203679"/>
      </c:scatterChart>
      <c:valAx>
        <c:axId val="51320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03679"/>
        <c:crosses val="autoZero"/>
        <c:crossBetween val="midCat"/>
      </c:valAx>
      <c:valAx>
        <c:axId val="5132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0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portfolio'!$C$65</c:f>
              <c:strCache>
                <c:ptCount val="1"/>
                <c:pt idx="0">
                  <c:v>Groundwater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7720844269466307"/>
                  <c:y val="-0.13086504811898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portfolio'!$C$73:$C$83</c:f>
              <c:numCache>
                <c:formatCode>General</c:formatCode>
                <c:ptCount val="11"/>
                <c:pt idx="0">
                  <c:v>1744.5</c:v>
                </c:pt>
                <c:pt idx="1">
                  <c:v>1408.2</c:v>
                </c:pt>
                <c:pt idx="2">
                  <c:v>1351</c:v>
                </c:pt>
                <c:pt idx="3">
                  <c:v>1484.1</c:v>
                </c:pt>
                <c:pt idx="4">
                  <c:v>1824.2</c:v>
                </c:pt>
                <c:pt idx="5">
                  <c:v>1986.1</c:v>
                </c:pt>
                <c:pt idx="6">
                  <c:v>1462.3</c:v>
                </c:pt>
                <c:pt idx="7">
                  <c:v>1331</c:v>
                </c:pt>
                <c:pt idx="8">
                  <c:v>1579.3</c:v>
                </c:pt>
                <c:pt idx="9">
                  <c:v>1414.9</c:v>
                </c:pt>
                <c:pt idx="10">
                  <c:v>1362.1</c:v>
                </c:pt>
              </c:numCache>
            </c:numRef>
          </c:xVal>
          <c:yVal>
            <c:numRef>
              <c:f>'DWR portfolio'!$B$73:$B$83</c:f>
              <c:numCache>
                <c:formatCode>General</c:formatCode>
                <c:ptCount val="11"/>
                <c:pt idx="0">
                  <c:v>1216.4000000000001</c:v>
                </c:pt>
                <c:pt idx="1">
                  <c:v>987.8</c:v>
                </c:pt>
                <c:pt idx="2">
                  <c:v>955.8</c:v>
                </c:pt>
                <c:pt idx="3">
                  <c:v>902.19999999999902</c:v>
                </c:pt>
                <c:pt idx="4">
                  <c:v>1304.0999999999999</c:v>
                </c:pt>
                <c:pt idx="5">
                  <c:v>1730.3</c:v>
                </c:pt>
                <c:pt idx="6">
                  <c:v>1573.2</c:v>
                </c:pt>
                <c:pt idx="7">
                  <c:v>1186.5999999999999</c:v>
                </c:pt>
                <c:pt idx="8">
                  <c:v>917.1</c:v>
                </c:pt>
                <c:pt idx="9">
                  <c:v>775.4</c:v>
                </c:pt>
                <c:pt idx="10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E-424D-B65C-9B8CB242B237}"/>
            </c:ext>
          </c:extLst>
        </c:ser>
        <c:ser>
          <c:idx val="1"/>
          <c:order val="1"/>
          <c:tx>
            <c:strRef>
              <c:f>'DWR portfolio'!$D$65</c:f>
              <c:strCache>
                <c:ptCount val="1"/>
                <c:pt idx="0">
                  <c:v>SWP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21795559930008748"/>
                  <c:y val="-0.351835447652376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portfolio'!$D$73:$D$83</c:f>
              <c:numCache>
                <c:formatCode>General</c:formatCode>
                <c:ptCount val="11"/>
                <c:pt idx="0">
                  <c:v>985.7</c:v>
                </c:pt>
                <c:pt idx="1">
                  <c:v>826.9</c:v>
                </c:pt>
                <c:pt idx="2">
                  <c:v>900.69999999999902</c:v>
                </c:pt>
                <c:pt idx="3">
                  <c:v>1170.3999999999901</c:v>
                </c:pt>
                <c:pt idx="4">
                  <c:v>1060.8</c:v>
                </c:pt>
                <c:pt idx="5">
                  <c:v>642.9</c:v>
                </c:pt>
                <c:pt idx="6">
                  <c:v>456.4</c:v>
                </c:pt>
                <c:pt idx="7">
                  <c:v>917.3</c:v>
                </c:pt>
                <c:pt idx="8">
                  <c:v>1042.9000000000001</c:v>
                </c:pt>
                <c:pt idx="9">
                  <c:v>921.5</c:v>
                </c:pt>
                <c:pt idx="10">
                  <c:v>1039.5999999999999</c:v>
                </c:pt>
              </c:numCache>
            </c:numRef>
          </c:xVal>
          <c:yVal>
            <c:numRef>
              <c:f>'DWR portfolio'!$B$73:$B$83</c:f>
              <c:numCache>
                <c:formatCode>General</c:formatCode>
                <c:ptCount val="11"/>
                <c:pt idx="0">
                  <c:v>1216.4000000000001</c:v>
                </c:pt>
                <c:pt idx="1">
                  <c:v>987.8</c:v>
                </c:pt>
                <c:pt idx="2">
                  <c:v>955.8</c:v>
                </c:pt>
                <c:pt idx="3">
                  <c:v>902.19999999999902</c:v>
                </c:pt>
                <c:pt idx="4">
                  <c:v>1304.0999999999999</c:v>
                </c:pt>
                <c:pt idx="5">
                  <c:v>1730.3</c:v>
                </c:pt>
                <c:pt idx="6">
                  <c:v>1573.2</c:v>
                </c:pt>
                <c:pt idx="7">
                  <c:v>1186.5999999999999</c:v>
                </c:pt>
                <c:pt idx="8">
                  <c:v>917.1</c:v>
                </c:pt>
                <c:pt idx="9">
                  <c:v>775.4</c:v>
                </c:pt>
                <c:pt idx="10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FE-424D-B65C-9B8CB242B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76367"/>
        <c:axId val="1323480207"/>
      </c:scatterChart>
      <c:valAx>
        <c:axId val="132347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80207"/>
        <c:crosses val="autoZero"/>
        <c:crossBetween val="midCat"/>
      </c:valAx>
      <c:valAx>
        <c:axId val="13234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7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2510958005249345"/>
                  <c:y val="-0.347758092738407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portfolio'!$D$66:$D$83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'DWR portfolio'!$B$66:$B$83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4-477B-A65E-D430095BC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76367"/>
        <c:axId val="1323480207"/>
      </c:scatterChart>
      <c:valAx>
        <c:axId val="132347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80207"/>
        <c:crosses val="autoZero"/>
        <c:crossBetween val="midCat"/>
      </c:valAx>
      <c:valAx>
        <c:axId val="13234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7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percentile pumping intesntiy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groundwater!$J$5:$J$22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E-472E-8C9A-F029572CB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Pumping Intensity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groundwater!$G$4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groundwater!$G$5:$G$22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1-4605-976C-DF1DB622E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percentile groundwater elevation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3653980752405951E-2"/>
                  <c:y val="-0.30192949839603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0.00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69-4069-8D14-A59E60A2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groundwater!$H$5:$H$22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CF-48C0-8584-62F086D42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groundwater!$D$4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E-47F0-953A-B2E5C752B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47760"/>
        <c:axId val="499857840"/>
      </c:barChart>
      <c:lineChart>
        <c:grouping val="standard"/>
        <c:varyColors val="0"/>
        <c:ser>
          <c:idx val="7"/>
          <c:order val="1"/>
          <c:tx>
            <c:strRef>
              <c:f>groundwater!$J$4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groundwater!$J$5:$J$22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4E-47F0-953A-B2E5C752B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847280"/>
        <c:axId val="499862640"/>
      </c:lineChart>
      <c:catAx>
        <c:axId val="49984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57840"/>
        <c:crosses val="autoZero"/>
        <c:auto val="1"/>
        <c:lblAlgn val="ctr"/>
        <c:lblOffset val="100"/>
        <c:noMultiLvlLbl val="0"/>
      </c:catAx>
      <c:valAx>
        <c:axId val="4998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7760"/>
        <c:crosses val="autoZero"/>
        <c:crossBetween val="between"/>
      </c:valAx>
      <c:valAx>
        <c:axId val="49986264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7280"/>
        <c:crosses val="max"/>
        <c:crossBetween val="between"/>
      </c:valAx>
      <c:catAx>
        <c:axId val="49984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98626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3653980752405951E-2"/>
                  <c:y val="-0.30192949839603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groundwater!$D$27:$D$44</c:f>
              <c:numCache>
                <c:formatCode>General</c:formatCode>
                <c:ptCount val="18"/>
                <c:pt idx="0">
                  <c:v>3061.2000000000003</c:v>
                </c:pt>
                <c:pt idx="1">
                  <c:v>2676.7999999999902</c:v>
                </c:pt>
                <c:pt idx="2">
                  <c:v>3137.2999999999897</c:v>
                </c:pt>
                <c:pt idx="3">
                  <c:v>2639.9999999999977</c:v>
                </c:pt>
                <c:pt idx="4">
                  <c:v>2642.2000000000003</c:v>
                </c:pt>
                <c:pt idx="5">
                  <c:v>2861.599999999999</c:v>
                </c:pt>
                <c:pt idx="6">
                  <c:v>2661.8</c:v>
                </c:pt>
                <c:pt idx="7">
                  <c:v>2300.9000000000005</c:v>
                </c:pt>
                <c:pt idx="8">
                  <c:v>2056.2999999999997</c:v>
                </c:pt>
                <c:pt idx="9">
                  <c:v>2181.3999999999992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2064.7999999999997</c:v>
                </c:pt>
                <c:pt idx="14">
                  <c:v>2199.9999999999995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xVal>
          <c:yVal>
            <c:numRef>
              <c:f>groundwater!$E$27:$E$44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E-4560-A9ED-D340095C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groundwater!$D$26</c:f>
              <c:strCache>
                <c:ptCount val="1"/>
                <c:pt idx="0">
                  <c:v>surface</c:v>
                </c:pt>
              </c:strCache>
            </c:strRef>
          </c:tx>
          <c:invertIfNegative val="0"/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groundwater!$D$27:$D$44</c:f>
              <c:numCache>
                <c:formatCode>General</c:formatCode>
                <c:ptCount val="18"/>
                <c:pt idx="0">
                  <c:v>3061.2000000000003</c:v>
                </c:pt>
                <c:pt idx="1">
                  <c:v>2676.7999999999902</c:v>
                </c:pt>
                <c:pt idx="2">
                  <c:v>3137.2999999999897</c:v>
                </c:pt>
                <c:pt idx="3">
                  <c:v>2639.9999999999977</c:v>
                </c:pt>
                <c:pt idx="4">
                  <c:v>2642.2000000000003</c:v>
                </c:pt>
                <c:pt idx="5">
                  <c:v>2861.599999999999</c:v>
                </c:pt>
                <c:pt idx="6">
                  <c:v>2661.8</c:v>
                </c:pt>
                <c:pt idx="7">
                  <c:v>2300.9000000000005</c:v>
                </c:pt>
                <c:pt idx="8">
                  <c:v>2056.2999999999997</c:v>
                </c:pt>
                <c:pt idx="9">
                  <c:v>2181.3999999999992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2064.7999999999997</c:v>
                </c:pt>
                <c:pt idx="14">
                  <c:v>2199.9999999999995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B0-4AEF-9F16-BF7A731D3508}"/>
            </c:ext>
          </c:extLst>
        </c:ser>
        <c:ser>
          <c:idx val="3"/>
          <c:order val="1"/>
          <c:tx>
            <c:strRef>
              <c:f>groundwater!$E$26</c:f>
              <c:strCache>
                <c:ptCount val="1"/>
                <c:pt idx="0">
                  <c:v>Groundwater</c:v>
                </c:pt>
              </c:strCache>
            </c:strRef>
          </c:tx>
          <c:invertIfNegative val="0"/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groundwater!$E$27:$E$44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B0-4AEF-9F16-BF7A731D3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8671968"/>
        <c:axId val="298669568"/>
      </c:barChart>
      <c:lineChart>
        <c:grouping val="standard"/>
        <c:varyColors val="0"/>
        <c:ser>
          <c:idx val="1"/>
          <c:order val="2"/>
          <c:tx>
            <c:strRef>
              <c:f>groundwater!$D$26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2"/>
            </a:solidFill>
            <a:effectLst/>
          </c:spPr>
          <c:marker>
            <c:symbol val="none"/>
          </c:marker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groundwater!$D$27:$D$44</c:f>
              <c:numCache>
                <c:formatCode>General</c:formatCode>
                <c:ptCount val="18"/>
                <c:pt idx="0">
                  <c:v>3061.2000000000003</c:v>
                </c:pt>
                <c:pt idx="1">
                  <c:v>2676.7999999999902</c:v>
                </c:pt>
                <c:pt idx="2">
                  <c:v>3137.2999999999897</c:v>
                </c:pt>
                <c:pt idx="3">
                  <c:v>2639.9999999999977</c:v>
                </c:pt>
                <c:pt idx="4">
                  <c:v>2642.2000000000003</c:v>
                </c:pt>
                <c:pt idx="5">
                  <c:v>2861.599999999999</c:v>
                </c:pt>
                <c:pt idx="6">
                  <c:v>2661.8</c:v>
                </c:pt>
                <c:pt idx="7">
                  <c:v>2300.9000000000005</c:v>
                </c:pt>
                <c:pt idx="8">
                  <c:v>2056.2999999999997</c:v>
                </c:pt>
                <c:pt idx="9">
                  <c:v>2181.3999999999992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2064.7999999999997</c:v>
                </c:pt>
                <c:pt idx="14">
                  <c:v>2199.9999999999995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B0-4AEF-9F16-BF7A731D3508}"/>
            </c:ext>
          </c:extLst>
        </c:ser>
        <c:ser>
          <c:idx val="2"/>
          <c:order val="3"/>
          <c:tx>
            <c:strRef>
              <c:f>groundwater!$E$26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effectLst/>
          </c:spPr>
          <c:marker>
            <c:symbol val="none"/>
          </c:marker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groundwater!$E$27:$E$44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B0-4AEF-9F16-BF7A731D3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71968"/>
        <c:axId val="298669568"/>
      </c:lineChart>
      <c:catAx>
        <c:axId val="2986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9568"/>
        <c:crosses val="autoZero"/>
        <c:auto val="1"/>
        <c:lblAlgn val="ctr"/>
        <c:lblOffset val="100"/>
        <c:noMultiLvlLbl val="0"/>
      </c:catAx>
      <c:valAx>
        <c:axId val="2986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719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var - LAA'!$F$24</c:f>
              <c:strCache>
                <c:ptCount val="1"/>
                <c:pt idx="0">
                  <c:v>Predicted LA aqueduct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 var - LAA'!$F$25:$F$42</c:f>
              <c:numCache>
                <c:formatCode>General</c:formatCode>
                <c:ptCount val="18"/>
                <c:pt idx="0">
                  <c:v>191.98356276952654</c:v>
                </c:pt>
                <c:pt idx="1">
                  <c:v>248.28889640178761</c:v>
                </c:pt>
                <c:pt idx="2">
                  <c:v>184.25537972196105</c:v>
                </c:pt>
                <c:pt idx="3">
                  <c:v>353.17138061874493</c:v>
                </c:pt>
                <c:pt idx="4">
                  <c:v>343.23514527187535</c:v>
                </c:pt>
                <c:pt idx="5">
                  <c:v>146.71849063378701</c:v>
                </c:pt>
                <c:pt idx="6">
                  <c:v>144.51043833448247</c:v>
                </c:pt>
                <c:pt idx="7">
                  <c:v>187.56745817091786</c:v>
                </c:pt>
                <c:pt idx="8">
                  <c:v>267.05734094587501</c:v>
                </c:pt>
                <c:pt idx="9">
                  <c:v>335.5069622243102</c:v>
                </c:pt>
                <c:pt idx="10">
                  <c:v>174.31914437509138</c:v>
                </c:pt>
                <c:pt idx="11">
                  <c:v>116.90978459317806</c:v>
                </c:pt>
                <c:pt idx="12">
                  <c:v>51.772241763699249</c:v>
                </c:pt>
                <c:pt idx="13">
                  <c:v>28.587692621003544</c:v>
                </c:pt>
                <c:pt idx="14">
                  <c:v>122.42991534143903</c:v>
                </c:pt>
                <c:pt idx="15">
                  <c:v>204.12785041570032</c:v>
                </c:pt>
                <c:pt idx="16">
                  <c:v>304.59423003404902</c:v>
                </c:pt>
                <c:pt idx="17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C-4032-91A0-F6E5C4821246}"/>
            </c:ext>
          </c:extLst>
        </c:ser>
        <c:ser>
          <c:idx val="1"/>
          <c:order val="1"/>
          <c:tx>
            <c:strRef>
              <c:f>'1 var - LAA'!$G$24</c:f>
              <c:strCache>
                <c:ptCount val="1"/>
                <c:pt idx="0">
                  <c:v>Actual LA aqueduct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 var - LAA'!$G$25:$G$42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C-4032-91A0-F6E5C4821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9547328"/>
        <c:axId val="1029557888"/>
      </c:barChart>
      <c:catAx>
        <c:axId val="102954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57888"/>
        <c:crosses val="autoZero"/>
        <c:auto val="1"/>
        <c:lblAlgn val="ctr"/>
        <c:lblOffset val="100"/>
        <c:noMultiLvlLbl val="0"/>
      </c:catAx>
      <c:valAx>
        <c:axId val="10295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4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aqueduct'!$G$1</c:f>
              <c:strCache>
                <c:ptCount val="1"/>
                <c:pt idx="0">
                  <c:v>SWDI 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947944006999028E-2"/>
                  <c:y val="-0.19011555847185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aqueduct'!$G$2:$G$19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'LA aqueduct'!$B$2:$B$19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F-4D53-B7AA-66C366507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4335"/>
        <c:axId val="1416714975"/>
      </c:scatterChart>
      <c:valAx>
        <c:axId val="14166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14975"/>
        <c:crosses val="autoZero"/>
        <c:crossBetween val="midCat"/>
      </c:valAx>
      <c:valAx>
        <c:axId val="14167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 Aqueduct Deliveries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aqueduct'!$E$1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947944006999028E-2"/>
                  <c:y val="-0.19011555847185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aqueduct'!$E$2:$E$19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'LA aqueduct'!$B$2:$B$19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3C-41C4-BA30-84D172CB9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4335"/>
        <c:axId val="1416714975"/>
      </c:scatterChart>
      <c:valAx>
        <c:axId val="14166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14975"/>
        <c:crosses val="autoZero"/>
        <c:crossBetween val="midCat"/>
      </c:valAx>
      <c:valAx>
        <c:axId val="14167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 Aqueduct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aqueduct'!$F$1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947944006999028E-2"/>
                  <c:y val="-0.19011555847185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aqueduct'!$F$2:$F$19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'LA aqueduct'!$B$2:$B$19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7-4556-BA0D-D6053447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4335"/>
        <c:axId val="1416714975"/>
      </c:scatterChart>
      <c:valAx>
        <c:axId val="14166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14975"/>
        <c:crosses val="autoZero"/>
        <c:crossBetween val="midCat"/>
      </c:valAx>
      <c:valAx>
        <c:axId val="14167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 Aqueduct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4</xdr:row>
      <xdr:rowOff>23812</xdr:rowOff>
    </xdr:from>
    <xdr:to>
      <xdr:col>18</xdr:col>
      <xdr:colOff>76200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39DC3-9AFB-B4F5-DA06-702B5F261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14</xdr:row>
      <xdr:rowOff>176212</xdr:rowOff>
    </xdr:from>
    <xdr:to>
      <xdr:col>21</xdr:col>
      <xdr:colOff>590551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A2142-D9C2-4175-AE58-9DD685570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600075</xdr:colOff>
      <xdr:row>1</xdr:row>
      <xdr:rowOff>180975</xdr:rowOff>
    </xdr:from>
    <xdr:to>
      <xdr:col>28</xdr:col>
      <xdr:colOff>581025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F9B2B4-7F07-44FE-9FFE-4DF8D850D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21</xdr:col>
      <xdr:colOff>590550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2B5FF-D185-4725-ADB8-14CE96C00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600075</xdr:colOff>
      <xdr:row>14</xdr:row>
      <xdr:rowOff>171450</xdr:rowOff>
    </xdr:from>
    <xdr:to>
      <xdr:col>28</xdr:col>
      <xdr:colOff>581025</xdr:colOff>
      <xdr:row>27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22E99B-2EF0-4786-AF03-4CAD185EB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138111</xdr:rowOff>
    </xdr:from>
    <xdr:to>
      <xdr:col>9</xdr:col>
      <xdr:colOff>390525</xdr:colOff>
      <xdr:row>21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77BA83-D5EA-4909-B099-FC7237311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538162</xdr:colOff>
      <xdr:row>60</xdr:row>
      <xdr:rowOff>147637</xdr:rowOff>
    </xdr:from>
    <xdr:to>
      <xdr:col>20</xdr:col>
      <xdr:colOff>233362</xdr:colOff>
      <xdr:row>75</xdr:row>
      <xdr:rowOff>33337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3F310C-17FF-0B28-2D0A-F4B2F2C9A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123825</xdr:colOff>
      <xdr:row>69</xdr:row>
      <xdr:rowOff>176212</xdr:rowOff>
    </xdr:from>
    <xdr:to>
      <xdr:col>17</xdr:col>
      <xdr:colOff>428625</xdr:colOff>
      <xdr:row>84</xdr:row>
      <xdr:rowOff>61912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64FD3A-4019-A3B2-6DEB-565441D14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123825</xdr:colOff>
      <xdr:row>83</xdr:row>
      <xdr:rowOff>180975</xdr:rowOff>
    </xdr:from>
    <xdr:to>
      <xdr:col>17</xdr:col>
      <xdr:colOff>428625</xdr:colOff>
      <xdr:row>98</xdr:row>
      <xdr:rowOff>66675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4D266F3-777C-41C0-AF3B-AA37486D7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8659</xdr:colOff>
      <xdr:row>3</xdr:row>
      <xdr:rowOff>26225</xdr:rowOff>
    </xdr:from>
    <xdr:to>
      <xdr:col>17</xdr:col>
      <xdr:colOff>325335</xdr:colOff>
      <xdr:row>16</xdr:row>
      <xdr:rowOff>196438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514BF5F-682D-7AA6-0B6C-ACC49BFDE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346365</xdr:colOff>
      <xdr:row>3</xdr:row>
      <xdr:rowOff>37110</xdr:rowOff>
    </xdr:from>
    <xdr:to>
      <xdr:col>24</xdr:col>
      <xdr:colOff>341417</xdr:colOff>
      <xdr:row>17</xdr:row>
      <xdr:rowOff>9401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8363569-4F9B-423F-8297-B11BD5DAB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12371</xdr:colOff>
      <xdr:row>17</xdr:row>
      <xdr:rowOff>24739</xdr:rowOff>
    </xdr:from>
    <xdr:to>
      <xdr:col>17</xdr:col>
      <xdr:colOff>329046</xdr:colOff>
      <xdr:row>30</xdr:row>
      <xdr:rowOff>194952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48A2233-554E-4F25-8D01-F58B330FE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358735</xdr:colOff>
      <xdr:row>17</xdr:row>
      <xdr:rowOff>24741</xdr:rowOff>
    </xdr:from>
    <xdr:to>
      <xdr:col>24</xdr:col>
      <xdr:colOff>353787</xdr:colOff>
      <xdr:row>30</xdr:row>
      <xdr:rowOff>194954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15E7505-CB8B-4925-9086-BB126CC88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367392</xdr:colOff>
      <xdr:row>3</xdr:row>
      <xdr:rowOff>26224</xdr:rowOff>
    </xdr:from>
    <xdr:to>
      <xdr:col>32</xdr:col>
      <xdr:colOff>90301</xdr:colOff>
      <xdr:row>16</xdr:row>
      <xdr:rowOff>196437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3C7D159-75C5-6A35-B2CC-9A0F295C1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343519</xdr:colOff>
      <xdr:row>31</xdr:row>
      <xdr:rowOff>75212</xdr:rowOff>
    </xdr:from>
    <xdr:to>
      <xdr:col>24</xdr:col>
      <xdr:colOff>338571</xdr:colOff>
      <xdr:row>45</xdr:row>
      <xdr:rowOff>47502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77BBB4D-6A14-413E-86A3-307CAACF5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1010639</xdr:colOff>
      <xdr:row>31</xdr:row>
      <xdr:rowOff>63335</xdr:rowOff>
    </xdr:from>
    <xdr:to>
      <xdr:col>17</xdr:col>
      <xdr:colOff>312964</xdr:colOff>
      <xdr:row>45</xdr:row>
      <xdr:rowOff>35625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602ED6C-5DDF-3D3D-D711-D6C091CD5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19</xdr:row>
      <xdr:rowOff>185737</xdr:rowOff>
    </xdr:from>
    <xdr:to>
      <xdr:col>18</xdr:col>
      <xdr:colOff>228600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9959D-3126-840E-2D45-E8813D4FA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14287</xdr:rowOff>
    </xdr:from>
    <xdr:to>
      <xdr:col>15</xdr:col>
      <xdr:colOff>304800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0154B-06FB-8424-5352-93990F86A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314325</xdr:colOff>
      <xdr:row>1</xdr:row>
      <xdr:rowOff>9525</xdr:rowOff>
    </xdr:from>
    <xdr:to>
      <xdr:col>23</xdr:col>
      <xdr:colOff>9525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431662-D077-4819-BD0D-EBF96559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15</xdr:row>
      <xdr:rowOff>85725</xdr:rowOff>
    </xdr:from>
    <xdr:to>
      <xdr:col>15</xdr:col>
      <xdr:colOff>304800</xdr:colOff>
      <xdr:row>29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8AC092-B707-4663-B94B-B25CF558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EE3C-4355-43B4-908F-24AE1B362E6B}">
  <dimension ref="A1:I44"/>
  <sheetViews>
    <sheetView topLeftCell="A10" workbookViewId="0">
      <selection activeCell="E27" sqref="E27:E44"/>
    </sheetView>
  </sheetViews>
  <sheetFormatPr defaultRowHeight="15" x14ac:dyDescent="0.25"/>
  <sheetData>
    <row r="1" spans="1:9" x14ac:dyDescent="0.25">
      <c r="A1" t="s">
        <v>34</v>
      </c>
    </row>
    <row r="2" spans="1:9" ht="15.75" thickBot="1" x14ac:dyDescent="0.3"/>
    <row r="3" spans="1:9" x14ac:dyDescent="0.25">
      <c r="A3" s="29" t="s">
        <v>33</v>
      </c>
      <c r="B3" s="29"/>
    </row>
    <row r="4" spans="1:9" x14ac:dyDescent="0.25">
      <c r="A4" s="26" t="s">
        <v>32</v>
      </c>
      <c r="B4" s="26">
        <v>0.85247248692306099</v>
      </c>
    </row>
    <row r="5" spans="1:9" x14ac:dyDescent="0.25">
      <c r="A5" s="26" t="s">
        <v>31</v>
      </c>
      <c r="B5" s="26">
        <v>0.72670934096078832</v>
      </c>
    </row>
    <row r="6" spans="1:9" x14ac:dyDescent="0.25">
      <c r="A6" s="26" t="s">
        <v>30</v>
      </c>
      <c r="B6" s="26">
        <v>0.66814705688095721</v>
      </c>
    </row>
    <row r="7" spans="1:9" x14ac:dyDescent="0.25">
      <c r="A7" s="26" t="s">
        <v>18</v>
      </c>
      <c r="B7" s="26">
        <v>125.88552491944426</v>
      </c>
    </row>
    <row r="8" spans="1:9" ht="15.75" thickBot="1" x14ac:dyDescent="0.3">
      <c r="A8" s="27" t="s">
        <v>29</v>
      </c>
      <c r="B8" s="27">
        <v>18</v>
      </c>
    </row>
    <row r="10" spans="1:9" ht="15.75" thickBot="1" x14ac:dyDescent="0.3">
      <c r="A10" t="s">
        <v>28</v>
      </c>
    </row>
    <row r="11" spans="1:9" x14ac:dyDescent="0.25">
      <c r="A11" s="28"/>
      <c r="B11" s="28" t="s">
        <v>27</v>
      </c>
      <c r="C11" s="28" t="s">
        <v>26</v>
      </c>
      <c r="D11" s="28" t="s">
        <v>25</v>
      </c>
      <c r="E11" s="28" t="s">
        <v>24</v>
      </c>
      <c r="F11" s="28" t="s">
        <v>23</v>
      </c>
    </row>
    <row r="12" spans="1:9" x14ac:dyDescent="0.25">
      <c r="A12" s="26" t="s">
        <v>22</v>
      </c>
      <c r="B12" s="26">
        <v>3</v>
      </c>
      <c r="C12" s="26">
        <v>589950.50962058431</v>
      </c>
      <c r="D12" s="26">
        <v>196650.1698735281</v>
      </c>
      <c r="E12" s="26">
        <v>12.409170038008606</v>
      </c>
      <c r="F12" s="26">
        <v>3.1200712883161844E-4</v>
      </c>
    </row>
    <row r="13" spans="1:9" x14ac:dyDescent="0.25">
      <c r="A13" s="26" t="s">
        <v>21</v>
      </c>
      <c r="B13" s="26">
        <v>14</v>
      </c>
      <c r="C13" s="26">
        <v>221860.31537941634</v>
      </c>
      <c r="D13" s="26">
        <v>15847.165384244025</v>
      </c>
      <c r="E13" s="26"/>
      <c r="F13" s="26"/>
    </row>
    <row r="14" spans="1:9" ht="15.75" thickBot="1" x14ac:dyDescent="0.3">
      <c r="A14" s="27" t="s">
        <v>20</v>
      </c>
      <c r="B14" s="27">
        <v>17</v>
      </c>
      <c r="C14" s="27">
        <v>811810.82500000065</v>
      </c>
      <c r="D14" s="27"/>
      <c r="E14" s="27"/>
      <c r="F14" s="27"/>
    </row>
    <row r="15" spans="1:9" ht="15.75" thickBot="1" x14ac:dyDescent="0.3"/>
    <row r="16" spans="1:9" x14ac:dyDescent="0.25">
      <c r="A16" s="28"/>
      <c r="B16" s="28" t="s">
        <v>19</v>
      </c>
      <c r="C16" s="28" t="s">
        <v>18</v>
      </c>
      <c r="D16" s="28" t="s">
        <v>17</v>
      </c>
      <c r="E16" s="28" t="s">
        <v>16</v>
      </c>
      <c r="F16" s="28" t="s">
        <v>15</v>
      </c>
      <c r="G16" s="28" t="s">
        <v>14</v>
      </c>
      <c r="H16" s="28" t="s">
        <v>13</v>
      </c>
      <c r="I16" s="28" t="s">
        <v>12</v>
      </c>
    </row>
    <row r="17" spans="1:9" x14ac:dyDescent="0.25">
      <c r="A17" s="26" t="s">
        <v>11</v>
      </c>
      <c r="B17" s="26">
        <v>1790.4837831477159</v>
      </c>
      <c r="C17" s="26">
        <v>106.68742840392109</v>
      </c>
      <c r="D17" s="26">
        <v>16.782518895936853</v>
      </c>
      <c r="E17" s="26">
        <v>1.1421993175497025E-10</v>
      </c>
      <c r="F17" s="26">
        <v>1561.6620069388021</v>
      </c>
      <c r="G17" s="26">
        <v>2019.3055593566298</v>
      </c>
      <c r="H17" s="26">
        <v>1561.6620069388021</v>
      </c>
      <c r="I17" s="26">
        <v>2019.3055593566298</v>
      </c>
    </row>
    <row r="18" spans="1:9" x14ac:dyDescent="0.25">
      <c r="A18" s="26" t="s">
        <v>37</v>
      </c>
      <c r="B18" s="26">
        <v>624.69201795340575</v>
      </c>
      <c r="C18" s="26">
        <v>196.89018652362614</v>
      </c>
      <c r="D18" s="26">
        <v>3.1727940786853024</v>
      </c>
      <c r="E18" s="26">
        <v>6.7774572094205726E-3</v>
      </c>
      <c r="F18" s="26">
        <v>202.40456691587895</v>
      </c>
      <c r="G18" s="26">
        <v>1046.9794689909327</v>
      </c>
      <c r="H18" s="26">
        <v>202.40456691587895</v>
      </c>
      <c r="I18" s="26">
        <v>1046.9794689909327</v>
      </c>
    </row>
    <row r="19" spans="1:9" x14ac:dyDescent="0.25">
      <c r="A19" s="26" t="s">
        <v>38</v>
      </c>
      <c r="B19" s="26">
        <v>-451.18548425258354</v>
      </c>
      <c r="C19" s="26">
        <v>220.71509530293488</v>
      </c>
      <c r="D19" s="26">
        <v>-2.0441985793193007</v>
      </c>
      <c r="E19" s="26">
        <v>6.0217407471807392E-2</v>
      </c>
      <c r="F19" s="26">
        <v>-924.57228248082777</v>
      </c>
      <c r="G19" s="26">
        <v>22.201313975660696</v>
      </c>
      <c r="H19" s="26">
        <v>-924.57228248082777</v>
      </c>
      <c r="I19" s="26">
        <v>22.201313975660696</v>
      </c>
    </row>
    <row r="20" spans="1:9" ht="15.75" thickBot="1" x14ac:dyDescent="0.3">
      <c r="A20" s="27" t="s">
        <v>1</v>
      </c>
      <c r="B20" s="27">
        <v>-492.60890918551394</v>
      </c>
      <c r="C20" s="27">
        <v>130.59450123362893</v>
      </c>
      <c r="D20" s="27">
        <v>-3.7720493935977752</v>
      </c>
      <c r="E20" s="27">
        <v>2.0615458850117827E-3</v>
      </c>
      <c r="F20" s="27">
        <v>-772.7062569466666</v>
      </c>
      <c r="G20" s="27">
        <v>-212.51156142436133</v>
      </c>
      <c r="H20" s="27">
        <v>-772.7062569466666</v>
      </c>
      <c r="I20" s="27">
        <v>-212.51156142436133</v>
      </c>
    </row>
    <row r="24" spans="1:9" x14ac:dyDescent="0.25">
      <c r="A24" t="s">
        <v>10</v>
      </c>
    </row>
    <row r="25" spans="1:9" ht="15.75" thickBot="1" x14ac:dyDescent="0.3"/>
    <row r="26" spans="1:9" x14ac:dyDescent="0.25">
      <c r="A26" s="28" t="s">
        <v>8</v>
      </c>
      <c r="B26" s="28" t="s">
        <v>49</v>
      </c>
      <c r="C26" s="28" t="s">
        <v>7</v>
      </c>
      <c r="E26" t="s">
        <v>49</v>
      </c>
      <c r="F26" t="s">
        <v>51</v>
      </c>
    </row>
    <row r="27" spans="1:9" x14ac:dyDescent="0.25">
      <c r="A27" s="26">
        <v>1</v>
      </c>
      <c r="B27" s="26">
        <v>1749.0462848769303</v>
      </c>
      <c r="C27" s="26">
        <v>148.55371512306965</v>
      </c>
      <c r="E27">
        <f>B27</f>
        <v>1749.0462848769303</v>
      </c>
      <c r="F27">
        <f>B27+C27</f>
        <v>1897.6</v>
      </c>
    </row>
    <row r="28" spans="1:9" x14ac:dyDescent="0.25">
      <c r="A28" s="26">
        <v>2</v>
      </c>
      <c r="B28" s="26">
        <v>1554.5474245844464</v>
      </c>
      <c r="C28" s="26">
        <v>-11.847424584456348</v>
      </c>
      <c r="E28">
        <f t="shared" ref="E28:E44" si="0">B28</f>
        <v>1554.5474245844464</v>
      </c>
      <c r="F28">
        <f>B28+C28</f>
        <v>1542.69999999999</v>
      </c>
    </row>
    <row r="29" spans="1:9" x14ac:dyDescent="0.25">
      <c r="A29" s="26">
        <v>3</v>
      </c>
      <c r="B29" s="26">
        <v>1605.3645841582415</v>
      </c>
      <c r="C29" s="26">
        <v>-129.06458415824159</v>
      </c>
      <c r="E29">
        <f t="shared" si="0"/>
        <v>1605.3645841582415</v>
      </c>
      <c r="F29">
        <f>B29+C29</f>
        <v>1476.3</v>
      </c>
    </row>
    <row r="30" spans="1:9" x14ac:dyDescent="0.25">
      <c r="A30" s="26">
        <v>4</v>
      </c>
      <c r="B30" s="26">
        <v>1349.2581465860865</v>
      </c>
      <c r="C30" s="26">
        <v>-111.65814658608656</v>
      </c>
      <c r="E30">
        <f t="shared" si="0"/>
        <v>1349.2581465860865</v>
      </c>
      <c r="F30">
        <f>B30+C30</f>
        <v>1237.5999999999999</v>
      </c>
    </row>
    <row r="31" spans="1:9" x14ac:dyDescent="0.25">
      <c r="A31" s="26">
        <v>5</v>
      </c>
      <c r="B31" s="26">
        <v>1449.6143632626131</v>
      </c>
      <c r="C31" s="26">
        <v>290.28563673738699</v>
      </c>
      <c r="E31">
        <f t="shared" si="0"/>
        <v>1449.6143632626131</v>
      </c>
      <c r="F31">
        <f>B31+C31</f>
        <v>1739.9</v>
      </c>
    </row>
    <row r="32" spans="1:9" x14ac:dyDescent="0.25">
      <c r="A32" s="26">
        <v>6</v>
      </c>
      <c r="B32" s="26">
        <v>1818.5900345213984</v>
      </c>
      <c r="C32" s="26">
        <v>-16.190034521398275</v>
      </c>
      <c r="E32">
        <f t="shared" si="0"/>
        <v>1818.5900345213984</v>
      </c>
      <c r="F32">
        <f>B32+C32</f>
        <v>1802.4</v>
      </c>
    </row>
    <row r="33" spans="1:6" x14ac:dyDescent="0.25">
      <c r="A33" s="26">
        <v>7</v>
      </c>
      <c r="B33" s="26">
        <v>1742.5380486732936</v>
      </c>
      <c r="C33" s="26">
        <v>-45.438048673293679</v>
      </c>
      <c r="E33">
        <f t="shared" si="0"/>
        <v>1742.5380486732936</v>
      </c>
      <c r="F33">
        <f>B33+C33</f>
        <v>1697.1</v>
      </c>
    </row>
    <row r="34" spans="1:6" x14ac:dyDescent="0.25">
      <c r="A34" s="26">
        <v>8</v>
      </c>
      <c r="B34" s="26">
        <v>1695.7925395300172</v>
      </c>
      <c r="C34" s="26">
        <v>48.707460469982834</v>
      </c>
      <c r="E34">
        <f t="shared" si="0"/>
        <v>1695.7925395300172</v>
      </c>
      <c r="F34">
        <f>B34+C34</f>
        <v>1744.5</v>
      </c>
    </row>
    <row r="35" spans="1:6" x14ac:dyDescent="0.25">
      <c r="A35" s="26">
        <v>9</v>
      </c>
      <c r="B35" s="26">
        <v>1303.1128720852726</v>
      </c>
      <c r="C35" s="26">
        <v>105.08712791472749</v>
      </c>
      <c r="E35">
        <f t="shared" si="0"/>
        <v>1303.1128720852726</v>
      </c>
      <c r="F35">
        <f>B35+C35</f>
        <v>1408.2</v>
      </c>
    </row>
    <row r="36" spans="1:6" x14ac:dyDescent="0.25">
      <c r="A36" s="26">
        <v>10</v>
      </c>
      <c r="B36" s="26">
        <v>1345.6593727370139</v>
      </c>
      <c r="C36" s="26">
        <v>5.3406272629861178</v>
      </c>
      <c r="E36">
        <f t="shared" si="0"/>
        <v>1345.6593727370139</v>
      </c>
      <c r="F36">
        <f>B36+C36</f>
        <v>1351</v>
      </c>
    </row>
    <row r="37" spans="1:6" x14ac:dyDescent="0.25">
      <c r="A37" s="26">
        <v>11</v>
      </c>
      <c r="B37" s="26">
        <v>1658.264469622997</v>
      </c>
      <c r="C37" s="26">
        <v>-174.1644696229971</v>
      </c>
      <c r="E37">
        <f t="shared" si="0"/>
        <v>1658.264469622997</v>
      </c>
      <c r="F37">
        <f>B37+C37</f>
        <v>1484.1</v>
      </c>
    </row>
    <row r="38" spans="1:6" x14ac:dyDescent="0.25">
      <c r="A38" s="26">
        <v>12</v>
      </c>
      <c r="B38" s="26">
        <v>1797.8058111335558</v>
      </c>
      <c r="C38" s="26">
        <v>26.39418886644421</v>
      </c>
      <c r="E38">
        <f t="shared" si="0"/>
        <v>1797.8058111335558</v>
      </c>
      <c r="F38">
        <f>B38+C38</f>
        <v>1824.2</v>
      </c>
    </row>
    <row r="39" spans="1:6" x14ac:dyDescent="0.25">
      <c r="A39" s="26">
        <v>13</v>
      </c>
      <c r="B39" s="26">
        <v>1913.6584939456261</v>
      </c>
      <c r="C39" s="26">
        <v>72.441506054373804</v>
      </c>
      <c r="E39">
        <f t="shared" si="0"/>
        <v>1913.6584939456261</v>
      </c>
      <c r="F39">
        <f>B39+C39</f>
        <v>1986.1</v>
      </c>
    </row>
    <row r="40" spans="1:6" x14ac:dyDescent="0.25">
      <c r="A40" s="26">
        <v>14</v>
      </c>
      <c r="B40" s="26">
        <v>1450.2939865736346</v>
      </c>
      <c r="C40" s="26">
        <v>12.006013426365371</v>
      </c>
      <c r="E40">
        <f t="shared" si="0"/>
        <v>1450.2939865736346</v>
      </c>
      <c r="F40">
        <f>B40+C40</f>
        <v>1462.3</v>
      </c>
    </row>
    <row r="41" spans="1:6" x14ac:dyDescent="0.25">
      <c r="A41" s="26">
        <v>15</v>
      </c>
      <c r="B41" s="26">
        <v>1424.1330338746106</v>
      </c>
      <c r="C41" s="26">
        <v>-93.133033874610646</v>
      </c>
      <c r="E41">
        <f t="shared" si="0"/>
        <v>1424.1330338746106</v>
      </c>
      <c r="F41">
        <f>B41+C41</f>
        <v>1331</v>
      </c>
    </row>
    <row r="42" spans="1:6" x14ac:dyDescent="0.25">
      <c r="A42" s="26">
        <v>16</v>
      </c>
      <c r="B42" s="26">
        <v>1619.1916970203386</v>
      </c>
      <c r="C42" s="26">
        <v>-39.891697020338597</v>
      </c>
      <c r="E42">
        <f t="shared" si="0"/>
        <v>1619.1916970203386</v>
      </c>
      <c r="F42">
        <f>B42+C42</f>
        <v>1579.3</v>
      </c>
    </row>
    <row r="43" spans="1:6" x14ac:dyDescent="0.25">
      <c r="A43" s="26">
        <v>17</v>
      </c>
      <c r="B43" s="26">
        <v>1358.6620069180744</v>
      </c>
      <c r="C43" s="26">
        <v>56.237993081925651</v>
      </c>
      <c r="E43">
        <f t="shared" si="0"/>
        <v>1358.6620069180744</v>
      </c>
      <c r="F43">
        <f>B43+C43</f>
        <v>1414.9</v>
      </c>
    </row>
    <row r="44" spans="1:6" ht="15.75" thickBot="1" x14ac:dyDescent="0.3">
      <c r="A44" s="27">
        <v>18</v>
      </c>
      <c r="B44" s="27">
        <v>1505.7668298958388</v>
      </c>
      <c r="C44" s="27">
        <v>-143.66682989583887</v>
      </c>
      <c r="E44">
        <f t="shared" si="0"/>
        <v>1505.7668298958388</v>
      </c>
      <c r="F44">
        <f>B44+C44</f>
        <v>1362.1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1FF0-56EF-4ECD-B3A7-4B5D34C02DA5}">
  <dimension ref="B1:O103"/>
  <sheetViews>
    <sheetView zoomScaleNormal="100" workbookViewId="0">
      <selection activeCell="K2" sqref="K2:L20"/>
    </sheetView>
  </sheetViews>
  <sheetFormatPr defaultRowHeight="15" x14ac:dyDescent="0.25"/>
  <cols>
    <col min="4" max="4" width="9.28515625" customWidth="1"/>
  </cols>
  <sheetData>
    <row r="1" spans="2:15" x14ac:dyDescent="0.25">
      <c r="H1" s="23" t="s">
        <v>45</v>
      </c>
      <c r="I1" s="23"/>
      <c r="J1" s="23"/>
      <c r="K1" s="23"/>
      <c r="L1" s="23"/>
      <c r="M1" s="23"/>
      <c r="N1" t="s">
        <v>46</v>
      </c>
      <c r="O1" t="s">
        <v>47</v>
      </c>
    </row>
    <row r="2" spans="2:15" x14ac:dyDescent="0.25">
      <c r="B2" t="s">
        <v>5</v>
      </c>
      <c r="C2" t="s">
        <v>3</v>
      </c>
      <c r="D2" t="s">
        <v>4</v>
      </c>
      <c r="E2" t="s">
        <v>36</v>
      </c>
      <c r="F2" t="s">
        <v>2</v>
      </c>
      <c r="G2" t="s">
        <v>0</v>
      </c>
      <c r="H2" t="s">
        <v>37</v>
      </c>
      <c r="I2" t="s">
        <v>38</v>
      </c>
      <c r="J2" t="s">
        <v>42</v>
      </c>
      <c r="K2" t="s">
        <v>41</v>
      </c>
      <c r="L2" t="s">
        <v>40</v>
      </c>
      <c r="M2" t="s">
        <v>39</v>
      </c>
      <c r="N2" t="s">
        <v>9</v>
      </c>
      <c r="O2" t="s">
        <v>1</v>
      </c>
    </row>
    <row r="3" spans="2:15" x14ac:dyDescent="0.25">
      <c r="B3">
        <v>2002</v>
      </c>
      <c r="C3">
        <v>1309.3</v>
      </c>
      <c r="D3">
        <v>218.4</v>
      </c>
      <c r="E3">
        <v>53.6</v>
      </c>
      <c r="F3">
        <v>1533.5</v>
      </c>
      <c r="G3">
        <v>1897.6</v>
      </c>
      <c r="H3" s="3">
        <v>0.69166666666666599</v>
      </c>
      <c r="I3" s="3">
        <v>0.469444444444444</v>
      </c>
      <c r="J3" s="3">
        <v>0.70833333333333304</v>
      </c>
      <c r="K3" s="3">
        <v>0.67500000000000004</v>
      </c>
      <c r="L3" s="3">
        <v>0.71388888888888802</v>
      </c>
      <c r="M3" s="3">
        <v>0.47222222222222199</v>
      </c>
      <c r="N3">
        <v>0.40790986085904402</v>
      </c>
      <c r="O3">
        <v>0.18188622754490999</v>
      </c>
    </row>
    <row r="4" spans="2:15" x14ac:dyDescent="0.25">
      <c r="B4">
        <v>2003</v>
      </c>
      <c r="C4">
        <v>756.6</v>
      </c>
      <c r="D4">
        <v>207.3</v>
      </c>
      <c r="E4">
        <v>0.7</v>
      </c>
      <c r="F4">
        <v>1712.8999999999901</v>
      </c>
      <c r="G4">
        <v>1542.69999999999</v>
      </c>
      <c r="H4" s="3">
        <v>0.719444444444444</v>
      </c>
      <c r="I4" s="3">
        <v>0.54722222222222205</v>
      </c>
      <c r="J4" s="3">
        <v>0.58888888888888802</v>
      </c>
      <c r="K4" s="3">
        <v>0.60833333333333295</v>
      </c>
      <c r="L4" s="3">
        <v>0.438888888888888</v>
      </c>
      <c r="M4" s="3">
        <v>0.61388888888888804</v>
      </c>
      <c r="N4">
        <v>0.45476190476190398</v>
      </c>
      <c r="O4">
        <v>0.53742514970059796</v>
      </c>
    </row>
    <row r="5" spans="2:15" x14ac:dyDescent="0.25">
      <c r="B5">
        <v>2004</v>
      </c>
      <c r="C5">
        <v>1098.5</v>
      </c>
      <c r="D5">
        <v>202.6</v>
      </c>
      <c r="E5">
        <v>0.4</v>
      </c>
      <c r="F5">
        <v>1836.19999999999</v>
      </c>
      <c r="G5">
        <v>1476.3</v>
      </c>
      <c r="H5" s="3">
        <v>0.59722222222222199</v>
      </c>
      <c r="I5" s="3">
        <v>0.55833333333333302</v>
      </c>
      <c r="J5" s="3">
        <v>0.42777777777777698</v>
      </c>
      <c r="K5" s="3">
        <v>0.53888888888888797</v>
      </c>
      <c r="L5" s="3">
        <v>0.133333333333333</v>
      </c>
      <c r="M5" s="3">
        <v>0.452777777777777</v>
      </c>
      <c r="N5">
        <v>0.372988505747126</v>
      </c>
      <c r="O5">
        <v>0.32372754491017902</v>
      </c>
    </row>
    <row r="6" spans="2:15" x14ac:dyDescent="0.25">
      <c r="B6">
        <v>2005</v>
      </c>
      <c r="C6">
        <v>771.69999999999902</v>
      </c>
      <c r="D6">
        <v>339.79999999999899</v>
      </c>
      <c r="E6">
        <v>42.099999999999902</v>
      </c>
      <c r="F6">
        <v>1528.5</v>
      </c>
      <c r="G6">
        <v>1237.5999999999999</v>
      </c>
      <c r="H6" s="3">
        <v>0.85833333333333295</v>
      </c>
      <c r="I6" s="3">
        <v>0.70833333333333304</v>
      </c>
      <c r="J6" s="3">
        <v>0.33888888888888802</v>
      </c>
      <c r="K6" s="3">
        <v>0.54444444444444395</v>
      </c>
      <c r="L6" s="3">
        <v>6.6666666666666596E-2</v>
      </c>
      <c r="M6" s="3">
        <v>0.87777777777777699</v>
      </c>
      <c r="N6">
        <v>0.79089668615984399</v>
      </c>
      <c r="O6">
        <v>0.94872754491017897</v>
      </c>
    </row>
    <row r="7" spans="2:15" x14ac:dyDescent="0.25">
      <c r="B7">
        <v>2006</v>
      </c>
      <c r="C7">
        <v>806.7</v>
      </c>
      <c r="D7">
        <v>365.8</v>
      </c>
      <c r="E7">
        <v>0.4</v>
      </c>
      <c r="F7">
        <v>1469.7</v>
      </c>
      <c r="G7">
        <v>1739.9</v>
      </c>
      <c r="H7" s="3">
        <v>0.96388888888888902</v>
      </c>
      <c r="I7" s="3">
        <v>0.88888888888888895</v>
      </c>
      <c r="J7" s="3">
        <v>0.5</v>
      </c>
      <c r="K7" s="3">
        <v>0.53888888888888797</v>
      </c>
      <c r="L7" s="3">
        <v>0.21388888888888799</v>
      </c>
      <c r="M7" s="3">
        <v>0.85277777777777697</v>
      </c>
      <c r="N7">
        <v>0.83333333333333304</v>
      </c>
      <c r="O7">
        <v>0.71856287425149701</v>
      </c>
    </row>
    <row r="8" spans="2:15" x14ac:dyDescent="0.25">
      <c r="B8">
        <v>2007</v>
      </c>
      <c r="C8">
        <v>1079.4000000000001</v>
      </c>
      <c r="D8">
        <v>185.79999999999899</v>
      </c>
      <c r="E8">
        <v>0</v>
      </c>
      <c r="F8">
        <v>1596.4</v>
      </c>
      <c r="G8">
        <v>1802.4</v>
      </c>
      <c r="H8" s="3">
        <v>0.82777777777777695</v>
      </c>
      <c r="I8" s="3">
        <v>0.53611111111111098</v>
      </c>
      <c r="J8" s="3">
        <v>0.422222222222222</v>
      </c>
      <c r="K8" s="3">
        <v>0.44722222222222202</v>
      </c>
      <c r="L8" s="3">
        <v>0.3</v>
      </c>
      <c r="M8" s="3">
        <v>0.358333333333333</v>
      </c>
      <c r="N8">
        <v>0.53571428571428503</v>
      </c>
      <c r="O8">
        <v>8.6826347305389198E-2</v>
      </c>
    </row>
    <row r="9" spans="2:15" x14ac:dyDescent="0.25">
      <c r="B9">
        <v>2008</v>
      </c>
      <c r="C9">
        <v>1254.4000000000001</v>
      </c>
      <c r="D9">
        <v>138.19999999999999</v>
      </c>
      <c r="E9">
        <v>0.3</v>
      </c>
      <c r="F9">
        <v>1269.2</v>
      </c>
      <c r="G9">
        <v>1697.1</v>
      </c>
      <c r="H9" s="3">
        <v>0.72222222222222199</v>
      </c>
      <c r="I9" s="3">
        <v>0.26944444444444399</v>
      </c>
      <c r="J9" s="3">
        <v>0.31944444444444398</v>
      </c>
      <c r="K9" s="3">
        <v>0.36944444444444402</v>
      </c>
      <c r="L9" s="3">
        <v>0.27777777777777701</v>
      </c>
      <c r="M9" s="3">
        <v>0.35277777777777702</v>
      </c>
      <c r="N9">
        <v>0.5</v>
      </c>
      <c r="O9">
        <v>0.43974550898203502</v>
      </c>
    </row>
    <row r="10" spans="2:15" x14ac:dyDescent="0.25">
      <c r="B10">
        <v>2009</v>
      </c>
      <c r="C10">
        <v>1216.4000000000001</v>
      </c>
      <c r="D10">
        <v>98.8</v>
      </c>
      <c r="E10">
        <v>0.8</v>
      </c>
      <c r="F10">
        <v>985.7</v>
      </c>
      <c r="G10">
        <v>1744.5</v>
      </c>
      <c r="H10" s="3">
        <v>0.405555555555555</v>
      </c>
      <c r="I10" s="3">
        <v>0.20555555555555499</v>
      </c>
      <c r="J10" s="3">
        <v>0.42499999999999999</v>
      </c>
      <c r="K10" s="3">
        <v>0.32500000000000001</v>
      </c>
      <c r="L10" s="3">
        <v>0.53333333333333299</v>
      </c>
      <c r="M10" s="3">
        <v>0.46111111111111103</v>
      </c>
      <c r="N10">
        <v>0.38965517241379299</v>
      </c>
      <c r="O10">
        <v>0.32447604790419099</v>
      </c>
    </row>
    <row r="11" spans="2:15" x14ac:dyDescent="0.25">
      <c r="B11">
        <v>2010</v>
      </c>
      <c r="C11">
        <v>987.8</v>
      </c>
      <c r="D11">
        <v>241.6</v>
      </c>
      <c r="E11">
        <v>1.4</v>
      </c>
      <c r="F11">
        <v>826.9</v>
      </c>
      <c r="G11">
        <v>1408.2</v>
      </c>
      <c r="H11" s="3">
        <v>0.41666666666666602</v>
      </c>
      <c r="I11" s="3">
        <v>0.469444444444444</v>
      </c>
      <c r="J11" s="3">
        <v>0.39444444444444399</v>
      </c>
      <c r="K11" s="3">
        <v>0.26388888888888801</v>
      </c>
      <c r="L11" s="3">
        <v>0.61388888888888804</v>
      </c>
      <c r="M11" s="3">
        <v>0.66111111111111098</v>
      </c>
      <c r="N11">
        <v>0.50608519269776797</v>
      </c>
      <c r="O11">
        <v>0.80800898203592797</v>
      </c>
    </row>
    <row r="12" spans="2:15" x14ac:dyDescent="0.25">
      <c r="B12">
        <v>2011</v>
      </c>
      <c r="C12">
        <v>955.8</v>
      </c>
      <c r="D12">
        <v>324.89999999999998</v>
      </c>
      <c r="E12">
        <v>1.7</v>
      </c>
      <c r="F12">
        <v>900.69999999999902</v>
      </c>
      <c r="G12">
        <v>1351</v>
      </c>
      <c r="H12" s="3">
        <v>0.875</v>
      </c>
      <c r="I12" s="3">
        <v>0.86944444444444402</v>
      </c>
      <c r="J12" s="3">
        <v>0.405555555555555</v>
      </c>
      <c r="K12" s="3">
        <v>0.23611111111111099</v>
      </c>
      <c r="L12" s="3">
        <v>0.60555555555555496</v>
      </c>
      <c r="M12" s="3">
        <v>0.83333333333333304</v>
      </c>
      <c r="N12">
        <v>0.83405172413793105</v>
      </c>
      <c r="O12">
        <v>0.88510479041916101</v>
      </c>
    </row>
    <row r="13" spans="2:15" x14ac:dyDescent="0.25">
      <c r="B13">
        <v>2012</v>
      </c>
      <c r="C13">
        <v>902.19999999999902</v>
      </c>
      <c r="D13">
        <v>200.1</v>
      </c>
      <c r="E13">
        <v>0.1</v>
      </c>
      <c r="F13">
        <v>1170.3999999999901</v>
      </c>
      <c r="G13">
        <v>1484.1</v>
      </c>
      <c r="H13" s="3">
        <v>0.9</v>
      </c>
      <c r="I13" s="3">
        <v>0.59722222222222199</v>
      </c>
      <c r="J13" s="3">
        <v>0.58055555555555505</v>
      </c>
      <c r="K13" s="3">
        <v>0.46666666666666601</v>
      </c>
      <c r="L13" s="3">
        <v>0.63333333333333297</v>
      </c>
      <c r="M13" s="3">
        <v>0.42777777777777698</v>
      </c>
      <c r="N13">
        <v>0.76388888888888795</v>
      </c>
      <c r="O13">
        <v>0.415419161676646</v>
      </c>
    </row>
    <row r="14" spans="2:15" x14ac:dyDescent="0.25">
      <c r="B14">
        <v>2013</v>
      </c>
      <c r="C14">
        <v>1304.0999999999999</v>
      </c>
      <c r="D14">
        <v>74.5</v>
      </c>
      <c r="E14">
        <v>0</v>
      </c>
      <c r="F14">
        <v>1060.8</v>
      </c>
      <c r="G14">
        <v>1824.2</v>
      </c>
      <c r="H14" s="3">
        <v>0.61666666666666603</v>
      </c>
      <c r="I14" s="3">
        <v>0.38333333333333303</v>
      </c>
      <c r="J14" s="3">
        <v>0.37222222222222201</v>
      </c>
      <c r="K14" s="3">
        <v>0.40833333333333299</v>
      </c>
      <c r="L14" s="3">
        <v>0.29166666666666602</v>
      </c>
      <c r="M14" s="3">
        <v>0.28333333333333299</v>
      </c>
      <c r="N14">
        <v>0.59340659340659296</v>
      </c>
      <c r="O14">
        <v>0.100299401197604</v>
      </c>
    </row>
    <row r="15" spans="2:15" x14ac:dyDescent="0.25">
      <c r="B15">
        <v>2014</v>
      </c>
      <c r="C15">
        <v>1730.3</v>
      </c>
      <c r="D15">
        <v>51.5</v>
      </c>
      <c r="E15">
        <v>0.1</v>
      </c>
      <c r="F15">
        <v>642.9</v>
      </c>
      <c r="G15">
        <v>1986.1</v>
      </c>
      <c r="H15" s="3">
        <v>0.35555555555555501</v>
      </c>
      <c r="I15" s="3">
        <v>0.105555555555555</v>
      </c>
      <c r="J15" s="3">
        <v>0.141666666666666</v>
      </c>
      <c r="K15" s="3">
        <v>0.266666666666666</v>
      </c>
      <c r="L15" s="3">
        <v>0.133333333333333</v>
      </c>
      <c r="M15" s="3">
        <v>0.11944444444444401</v>
      </c>
      <c r="N15">
        <v>0.43055555555555503</v>
      </c>
      <c r="O15">
        <v>7.4850299401197501E-2</v>
      </c>
    </row>
    <row r="16" spans="2:15" x14ac:dyDescent="0.25">
      <c r="B16">
        <v>2015</v>
      </c>
      <c r="C16">
        <v>1573.2</v>
      </c>
      <c r="D16">
        <v>35.200000000000003</v>
      </c>
      <c r="E16">
        <v>0.2</v>
      </c>
      <c r="F16">
        <v>456.4</v>
      </c>
      <c r="G16">
        <v>1462.3</v>
      </c>
      <c r="H16" s="3">
        <v>6.3888888888888801E-2</v>
      </c>
      <c r="I16" s="3">
        <v>6.3888888888888801E-2</v>
      </c>
      <c r="J16" s="3">
        <v>0.116666666666666</v>
      </c>
      <c r="K16" s="3">
        <v>0.133333333333333</v>
      </c>
      <c r="L16" s="3">
        <v>0.249999999999999</v>
      </c>
      <c r="M16" s="3">
        <v>6.1111111111110998E-2</v>
      </c>
      <c r="N16">
        <v>0.36538461538461497</v>
      </c>
      <c r="O16">
        <v>0.26983532934131699</v>
      </c>
    </row>
    <row r="17" spans="2:15" x14ac:dyDescent="0.25">
      <c r="B17">
        <v>2016</v>
      </c>
      <c r="C17">
        <v>1186.5999999999999</v>
      </c>
      <c r="D17">
        <v>96.1</v>
      </c>
      <c r="E17">
        <v>0.1</v>
      </c>
      <c r="F17">
        <v>917.3</v>
      </c>
      <c r="G17">
        <v>1331</v>
      </c>
      <c r="H17" s="3">
        <v>0.15</v>
      </c>
      <c r="I17" s="3">
        <v>0.22222222222222199</v>
      </c>
      <c r="J17" s="3">
        <v>0.102777777777777</v>
      </c>
      <c r="K17" s="3">
        <v>4.4444444444444398E-2</v>
      </c>
      <c r="L17" s="3">
        <v>0.30555555555555503</v>
      </c>
      <c r="M17" s="3">
        <v>0.297222222222222</v>
      </c>
      <c r="N17">
        <v>0.26050420168067201</v>
      </c>
      <c r="O17">
        <v>0.29715568862275399</v>
      </c>
    </row>
    <row r="18" spans="2:15" x14ac:dyDescent="0.25">
      <c r="B18">
        <v>2018</v>
      </c>
      <c r="C18">
        <v>917.1</v>
      </c>
      <c r="D18">
        <v>284.2</v>
      </c>
      <c r="E18">
        <v>0</v>
      </c>
      <c r="F18">
        <v>1042.9000000000001</v>
      </c>
      <c r="G18">
        <v>1579.3</v>
      </c>
      <c r="H18" s="3">
        <v>0.68611111111111101</v>
      </c>
      <c r="I18" s="3">
        <v>0.52777777777777701</v>
      </c>
      <c r="J18" s="3">
        <v>0.219444444444444</v>
      </c>
      <c r="K18" s="3">
        <v>0.13055555555555501</v>
      </c>
      <c r="L18" s="3">
        <v>0.42499999999999999</v>
      </c>
      <c r="M18" s="3">
        <v>0.50277777777777699</v>
      </c>
      <c r="N18">
        <v>0.31666666666666599</v>
      </c>
      <c r="O18">
        <v>0.394461077844311</v>
      </c>
    </row>
    <row r="19" spans="2:15" x14ac:dyDescent="0.25">
      <c r="B19">
        <v>2019</v>
      </c>
      <c r="C19">
        <v>775.4</v>
      </c>
      <c r="D19">
        <v>309.3</v>
      </c>
      <c r="E19">
        <v>1.5</v>
      </c>
      <c r="F19">
        <v>921.5</v>
      </c>
      <c r="G19">
        <v>1414.9</v>
      </c>
      <c r="H19" s="3">
        <v>0.81111111111111101</v>
      </c>
      <c r="I19" s="3">
        <v>0.72499999999999998</v>
      </c>
      <c r="J19" s="3">
        <v>8.3333333333333301E-2</v>
      </c>
      <c r="K19" s="3">
        <v>0.13055555555555501</v>
      </c>
      <c r="L19" s="3">
        <v>0.141666666666666</v>
      </c>
      <c r="M19" s="3">
        <v>0.75555555555555498</v>
      </c>
      <c r="N19">
        <v>0.55000000000000004</v>
      </c>
      <c r="O19">
        <v>0.88922155688622695</v>
      </c>
    </row>
    <row r="20" spans="2:15" x14ac:dyDescent="0.25">
      <c r="B20">
        <v>2020</v>
      </c>
      <c r="C20">
        <v>834.7</v>
      </c>
      <c r="D20">
        <v>245</v>
      </c>
      <c r="E20">
        <v>0.3</v>
      </c>
      <c r="F20">
        <v>1039.5999999999999</v>
      </c>
      <c r="G20">
        <v>1362.1</v>
      </c>
      <c r="H20" s="3">
        <v>0.875</v>
      </c>
      <c r="I20" s="3">
        <v>0.50833333333333297</v>
      </c>
      <c r="J20" s="3">
        <v>0.211111111111111</v>
      </c>
      <c r="K20" s="3">
        <v>0.25277777777777699</v>
      </c>
      <c r="L20" s="3">
        <v>0.33611111111111103</v>
      </c>
      <c r="M20" s="3">
        <v>0.52777777777777701</v>
      </c>
      <c r="N20">
        <v>0.68333333333333302</v>
      </c>
      <c r="O20">
        <v>0.77357784431137699</v>
      </c>
    </row>
    <row r="22" spans="2:15" ht="14.25" customHeight="1" x14ac:dyDescent="0.25">
      <c r="B22" s="4"/>
      <c r="C22" s="4"/>
      <c r="D22" s="5"/>
      <c r="E22" s="6"/>
      <c r="F22" s="5" t="s">
        <v>43</v>
      </c>
      <c r="G22" s="5"/>
      <c r="H22" s="5"/>
      <c r="I22" s="7" t="s">
        <v>44</v>
      </c>
      <c r="J22" s="8"/>
      <c r="K22" s="9"/>
      <c r="L22" s="5" t="s">
        <v>48</v>
      </c>
      <c r="M22" s="5"/>
      <c r="N22" s="6"/>
    </row>
    <row r="23" spans="2:15" x14ac:dyDescent="0.25">
      <c r="B23" s="7" t="s">
        <v>5</v>
      </c>
      <c r="C23" s="7" t="s">
        <v>2</v>
      </c>
      <c r="D23" s="8" t="s">
        <v>3</v>
      </c>
      <c r="E23" s="9" t="s">
        <v>0</v>
      </c>
      <c r="F23" s="8" t="s">
        <v>37</v>
      </c>
      <c r="G23" s="8" t="s">
        <v>38</v>
      </c>
      <c r="H23" s="8" t="s">
        <v>42</v>
      </c>
      <c r="I23" s="7" t="s">
        <v>37</v>
      </c>
      <c r="J23" s="8" t="s">
        <v>38</v>
      </c>
      <c r="K23" s="9" t="s">
        <v>42</v>
      </c>
      <c r="L23" s="8" t="s">
        <v>37</v>
      </c>
      <c r="M23" s="8" t="s">
        <v>38</v>
      </c>
      <c r="N23" s="9" t="s">
        <v>42</v>
      </c>
    </row>
    <row r="24" spans="2:15" x14ac:dyDescent="0.25">
      <c r="B24" s="10">
        <v>2002</v>
      </c>
      <c r="C24" s="10">
        <v>1533.5</v>
      </c>
      <c r="D24">
        <v>1309.3</v>
      </c>
      <c r="E24" s="11">
        <v>1897.6</v>
      </c>
      <c r="F24" s="12">
        <f>H3</f>
        <v>0.69166666666666599</v>
      </c>
      <c r="G24" s="13">
        <f>I3</f>
        <v>0.469444444444444</v>
      </c>
      <c r="H24" s="14">
        <f>J3</f>
        <v>0.70833333333333304</v>
      </c>
      <c r="I24" s="15">
        <f>EXP(H3)</f>
        <v>1.9970411630535065</v>
      </c>
      <c r="J24" s="3">
        <f t="shared" ref="J24:K39" si="0">EXP(I3)</f>
        <v>1.599105554421427</v>
      </c>
      <c r="K24" s="16">
        <f t="shared" si="0"/>
        <v>2.0306040966347472</v>
      </c>
      <c r="L24" s="3">
        <f t="shared" ref="L24:L41" si="1">LOG(H3)</f>
        <v>-0.16010315367155134</v>
      </c>
      <c r="M24" s="3">
        <f t="shared" ref="M24:N39" si="2">LOG(I3)</f>
        <v>-0.32841579615361416</v>
      </c>
      <c r="N24" s="16">
        <f>LOG(J3)</f>
        <v>-0.14976232033333228</v>
      </c>
    </row>
    <row r="25" spans="2:15" x14ac:dyDescent="0.25">
      <c r="B25" s="10">
        <v>2003</v>
      </c>
      <c r="C25" s="10">
        <v>1712.8999999999901</v>
      </c>
      <c r="D25">
        <v>756.6</v>
      </c>
      <c r="E25" s="11">
        <v>1542.69999999999</v>
      </c>
      <c r="F25" s="15">
        <f t="shared" ref="F25:H41" si="3">H4</f>
        <v>0.719444444444444</v>
      </c>
      <c r="G25" s="3">
        <f t="shared" si="3"/>
        <v>0.54722222222222205</v>
      </c>
      <c r="H25" s="16">
        <f t="shared" si="3"/>
        <v>0.58888888888888802</v>
      </c>
      <c r="I25" s="15">
        <f t="shared" ref="I25:K40" si="4">EXP(H4)</f>
        <v>2.0532921758436546</v>
      </c>
      <c r="J25" s="3">
        <f t="shared" si="4"/>
        <v>1.7284451068967286</v>
      </c>
      <c r="K25" s="16">
        <f t="shared" si="0"/>
        <v>1.801985096985967</v>
      </c>
      <c r="L25" s="3">
        <f t="shared" si="1"/>
        <v>-0.14300273668603572</v>
      </c>
      <c r="M25" s="3">
        <f t="shared" si="2"/>
        <v>-0.26183627460569447</v>
      </c>
      <c r="N25" s="16">
        <f t="shared" si="2"/>
        <v>-0.22996663983853646</v>
      </c>
    </row>
    <row r="26" spans="2:15" x14ac:dyDescent="0.25">
      <c r="B26" s="10">
        <v>2004</v>
      </c>
      <c r="C26" s="10">
        <v>1836.19999999999</v>
      </c>
      <c r="D26">
        <v>1098.5</v>
      </c>
      <c r="E26" s="11">
        <v>1476.3</v>
      </c>
      <c r="F26" s="15">
        <f t="shared" si="3"/>
        <v>0.59722222222222199</v>
      </c>
      <c r="G26" s="3">
        <f t="shared" si="3"/>
        <v>0.55833333333333302</v>
      </c>
      <c r="H26" s="16">
        <f t="shared" si="3"/>
        <v>0.42777777777777698</v>
      </c>
      <c r="I26" s="15">
        <f t="shared" si="4"/>
        <v>1.8170643825530979</v>
      </c>
      <c r="J26" s="3">
        <f t="shared" si="4"/>
        <v>1.7477571429349259</v>
      </c>
      <c r="K26" s="16">
        <f t="shared" si="0"/>
        <v>1.5338451886056954</v>
      </c>
      <c r="L26" s="3">
        <f t="shared" si="1"/>
        <v>-0.2238640408516821</v>
      </c>
      <c r="M26" s="3">
        <f t="shared" si="2"/>
        <v>-0.25310644334679866</v>
      </c>
      <c r="N26" s="16">
        <f t="shared" si="2"/>
        <v>-0.368781779930825</v>
      </c>
    </row>
    <row r="27" spans="2:15" x14ac:dyDescent="0.25">
      <c r="B27" s="10">
        <v>2005</v>
      </c>
      <c r="C27" s="10">
        <v>1528.5</v>
      </c>
      <c r="D27">
        <v>771.69999999999902</v>
      </c>
      <c r="E27" s="11">
        <v>1237.5999999999999</v>
      </c>
      <c r="F27" s="15">
        <f t="shared" si="3"/>
        <v>0.85833333333333295</v>
      </c>
      <c r="G27" s="3">
        <f t="shared" si="3"/>
        <v>0.70833333333333304</v>
      </c>
      <c r="H27" s="16">
        <f t="shared" si="3"/>
        <v>0.33888888888888802</v>
      </c>
      <c r="I27" s="15">
        <f t="shared" si="4"/>
        <v>2.3592253728945809</v>
      </c>
      <c r="J27" s="3">
        <f t="shared" si="4"/>
        <v>2.0306040966347472</v>
      </c>
      <c r="K27" s="16">
        <f t="shared" si="0"/>
        <v>1.4033874046156727</v>
      </c>
      <c r="L27" s="3">
        <f t="shared" si="1"/>
        <v>-6.6344021342452819E-2</v>
      </c>
      <c r="M27" s="3">
        <f t="shared" si="2"/>
        <v>-0.14976232033333228</v>
      </c>
      <c r="N27" s="16">
        <f t="shared" si="2"/>
        <v>-0.46994267009254015</v>
      </c>
    </row>
    <row r="28" spans="2:15" x14ac:dyDescent="0.25">
      <c r="B28" s="10">
        <v>2006</v>
      </c>
      <c r="C28" s="10">
        <v>1469.7</v>
      </c>
      <c r="D28">
        <v>806.7</v>
      </c>
      <c r="E28" s="11">
        <v>1739.9</v>
      </c>
      <c r="F28" s="15">
        <f t="shared" si="3"/>
        <v>0.96388888888888902</v>
      </c>
      <c r="G28" s="3">
        <f t="shared" si="3"/>
        <v>0.88888888888888895</v>
      </c>
      <c r="H28" s="16">
        <f t="shared" si="3"/>
        <v>0.5</v>
      </c>
      <c r="I28" s="15">
        <f t="shared" si="4"/>
        <v>2.6218728453845315</v>
      </c>
      <c r="J28" s="3">
        <f t="shared" si="4"/>
        <v>2.4324254542872081</v>
      </c>
      <c r="K28" s="16">
        <f t="shared" si="0"/>
        <v>1.6487212707001282</v>
      </c>
      <c r="L28" s="3">
        <f t="shared" si="1"/>
        <v>-1.597302597641349E-2</v>
      </c>
      <c r="M28" s="3">
        <f t="shared" si="2"/>
        <v>-5.1152522447381256E-2</v>
      </c>
      <c r="N28" s="16">
        <f t="shared" si="2"/>
        <v>-0.3010299956639812</v>
      </c>
    </row>
    <row r="29" spans="2:15" x14ac:dyDescent="0.25">
      <c r="B29" s="10">
        <v>2007</v>
      </c>
      <c r="C29" s="10">
        <v>1596.4</v>
      </c>
      <c r="D29">
        <v>1079.4000000000001</v>
      </c>
      <c r="E29" s="11">
        <v>1802.4</v>
      </c>
      <c r="F29" s="15">
        <f t="shared" si="3"/>
        <v>0.82777777777777695</v>
      </c>
      <c r="G29" s="3">
        <f t="shared" si="3"/>
        <v>0.53611111111111098</v>
      </c>
      <c r="H29" s="16">
        <f t="shared" si="3"/>
        <v>0.422222222222222</v>
      </c>
      <c r="I29" s="15">
        <f t="shared" si="4"/>
        <v>2.2882281347202085</v>
      </c>
      <c r="J29" s="3">
        <f t="shared" si="4"/>
        <v>1.7093464613386951</v>
      </c>
      <c r="K29" s="16">
        <f t="shared" si="0"/>
        <v>1.5253474531238629</v>
      </c>
      <c r="L29" s="3">
        <f t="shared" si="1"/>
        <v>-8.2086236691032474E-2</v>
      </c>
      <c r="M29" s="3">
        <f t="shared" si="2"/>
        <v>-0.27074519175951361</v>
      </c>
      <c r="N29" s="16">
        <f t="shared" si="2"/>
        <v>-0.37445891282251492</v>
      </c>
    </row>
    <row r="30" spans="2:15" x14ac:dyDescent="0.25">
      <c r="B30" s="10">
        <v>2008</v>
      </c>
      <c r="C30" s="10">
        <v>1269.2</v>
      </c>
      <c r="D30">
        <v>1254.4000000000001</v>
      </c>
      <c r="E30" s="11">
        <v>1697.1</v>
      </c>
      <c r="F30" s="15">
        <f t="shared" si="3"/>
        <v>0.72222222222222199</v>
      </c>
      <c r="G30" s="3">
        <f t="shared" si="3"/>
        <v>0.26944444444444399</v>
      </c>
      <c r="H30" s="16">
        <f t="shared" si="3"/>
        <v>0.31944444444444398</v>
      </c>
      <c r="I30" s="15">
        <f t="shared" si="4"/>
        <v>2.0590036942128709</v>
      </c>
      <c r="J30" s="3">
        <f t="shared" si="4"/>
        <v>1.3092368948226385</v>
      </c>
      <c r="K30" s="16">
        <f t="shared" si="0"/>
        <v>1.3763629058361364</v>
      </c>
      <c r="L30" s="3">
        <f t="shared" si="1"/>
        <v>-0.14132915279646943</v>
      </c>
      <c r="M30" s="3">
        <f t="shared" si="2"/>
        <v>-0.56953076650104317</v>
      </c>
      <c r="N30" s="16">
        <f t="shared" si="2"/>
        <v>-0.49560466041367623</v>
      </c>
    </row>
    <row r="31" spans="2:15" x14ac:dyDescent="0.25">
      <c r="B31" s="10">
        <v>2009</v>
      </c>
      <c r="C31" s="10">
        <v>985.7</v>
      </c>
      <c r="D31">
        <v>1216.4000000000001</v>
      </c>
      <c r="E31" s="11">
        <v>1744.5</v>
      </c>
      <c r="F31" s="15">
        <f t="shared" si="3"/>
        <v>0.405555555555555</v>
      </c>
      <c r="G31" s="3">
        <f t="shared" si="3"/>
        <v>0.20555555555555499</v>
      </c>
      <c r="H31" s="16">
        <f t="shared" si="3"/>
        <v>0.42499999999999999</v>
      </c>
      <c r="I31" s="15">
        <f t="shared" si="4"/>
        <v>1.5001356773068264</v>
      </c>
      <c r="J31" s="3">
        <f t="shared" si="4"/>
        <v>1.2282072128005663</v>
      </c>
      <c r="K31" s="16">
        <f t="shared" si="0"/>
        <v>1.5295904196633787</v>
      </c>
      <c r="L31" s="3">
        <f t="shared" si="1"/>
        <v>-0.39194964498285079</v>
      </c>
      <c r="M31" s="3">
        <f t="shared" si="2"/>
        <v>-0.68707078103631225</v>
      </c>
      <c r="N31" s="16">
        <f t="shared" si="2"/>
        <v>-0.37161106994968846</v>
      </c>
    </row>
    <row r="32" spans="2:15" x14ac:dyDescent="0.25">
      <c r="B32" s="10">
        <v>2010</v>
      </c>
      <c r="C32" s="10">
        <v>826.9</v>
      </c>
      <c r="D32">
        <v>987.8</v>
      </c>
      <c r="E32" s="11">
        <v>1408.2</v>
      </c>
      <c r="F32" s="15">
        <f t="shared" si="3"/>
        <v>0.41666666666666602</v>
      </c>
      <c r="G32" s="3">
        <f t="shared" si="3"/>
        <v>0.469444444444444</v>
      </c>
      <c r="H32" s="16">
        <f t="shared" si="3"/>
        <v>0.39444444444444399</v>
      </c>
      <c r="I32" s="15">
        <f t="shared" si="4"/>
        <v>1.5168967963882125</v>
      </c>
      <c r="J32" s="3">
        <f t="shared" si="4"/>
        <v>1.599105554421427</v>
      </c>
      <c r="K32" s="16">
        <f t="shared" si="0"/>
        <v>1.4835597620662881</v>
      </c>
      <c r="L32" s="3">
        <f t="shared" si="1"/>
        <v>-0.3802112417116067</v>
      </c>
      <c r="M32" s="3">
        <f t="shared" si="2"/>
        <v>-0.32841579615361416</v>
      </c>
      <c r="N32" s="16">
        <f t="shared" si="2"/>
        <v>-0.40401415638423127</v>
      </c>
    </row>
    <row r="33" spans="2:14" x14ac:dyDescent="0.25">
      <c r="B33" s="10">
        <v>2011</v>
      </c>
      <c r="C33" s="10">
        <v>900.69999999999902</v>
      </c>
      <c r="D33">
        <v>955.8</v>
      </c>
      <c r="E33" s="11">
        <v>1351</v>
      </c>
      <c r="F33" s="15">
        <f t="shared" si="3"/>
        <v>0.875</v>
      </c>
      <c r="G33" s="3">
        <f t="shared" si="3"/>
        <v>0.86944444444444402</v>
      </c>
      <c r="H33" s="16">
        <f t="shared" si="3"/>
        <v>0.405555555555555</v>
      </c>
      <c r="I33" s="15">
        <f t="shared" si="4"/>
        <v>2.3988752939670981</v>
      </c>
      <c r="J33" s="3">
        <f t="shared" si="4"/>
        <v>2.385585160221221</v>
      </c>
      <c r="K33" s="16">
        <f t="shared" si="0"/>
        <v>1.5001356773068264</v>
      </c>
      <c r="L33" s="3">
        <f t="shared" si="1"/>
        <v>-5.7991946977686754E-2</v>
      </c>
      <c r="M33" s="3">
        <f t="shared" si="2"/>
        <v>-6.075816322083899E-2</v>
      </c>
      <c r="N33" s="16">
        <f t="shared" si="2"/>
        <v>-0.39194964498285079</v>
      </c>
    </row>
    <row r="34" spans="2:14" x14ac:dyDescent="0.25">
      <c r="B34" s="10">
        <v>2012</v>
      </c>
      <c r="C34" s="10">
        <v>1170.3999999999901</v>
      </c>
      <c r="D34">
        <v>902.19999999999902</v>
      </c>
      <c r="E34" s="11">
        <v>1484.1</v>
      </c>
      <c r="F34" s="15">
        <f t="shared" si="3"/>
        <v>0.9</v>
      </c>
      <c r="G34" s="3">
        <f t="shared" si="3"/>
        <v>0.59722222222222199</v>
      </c>
      <c r="H34" s="16">
        <f t="shared" si="3"/>
        <v>0.58055555555555505</v>
      </c>
      <c r="I34" s="15">
        <f t="shared" si="4"/>
        <v>2.4596031111569499</v>
      </c>
      <c r="J34" s="3">
        <f t="shared" si="4"/>
        <v>1.8170643825530979</v>
      </c>
      <c r="K34" s="16">
        <f t="shared" si="0"/>
        <v>1.7870309499969745</v>
      </c>
      <c r="L34" s="3">
        <f t="shared" si="1"/>
        <v>-4.5757490560675115E-2</v>
      </c>
      <c r="M34" s="3">
        <f t="shared" si="2"/>
        <v>-0.2238640408516821</v>
      </c>
      <c r="N34" s="16">
        <f t="shared" si="2"/>
        <v>-0.23615621465623365</v>
      </c>
    </row>
    <row r="35" spans="2:14" x14ac:dyDescent="0.25">
      <c r="B35" s="10">
        <v>2013</v>
      </c>
      <c r="C35" s="10">
        <v>1060.8</v>
      </c>
      <c r="D35">
        <v>1304.0999999999999</v>
      </c>
      <c r="E35" s="11">
        <v>1824.2</v>
      </c>
      <c r="F35" s="15">
        <f t="shared" si="3"/>
        <v>0.61666666666666603</v>
      </c>
      <c r="G35" s="3">
        <f t="shared" si="3"/>
        <v>0.38333333333333303</v>
      </c>
      <c r="H35" s="16">
        <f t="shared" si="3"/>
        <v>0.37222222222222201</v>
      </c>
      <c r="I35" s="15">
        <f t="shared" si="4"/>
        <v>1.8527419309528883</v>
      </c>
      <c r="J35" s="3">
        <f t="shared" si="4"/>
        <v>1.4671670042362546</v>
      </c>
      <c r="K35" s="16">
        <f t="shared" si="0"/>
        <v>1.4509553799986419</v>
      </c>
      <c r="L35" s="3">
        <f t="shared" si="1"/>
        <v>-0.20994952631664909</v>
      </c>
      <c r="M35" s="3">
        <f t="shared" si="2"/>
        <v>-0.41642341436605113</v>
      </c>
      <c r="N35" s="16">
        <f t="shared" si="2"/>
        <v>-0.4291977024024799</v>
      </c>
    </row>
    <row r="36" spans="2:14" x14ac:dyDescent="0.25">
      <c r="B36" s="10">
        <v>2014</v>
      </c>
      <c r="C36" s="10">
        <v>642.9</v>
      </c>
      <c r="D36">
        <v>1730.3</v>
      </c>
      <c r="E36" s="11">
        <v>1986.1</v>
      </c>
      <c r="F36" s="15">
        <f t="shared" si="3"/>
        <v>0.35555555555555501</v>
      </c>
      <c r="G36" s="3">
        <f t="shared" si="3"/>
        <v>0.105555555555555</v>
      </c>
      <c r="H36" s="16">
        <f t="shared" si="3"/>
        <v>0.141666666666666</v>
      </c>
      <c r="I36" s="15">
        <f t="shared" si="4"/>
        <v>1.4269731969975614</v>
      </c>
      <c r="J36" s="3">
        <f t="shared" si="4"/>
        <v>1.1113278432436069</v>
      </c>
      <c r="K36" s="16">
        <f t="shared" si="0"/>
        <v>1.1521925203457473</v>
      </c>
      <c r="L36" s="3">
        <f t="shared" si="1"/>
        <v>-0.44909253111941955</v>
      </c>
      <c r="M36" s="3">
        <f t="shared" si="2"/>
        <v>-0.97651890415047937</v>
      </c>
      <c r="N36" s="16">
        <f t="shared" si="2"/>
        <v>-0.848732324669353</v>
      </c>
    </row>
    <row r="37" spans="2:14" x14ac:dyDescent="0.25">
      <c r="B37" s="10">
        <v>2015</v>
      </c>
      <c r="C37" s="10">
        <v>456.4</v>
      </c>
      <c r="D37">
        <v>1573.2</v>
      </c>
      <c r="E37" s="11">
        <v>1462.3</v>
      </c>
      <c r="F37" s="15">
        <f t="shared" si="3"/>
        <v>6.3888888888888801E-2</v>
      </c>
      <c r="G37" s="3">
        <f t="shared" si="3"/>
        <v>6.3888888888888801E-2</v>
      </c>
      <c r="H37" s="16">
        <f t="shared" si="3"/>
        <v>0.116666666666666</v>
      </c>
      <c r="I37" s="15">
        <f t="shared" si="4"/>
        <v>1.0659739506311052</v>
      </c>
      <c r="J37" s="3">
        <f t="shared" si="4"/>
        <v>1.0659739506311052</v>
      </c>
      <c r="K37" s="16">
        <f t="shared" si="0"/>
        <v>1.1237447856581135</v>
      </c>
      <c r="L37" s="3">
        <f t="shared" si="1"/>
        <v>-1.1945746647496951</v>
      </c>
      <c r="M37" s="3">
        <f t="shared" si="2"/>
        <v>-1.1945746647496951</v>
      </c>
      <c r="N37" s="16">
        <f t="shared" si="2"/>
        <v>-0.93305321036938926</v>
      </c>
    </row>
    <row r="38" spans="2:14" x14ac:dyDescent="0.25">
      <c r="B38" s="10">
        <v>2016</v>
      </c>
      <c r="C38" s="10">
        <v>917.3</v>
      </c>
      <c r="D38">
        <v>1186.5999999999999</v>
      </c>
      <c r="E38" s="11">
        <v>1331</v>
      </c>
      <c r="F38" s="15">
        <f t="shared" si="3"/>
        <v>0.15</v>
      </c>
      <c r="G38" s="3">
        <f t="shared" si="3"/>
        <v>0.22222222222222199</v>
      </c>
      <c r="H38" s="16">
        <f t="shared" si="3"/>
        <v>0.102777777777777</v>
      </c>
      <c r="I38" s="15">
        <f t="shared" si="4"/>
        <v>1.1618342427282831</v>
      </c>
      <c r="J38" s="3">
        <f t="shared" si="4"/>
        <v>1.2488488690016819</v>
      </c>
      <c r="K38" s="16">
        <f t="shared" si="0"/>
        <v>1.1082451050198983</v>
      </c>
      <c r="L38" s="3">
        <f t="shared" si="1"/>
        <v>-0.82390874094431876</v>
      </c>
      <c r="M38" s="3">
        <f t="shared" si="2"/>
        <v>-0.65321251377534417</v>
      </c>
      <c r="N38" s="16">
        <f t="shared" si="2"/>
        <v>-0.98810077670029561</v>
      </c>
    </row>
    <row r="39" spans="2:14" x14ac:dyDescent="0.25">
      <c r="B39" s="10">
        <v>2018</v>
      </c>
      <c r="C39" s="10">
        <v>1042.9000000000001</v>
      </c>
      <c r="D39">
        <v>917.1</v>
      </c>
      <c r="E39" s="11">
        <v>1579.3</v>
      </c>
      <c r="F39" s="15">
        <f t="shared" si="3"/>
        <v>0.68611111111111101</v>
      </c>
      <c r="G39" s="3">
        <f t="shared" si="3"/>
        <v>0.52777777777777701</v>
      </c>
      <c r="H39" s="16">
        <f t="shared" si="3"/>
        <v>0.219444444444444</v>
      </c>
      <c r="I39" s="15">
        <f t="shared" si="4"/>
        <v>1.9859772514697134</v>
      </c>
      <c r="J39" s="3">
        <f t="shared" si="4"/>
        <v>1.6951610952772713</v>
      </c>
      <c r="K39" s="16">
        <f t="shared" si="0"/>
        <v>1.2453846579972403</v>
      </c>
      <c r="L39" s="3">
        <f t="shared" si="1"/>
        <v>-0.1636055475076216</v>
      </c>
      <c r="M39" s="3">
        <f t="shared" si="2"/>
        <v>-0.27754889981445896</v>
      </c>
      <c r="N39" s="16">
        <f t="shared" si="2"/>
        <v>-0.65867540947684677</v>
      </c>
    </row>
    <row r="40" spans="2:14" x14ac:dyDescent="0.25">
      <c r="B40" s="10">
        <v>2019</v>
      </c>
      <c r="C40" s="10">
        <v>921.5</v>
      </c>
      <c r="D40">
        <v>775.4</v>
      </c>
      <c r="E40" s="11">
        <v>1414.9</v>
      </c>
      <c r="F40" s="15">
        <f t="shared" si="3"/>
        <v>0.81111111111111101</v>
      </c>
      <c r="G40" s="3">
        <f t="shared" si="3"/>
        <v>0.72499999999999998</v>
      </c>
      <c r="H40" s="16">
        <f t="shared" si="3"/>
        <v>8.3333333333333301E-2</v>
      </c>
      <c r="I40" s="15">
        <f t="shared" si="4"/>
        <v>2.2504070503288132</v>
      </c>
      <c r="J40" s="3">
        <f t="shared" si="4"/>
        <v>2.0647310999664863</v>
      </c>
      <c r="K40" s="16">
        <f t="shared" si="4"/>
        <v>1.0869040495212288</v>
      </c>
      <c r="L40" s="3">
        <f t="shared" si="1"/>
        <v>-9.0919649318869034E-2</v>
      </c>
      <c r="M40" s="3">
        <f>LOG(I19)</f>
        <v>-0.13966199342900631</v>
      </c>
      <c r="N40" s="16">
        <f>LOG(J19)</f>
        <v>-1.0791812460476249</v>
      </c>
    </row>
    <row r="41" spans="2:14" x14ac:dyDescent="0.25">
      <c r="B41" s="17">
        <v>2020</v>
      </c>
      <c r="C41" s="17">
        <v>1039.5999999999999</v>
      </c>
      <c r="D41" s="18">
        <v>834.7</v>
      </c>
      <c r="E41" s="19">
        <v>1362.1</v>
      </c>
      <c r="F41" s="20">
        <f t="shared" si="3"/>
        <v>0.875</v>
      </c>
      <c r="G41" s="21">
        <f t="shared" si="3"/>
        <v>0.50833333333333297</v>
      </c>
      <c r="H41" s="22">
        <f t="shared" si="3"/>
        <v>0.211111111111111</v>
      </c>
      <c r="I41" s="20">
        <f>EXP(H20)</f>
        <v>2.3988752939670981</v>
      </c>
      <c r="J41" s="21">
        <f>EXP(I20)</f>
        <v>1.6625180212410016</v>
      </c>
      <c r="K41" s="22">
        <f>EXP(J20)</f>
        <v>1.235049575168488</v>
      </c>
      <c r="L41" s="21">
        <f t="shared" si="1"/>
        <v>-5.7991946977686754E-2</v>
      </c>
      <c r="M41" s="21">
        <f>LOG(I20)</f>
        <v>-0.29385141103685808</v>
      </c>
      <c r="N41" s="22">
        <f>LOG(J20)</f>
        <v>-0.67548890848649612</v>
      </c>
    </row>
    <row r="43" spans="2:14" x14ac:dyDescent="0.25">
      <c r="B43" s="5"/>
      <c r="C43" s="5"/>
    </row>
    <row r="44" spans="2:14" x14ac:dyDescent="0.25">
      <c r="B44" s="8"/>
      <c r="C44" s="8" t="s">
        <v>0</v>
      </c>
      <c r="D44" s="8" t="s">
        <v>37</v>
      </c>
      <c r="E44" t="s">
        <v>38</v>
      </c>
      <c r="F44" t="s">
        <v>1</v>
      </c>
    </row>
    <row r="45" spans="2:14" x14ac:dyDescent="0.25">
      <c r="C45">
        <v>1897.6</v>
      </c>
      <c r="D45" s="3">
        <v>-0.16010315367155134</v>
      </c>
      <c r="E45">
        <v>-0.32841579615361416</v>
      </c>
      <c r="F45">
        <v>0.18188622754490999</v>
      </c>
    </row>
    <row r="46" spans="2:14" x14ac:dyDescent="0.25">
      <c r="C46">
        <v>1542.69999999999</v>
      </c>
      <c r="D46" s="3">
        <v>-0.14300273668603572</v>
      </c>
      <c r="E46">
        <v>-0.26183627460569447</v>
      </c>
      <c r="F46">
        <v>0.53742514970059796</v>
      </c>
    </row>
    <row r="47" spans="2:14" x14ac:dyDescent="0.25">
      <c r="C47">
        <v>1476.3</v>
      </c>
      <c r="D47" s="3">
        <v>-0.2238640408516821</v>
      </c>
      <c r="E47">
        <v>-0.25310644334679866</v>
      </c>
      <c r="F47">
        <v>0.32372754491017902</v>
      </c>
    </row>
    <row r="48" spans="2:14" x14ac:dyDescent="0.25">
      <c r="C48">
        <v>1237.5999999999999</v>
      </c>
      <c r="D48" s="3">
        <v>-6.6344021342452819E-2</v>
      </c>
      <c r="E48">
        <v>-0.14976232033333228</v>
      </c>
      <c r="F48">
        <v>0.94872754491017897</v>
      </c>
    </row>
    <row r="49" spans="2:7" x14ac:dyDescent="0.25">
      <c r="C49">
        <v>1739.9</v>
      </c>
      <c r="D49" s="3">
        <v>-1.597302597641349E-2</v>
      </c>
      <c r="E49">
        <v>-5.1152522447381256E-2</v>
      </c>
      <c r="F49">
        <v>0.71856287425149701</v>
      </c>
    </row>
    <row r="50" spans="2:7" x14ac:dyDescent="0.25">
      <c r="C50">
        <v>1802.4</v>
      </c>
      <c r="D50" s="3">
        <v>-8.2086236691032474E-2</v>
      </c>
      <c r="E50">
        <v>-0.27074519175951361</v>
      </c>
      <c r="F50">
        <v>8.6826347305389198E-2</v>
      </c>
    </row>
    <row r="51" spans="2:7" x14ac:dyDescent="0.25">
      <c r="C51">
        <v>1697.1</v>
      </c>
      <c r="D51" s="3">
        <v>-0.14132915279646943</v>
      </c>
      <c r="E51">
        <v>-0.56953076650104317</v>
      </c>
      <c r="F51">
        <v>0.43974550898203502</v>
      </c>
    </row>
    <row r="52" spans="2:7" x14ac:dyDescent="0.25">
      <c r="C52">
        <v>1744.5</v>
      </c>
      <c r="D52" s="3">
        <v>-0.39194964498285079</v>
      </c>
      <c r="E52">
        <v>-0.68707078103631225</v>
      </c>
      <c r="F52">
        <v>0.32447604790419099</v>
      </c>
    </row>
    <row r="53" spans="2:7" x14ac:dyDescent="0.25">
      <c r="C53">
        <v>1408.2</v>
      </c>
      <c r="D53" s="3">
        <v>-0.3802112417116067</v>
      </c>
      <c r="E53">
        <v>-0.32841579615361416</v>
      </c>
      <c r="F53">
        <v>0.80800898203592797</v>
      </c>
    </row>
    <row r="54" spans="2:7" x14ac:dyDescent="0.25">
      <c r="C54">
        <v>1351</v>
      </c>
      <c r="D54" s="3">
        <v>-5.7991946977686754E-2</v>
      </c>
      <c r="E54">
        <v>-6.075816322083899E-2</v>
      </c>
      <c r="F54">
        <v>0.88510479041916101</v>
      </c>
    </row>
    <row r="55" spans="2:7" x14ac:dyDescent="0.25">
      <c r="C55">
        <v>1484.1</v>
      </c>
      <c r="D55" s="3">
        <v>-4.5757490560675115E-2</v>
      </c>
      <c r="E55">
        <v>-0.2238640408516821</v>
      </c>
      <c r="F55">
        <v>0.415419161676646</v>
      </c>
    </row>
    <row r="56" spans="2:7" x14ac:dyDescent="0.25">
      <c r="C56">
        <v>1824.2</v>
      </c>
      <c r="D56" s="3">
        <v>-0.20994952631664909</v>
      </c>
      <c r="E56">
        <v>-0.41642341436605113</v>
      </c>
      <c r="F56">
        <v>0.100299401197604</v>
      </c>
    </row>
    <row r="57" spans="2:7" x14ac:dyDescent="0.25">
      <c r="C57">
        <v>1986.1</v>
      </c>
      <c r="D57" s="3">
        <v>-0.44909253111941955</v>
      </c>
      <c r="E57">
        <v>-0.97651890415047937</v>
      </c>
      <c r="F57">
        <v>7.4850299401197501E-2</v>
      </c>
    </row>
    <row r="58" spans="2:7" x14ac:dyDescent="0.25">
      <c r="C58">
        <v>1462.3</v>
      </c>
      <c r="D58" s="3">
        <v>-1.1945746647496951</v>
      </c>
      <c r="E58">
        <v>-1.1945746647496951</v>
      </c>
      <c r="F58">
        <v>0.26983532934131699</v>
      </c>
    </row>
    <row r="59" spans="2:7" x14ac:dyDescent="0.25">
      <c r="C59">
        <v>1331</v>
      </c>
      <c r="D59" s="3">
        <v>-0.82390874094431876</v>
      </c>
      <c r="E59">
        <v>-0.65321251377534417</v>
      </c>
      <c r="F59">
        <v>0.29715568862275399</v>
      </c>
    </row>
    <row r="60" spans="2:7" x14ac:dyDescent="0.25">
      <c r="C60">
        <v>1579.3</v>
      </c>
      <c r="D60" s="3">
        <v>-0.1636055475076216</v>
      </c>
      <c r="E60">
        <v>-0.27754889981445896</v>
      </c>
      <c r="F60">
        <v>0.394461077844311</v>
      </c>
    </row>
    <row r="61" spans="2:7" x14ac:dyDescent="0.25">
      <c r="C61">
        <v>1414.9</v>
      </c>
      <c r="D61" s="3">
        <v>-9.0919649318869034E-2</v>
      </c>
      <c r="E61">
        <v>-0.13966199342900631</v>
      </c>
      <c r="F61">
        <v>0.88922155688622695</v>
      </c>
    </row>
    <row r="62" spans="2:7" x14ac:dyDescent="0.25">
      <c r="B62" s="18"/>
      <c r="C62" s="18">
        <v>1362.1</v>
      </c>
      <c r="D62" s="21">
        <v>-5.7991946977686754E-2</v>
      </c>
      <c r="E62">
        <v>-0.29385141103685808</v>
      </c>
      <c r="F62">
        <v>0.77357784431137699</v>
      </c>
    </row>
    <row r="64" spans="2:7" x14ac:dyDescent="0.25">
      <c r="E64" s="4" t="s">
        <v>43</v>
      </c>
      <c r="F64" s="5"/>
      <c r="G64" s="5"/>
    </row>
    <row r="65" spans="2:11" x14ac:dyDescent="0.25">
      <c r="B65" s="8" t="s">
        <v>3</v>
      </c>
      <c r="C65" s="8" t="s">
        <v>0</v>
      </c>
      <c r="D65" s="7" t="s">
        <v>2</v>
      </c>
      <c r="E65" s="5" t="s">
        <v>1</v>
      </c>
      <c r="F65" s="7" t="s">
        <v>2</v>
      </c>
      <c r="G65" s="9" t="s">
        <v>1</v>
      </c>
    </row>
    <row r="66" spans="2:11" x14ac:dyDescent="0.25">
      <c r="B66">
        <v>1309.3</v>
      </c>
      <c r="C66">
        <v>1897.6</v>
      </c>
      <c r="D66" s="10">
        <v>1533.5</v>
      </c>
      <c r="E66" s="13">
        <v>0.18188622754490999</v>
      </c>
      <c r="F66">
        <f>LOG(D66)</f>
        <v>3.1856837803185045</v>
      </c>
      <c r="G66">
        <f>LOG(E66)</f>
        <v>-0.74020018454121517</v>
      </c>
      <c r="J66">
        <f>B66+C66</f>
        <v>3206.8999999999996</v>
      </c>
      <c r="K66">
        <f>D66</f>
        <v>1533.5</v>
      </c>
    </row>
    <row r="67" spans="2:11" x14ac:dyDescent="0.25">
      <c r="B67">
        <v>756.6</v>
      </c>
      <c r="C67">
        <v>1542.69999999999</v>
      </c>
      <c r="D67" s="10">
        <v>1712.8999999999901</v>
      </c>
      <c r="E67" s="3">
        <v>0.53742514970059796</v>
      </c>
      <c r="F67">
        <f t="shared" ref="F67:G83" si="5">LOG(D67)</f>
        <v>3.2337320093660433</v>
      </c>
      <c r="G67">
        <f t="shared" si="5"/>
        <v>-0.26968201389722718</v>
      </c>
      <c r="J67">
        <f t="shared" ref="J67:J83" si="6">B67+C67</f>
        <v>2299.2999999999902</v>
      </c>
      <c r="K67">
        <f t="shared" ref="K67:K83" si="7">D67</f>
        <v>1712.8999999999901</v>
      </c>
    </row>
    <row r="68" spans="2:11" x14ac:dyDescent="0.25">
      <c r="B68">
        <v>1098.5</v>
      </c>
      <c r="C68">
        <v>1476.3</v>
      </c>
      <c r="D68" s="10">
        <v>1836.19999999999</v>
      </c>
      <c r="E68" s="3">
        <v>0.32372754491017902</v>
      </c>
      <c r="F68">
        <f t="shared" si="5"/>
        <v>3.2639199830557701</v>
      </c>
      <c r="G68">
        <f t="shared" si="5"/>
        <v>-0.48982034633869465</v>
      </c>
      <c r="J68">
        <f t="shared" si="6"/>
        <v>2574.8000000000002</v>
      </c>
      <c r="K68">
        <f t="shared" si="7"/>
        <v>1836.19999999999</v>
      </c>
    </row>
    <row r="69" spans="2:11" x14ac:dyDescent="0.25">
      <c r="B69">
        <v>771.69999999999902</v>
      </c>
      <c r="C69">
        <v>1237.5999999999999</v>
      </c>
      <c r="D69" s="10">
        <v>1528.5</v>
      </c>
      <c r="E69" s="3">
        <v>0.94872754491017897</v>
      </c>
      <c r="F69">
        <f t="shared" si="5"/>
        <v>3.1842654430621078</v>
      </c>
      <c r="G69">
        <f t="shared" si="5"/>
        <v>-2.285849013415359E-2</v>
      </c>
      <c r="J69">
        <f t="shared" si="6"/>
        <v>2009.2999999999988</v>
      </c>
      <c r="K69">
        <f t="shared" si="7"/>
        <v>1528.5</v>
      </c>
    </row>
    <row r="70" spans="2:11" x14ac:dyDescent="0.25">
      <c r="B70">
        <v>806.7</v>
      </c>
      <c r="C70">
        <v>1739.9</v>
      </c>
      <c r="D70" s="10">
        <v>1469.7</v>
      </c>
      <c r="E70" s="3">
        <v>0.71856287425149701</v>
      </c>
      <c r="F70">
        <f t="shared" si="5"/>
        <v>3.1672286941759928</v>
      </c>
      <c r="G70">
        <f t="shared" si="5"/>
        <v>-0.14353522509995845</v>
      </c>
      <c r="J70">
        <f t="shared" si="6"/>
        <v>2546.6000000000004</v>
      </c>
      <c r="K70">
        <f t="shared" si="7"/>
        <v>1469.7</v>
      </c>
    </row>
    <row r="71" spans="2:11" x14ac:dyDescent="0.25">
      <c r="B71">
        <v>1079.4000000000001</v>
      </c>
      <c r="C71">
        <v>1802.4</v>
      </c>
      <c r="D71" s="10">
        <v>1596.4</v>
      </c>
      <c r="E71" s="3">
        <v>8.6826347305389198E-2</v>
      </c>
      <c r="F71">
        <f t="shared" si="5"/>
        <v>3.2031417191119855</v>
      </c>
      <c r="G71">
        <f t="shared" si="5"/>
        <v>-1.0613484689126085</v>
      </c>
      <c r="J71">
        <f t="shared" si="6"/>
        <v>2881.8</v>
      </c>
      <c r="K71">
        <f t="shared" si="7"/>
        <v>1596.4</v>
      </c>
    </row>
    <row r="72" spans="2:11" x14ac:dyDescent="0.25">
      <c r="B72">
        <v>1254.4000000000001</v>
      </c>
      <c r="C72">
        <v>1697.1</v>
      </c>
      <c r="D72" s="10">
        <v>1269.2</v>
      </c>
      <c r="E72" s="3">
        <v>0.43974550898203502</v>
      </c>
      <c r="F72">
        <f t="shared" si="5"/>
        <v>3.1035300634283747</v>
      </c>
      <c r="G72">
        <f t="shared" si="5"/>
        <v>-0.35679858719575391</v>
      </c>
      <c r="J72">
        <f t="shared" si="6"/>
        <v>2951.5</v>
      </c>
      <c r="K72">
        <f t="shared" si="7"/>
        <v>1269.2</v>
      </c>
    </row>
    <row r="73" spans="2:11" x14ac:dyDescent="0.25">
      <c r="B73">
        <v>1216.4000000000001</v>
      </c>
      <c r="C73">
        <v>1744.5</v>
      </c>
      <c r="D73" s="10">
        <v>985.7</v>
      </c>
      <c r="E73" s="3">
        <v>0.32447604790419099</v>
      </c>
      <c r="F73">
        <f t="shared" si="5"/>
        <v>2.9937447565544621</v>
      </c>
      <c r="G73">
        <f t="shared" si="5"/>
        <v>-0.48881735632729861</v>
      </c>
      <c r="J73">
        <f t="shared" si="6"/>
        <v>2960.9</v>
      </c>
      <c r="K73">
        <f t="shared" si="7"/>
        <v>985.7</v>
      </c>
    </row>
    <row r="74" spans="2:11" x14ac:dyDescent="0.25">
      <c r="B74">
        <v>987.8</v>
      </c>
      <c r="C74">
        <v>1408.2</v>
      </c>
      <c r="D74" s="10">
        <v>826.9</v>
      </c>
      <c r="E74" s="3">
        <v>0.80800898203592797</v>
      </c>
      <c r="F74">
        <f t="shared" si="5"/>
        <v>2.9174529919296637</v>
      </c>
      <c r="G74">
        <f t="shared" si="5"/>
        <v>-9.2583811469277355E-2</v>
      </c>
      <c r="J74">
        <f t="shared" si="6"/>
        <v>2396</v>
      </c>
      <c r="K74">
        <f t="shared" si="7"/>
        <v>826.9</v>
      </c>
    </row>
    <row r="75" spans="2:11" x14ac:dyDescent="0.25">
      <c r="B75">
        <v>955.8</v>
      </c>
      <c r="C75">
        <v>1351</v>
      </c>
      <c r="D75" s="10">
        <v>900.69999999999902</v>
      </c>
      <c r="E75" s="3">
        <v>0.88510479041916101</v>
      </c>
      <c r="F75">
        <f t="shared" si="5"/>
        <v>2.9545801627437567</v>
      </c>
      <c r="G75">
        <f t="shared" si="5"/>
        <v>-5.3005308729678013E-2</v>
      </c>
      <c r="J75">
        <f t="shared" si="6"/>
        <v>2306.8000000000002</v>
      </c>
      <c r="K75">
        <f t="shared" si="7"/>
        <v>900.69999999999902</v>
      </c>
    </row>
    <row r="76" spans="2:11" x14ac:dyDescent="0.25">
      <c r="B76">
        <v>902.19999999999902</v>
      </c>
      <c r="C76">
        <v>1484.1</v>
      </c>
      <c r="D76" s="10">
        <v>1170.3999999999901</v>
      </c>
      <c r="E76" s="3">
        <v>0.415419161676646</v>
      </c>
      <c r="F76">
        <f t="shared" si="5"/>
        <v>3.0683343131172509</v>
      </c>
      <c r="G76">
        <f t="shared" si="5"/>
        <v>-0.38151347501685134</v>
      </c>
      <c r="J76">
        <f t="shared" si="6"/>
        <v>2386.2999999999988</v>
      </c>
      <c r="K76">
        <f t="shared" si="7"/>
        <v>1170.3999999999901</v>
      </c>
    </row>
    <row r="77" spans="2:11" x14ac:dyDescent="0.25">
      <c r="B77">
        <v>1304.0999999999999</v>
      </c>
      <c r="C77">
        <v>1824.2</v>
      </c>
      <c r="D77" s="10">
        <v>1060.8</v>
      </c>
      <c r="E77" s="3">
        <v>0.100299401197604</v>
      </c>
      <c r="F77">
        <f t="shared" si="5"/>
        <v>3.0256335110606978</v>
      </c>
      <c r="G77">
        <f t="shared" si="5"/>
        <v>-0.99870165977472269</v>
      </c>
      <c r="J77">
        <f t="shared" si="6"/>
        <v>3128.3</v>
      </c>
      <c r="K77">
        <f t="shared" si="7"/>
        <v>1060.8</v>
      </c>
    </row>
    <row r="78" spans="2:11" x14ac:dyDescent="0.25">
      <c r="B78">
        <v>1730.3</v>
      </c>
      <c r="C78">
        <v>1986.1</v>
      </c>
      <c r="D78" s="10">
        <v>642.9</v>
      </c>
      <c r="E78" s="3">
        <v>7.4850299401197501E-2</v>
      </c>
      <c r="F78">
        <f t="shared" si="5"/>
        <v>2.8081434257614912</v>
      </c>
      <c r="G78">
        <f t="shared" si="5"/>
        <v>-1.1258064581395275</v>
      </c>
      <c r="J78">
        <f t="shared" si="6"/>
        <v>3716.3999999999996</v>
      </c>
      <c r="K78">
        <f t="shared" si="7"/>
        <v>642.9</v>
      </c>
    </row>
    <row r="79" spans="2:11" x14ac:dyDescent="0.25">
      <c r="B79">
        <v>1573.2</v>
      </c>
      <c r="C79">
        <v>1462.3</v>
      </c>
      <c r="D79" s="10">
        <v>456.4</v>
      </c>
      <c r="E79" s="3">
        <v>0.26983532934131699</v>
      </c>
      <c r="F79">
        <f t="shared" si="5"/>
        <v>2.6593456357461771</v>
      </c>
      <c r="G79">
        <f t="shared" si="5"/>
        <v>-0.56890118908407961</v>
      </c>
      <c r="J79">
        <f t="shared" si="6"/>
        <v>3035.5</v>
      </c>
      <c r="K79">
        <f t="shared" si="7"/>
        <v>456.4</v>
      </c>
    </row>
    <row r="80" spans="2:11" x14ac:dyDescent="0.25">
      <c r="B80">
        <v>1186.5999999999999</v>
      </c>
      <c r="C80">
        <v>1331</v>
      </c>
      <c r="D80" s="10">
        <v>917.3</v>
      </c>
      <c r="E80" s="3">
        <v>0.29715568862275399</v>
      </c>
      <c r="F80">
        <f t="shared" si="5"/>
        <v>2.9625113935075968</v>
      </c>
      <c r="G80">
        <f t="shared" si="5"/>
        <v>-0.52701595137641255</v>
      </c>
      <c r="J80">
        <f t="shared" si="6"/>
        <v>2517.6</v>
      </c>
      <c r="K80">
        <f t="shared" si="7"/>
        <v>917.3</v>
      </c>
    </row>
    <row r="81" spans="2:11" x14ac:dyDescent="0.25">
      <c r="B81">
        <v>917.1</v>
      </c>
      <c r="C81">
        <v>1579.3</v>
      </c>
      <c r="D81" s="10">
        <v>1042.9000000000001</v>
      </c>
      <c r="E81" s="3">
        <v>0.394461077844311</v>
      </c>
      <c r="F81">
        <f t="shared" si="5"/>
        <v>3.0182426674579097</v>
      </c>
      <c r="G81">
        <f t="shared" si="5"/>
        <v>-0.40399584292698065</v>
      </c>
      <c r="J81">
        <f t="shared" si="6"/>
        <v>2496.4</v>
      </c>
      <c r="K81">
        <f t="shared" si="7"/>
        <v>1042.9000000000001</v>
      </c>
    </row>
    <row r="82" spans="2:11" x14ac:dyDescent="0.25">
      <c r="B82">
        <v>775.4</v>
      </c>
      <c r="C82">
        <v>1414.9</v>
      </c>
      <c r="D82" s="10">
        <v>921.5</v>
      </c>
      <c r="E82" s="3">
        <v>0.88922155688622695</v>
      </c>
      <c r="F82">
        <f t="shared" si="5"/>
        <v>2.9644953395550928</v>
      </c>
      <c r="G82">
        <f t="shared" si="5"/>
        <v>-5.0990017494352412E-2</v>
      </c>
      <c r="J82">
        <f t="shared" si="6"/>
        <v>2190.3000000000002</v>
      </c>
      <c r="K82">
        <f t="shared" si="7"/>
        <v>921.5</v>
      </c>
    </row>
    <row r="83" spans="2:11" x14ac:dyDescent="0.25">
      <c r="B83" s="18">
        <v>834.7</v>
      </c>
      <c r="C83" s="18">
        <v>1362.1</v>
      </c>
      <c r="D83" s="17">
        <v>1039.5999999999999</v>
      </c>
      <c r="E83" s="21">
        <v>0.77357784431137699</v>
      </c>
      <c r="F83">
        <f t="shared" si="5"/>
        <v>3.0168662708289751</v>
      </c>
      <c r="G83">
        <f t="shared" si="5"/>
        <v>-0.11149597717621995</v>
      </c>
      <c r="J83">
        <f t="shared" si="6"/>
        <v>2196.8000000000002</v>
      </c>
      <c r="K83">
        <f t="shared" si="7"/>
        <v>1039.5999999999999</v>
      </c>
    </row>
    <row r="85" spans="2:11" x14ac:dyDescent="0.25">
      <c r="B85" s="8" t="s">
        <v>3</v>
      </c>
      <c r="C85" s="8" t="s">
        <v>0</v>
      </c>
      <c r="D85" s="7" t="s">
        <v>2</v>
      </c>
    </row>
    <row r="86" spans="2:11" x14ac:dyDescent="0.25">
      <c r="B86">
        <v>1309.3</v>
      </c>
      <c r="C86">
        <v>1897.6</v>
      </c>
      <c r="D86" s="10">
        <v>1533.5</v>
      </c>
      <c r="E86" cm="1">
        <f t="array" ref="E86:F103">LOG(C86:D103)</f>
        <v>3.2782046716841684</v>
      </c>
      <c r="F86">
        <v>3.1856837803185045</v>
      </c>
    </row>
    <row r="87" spans="2:11" x14ac:dyDescent="0.25">
      <c r="B87">
        <v>756.6</v>
      </c>
      <c r="C87">
        <v>1542.69999999999</v>
      </c>
      <c r="D87" s="10">
        <v>1712.8999999999901</v>
      </c>
      <c r="E87">
        <v>3.1882814795226642</v>
      </c>
      <c r="F87">
        <v>3.2337320093660433</v>
      </c>
    </row>
    <row r="88" spans="2:11" x14ac:dyDescent="0.25">
      <c r="B88">
        <v>1098.5</v>
      </c>
      <c r="C88">
        <v>1476.3</v>
      </c>
      <c r="D88" s="10">
        <v>1836.19999999999</v>
      </c>
      <c r="E88">
        <v>3.1691746197537434</v>
      </c>
      <c r="F88">
        <v>3.2639199830557701</v>
      </c>
    </row>
    <row r="89" spans="2:11" x14ac:dyDescent="0.25">
      <c r="B89">
        <v>771.69999999999902</v>
      </c>
      <c r="C89">
        <v>1237.5999999999999</v>
      </c>
      <c r="D89" s="10">
        <v>1528.5</v>
      </c>
      <c r="E89">
        <v>3.0925803006913113</v>
      </c>
      <c r="F89">
        <v>3.1842654430621078</v>
      </c>
    </row>
    <row r="90" spans="2:11" x14ac:dyDescent="0.25">
      <c r="B90">
        <v>806.7</v>
      </c>
      <c r="C90">
        <v>1739.9</v>
      </c>
      <c r="D90" s="10">
        <v>1469.7</v>
      </c>
      <c r="E90">
        <v>3.2405242881123635</v>
      </c>
      <c r="F90">
        <v>3.1672286941759928</v>
      </c>
    </row>
    <row r="91" spans="2:11" x14ac:dyDescent="0.25">
      <c r="B91">
        <v>1079.4000000000001</v>
      </c>
      <c r="C91">
        <v>1802.4</v>
      </c>
      <c r="D91" s="10">
        <v>1596.4</v>
      </c>
      <c r="E91">
        <v>3.2558511787157745</v>
      </c>
      <c r="F91">
        <v>3.2031417191119855</v>
      </c>
    </row>
    <row r="92" spans="2:11" x14ac:dyDescent="0.25">
      <c r="B92">
        <v>1254.4000000000001</v>
      </c>
      <c r="C92">
        <v>1697.1</v>
      </c>
      <c r="D92" s="10">
        <v>1269.2</v>
      </c>
      <c r="E92">
        <v>3.2297074334600717</v>
      </c>
      <c r="F92">
        <v>3.1035300634283747</v>
      </c>
    </row>
    <row r="93" spans="2:11" x14ac:dyDescent="0.25">
      <c r="B93">
        <v>1216.4000000000001</v>
      </c>
      <c r="C93">
        <v>1744.5</v>
      </c>
      <c r="D93" s="10">
        <v>985.7</v>
      </c>
      <c r="E93">
        <v>3.2416709737841298</v>
      </c>
      <c r="F93">
        <v>2.9937447565544621</v>
      </c>
    </row>
    <row r="94" spans="2:11" x14ac:dyDescent="0.25">
      <c r="B94">
        <v>987.8</v>
      </c>
      <c r="C94">
        <v>1408.2</v>
      </c>
      <c r="D94" s="10">
        <v>826.9</v>
      </c>
      <c r="E94">
        <v>3.1486643399822363</v>
      </c>
      <c r="F94">
        <v>2.9174529919296637</v>
      </c>
    </row>
    <row r="95" spans="2:11" x14ac:dyDescent="0.25">
      <c r="B95">
        <v>955.8</v>
      </c>
      <c r="C95">
        <v>1351</v>
      </c>
      <c r="D95" s="10">
        <v>900.69999999999902</v>
      </c>
      <c r="E95">
        <v>3.1306553490220308</v>
      </c>
      <c r="F95">
        <v>2.9545801627437567</v>
      </c>
    </row>
    <row r="96" spans="2:11" x14ac:dyDescent="0.25">
      <c r="B96">
        <v>902.19999999999902</v>
      </c>
      <c r="C96">
        <v>1484.1</v>
      </c>
      <c r="D96" s="10">
        <v>1170.3999999999901</v>
      </c>
      <c r="E96">
        <v>3.1714631650838436</v>
      </c>
      <c r="F96">
        <v>3.0683343131172509</v>
      </c>
    </row>
    <row r="97" spans="2:6" x14ac:dyDescent="0.25">
      <c r="B97">
        <v>1304.0999999999999</v>
      </c>
      <c r="C97">
        <v>1824.2</v>
      </c>
      <c r="D97" s="10">
        <v>1060.8</v>
      </c>
      <c r="E97">
        <v>3.2610724513908229</v>
      </c>
      <c r="F97">
        <v>3.0256335110606978</v>
      </c>
    </row>
    <row r="98" spans="2:6" x14ac:dyDescent="0.25">
      <c r="B98">
        <v>1730.3</v>
      </c>
      <c r="C98">
        <v>1986.1</v>
      </c>
      <c r="D98" s="10">
        <v>642.9</v>
      </c>
      <c r="E98">
        <v>3.2980011114075181</v>
      </c>
      <c r="F98">
        <v>2.8081434257614912</v>
      </c>
    </row>
    <row r="99" spans="2:6" x14ac:dyDescent="0.25">
      <c r="B99">
        <v>1573.2</v>
      </c>
      <c r="C99">
        <v>1462.3</v>
      </c>
      <c r="D99" s="10">
        <v>456.4</v>
      </c>
      <c r="E99">
        <v>3.1650364799945656</v>
      </c>
      <c r="F99">
        <v>2.6593456357461771</v>
      </c>
    </row>
    <row r="100" spans="2:6" x14ac:dyDescent="0.25">
      <c r="B100">
        <v>1186.5999999999999</v>
      </c>
      <c r="C100">
        <v>1331</v>
      </c>
      <c r="D100" s="10">
        <v>917.3</v>
      </c>
      <c r="E100">
        <v>3.1241780554746752</v>
      </c>
      <c r="F100">
        <v>2.9625113935075968</v>
      </c>
    </row>
    <row r="101" spans="2:6" x14ac:dyDescent="0.25">
      <c r="B101">
        <v>917.1</v>
      </c>
      <c r="C101">
        <v>1579.3</v>
      </c>
      <c r="D101" s="10">
        <v>1042.9000000000001</v>
      </c>
      <c r="E101">
        <v>3.1984646353719155</v>
      </c>
      <c r="F101">
        <v>3.0182426674579097</v>
      </c>
    </row>
    <row r="102" spans="2:6" x14ac:dyDescent="0.25">
      <c r="B102">
        <v>775.4</v>
      </c>
      <c r="C102">
        <v>1414.9</v>
      </c>
      <c r="D102" s="10">
        <v>921.5</v>
      </c>
      <c r="E102">
        <v>3.1507257465861946</v>
      </c>
      <c r="F102">
        <v>2.9644953395550928</v>
      </c>
    </row>
    <row r="103" spans="2:6" x14ac:dyDescent="0.25">
      <c r="B103" s="18">
        <v>834.7</v>
      </c>
      <c r="C103" s="18">
        <v>1362.1</v>
      </c>
      <c r="D103" s="17">
        <v>1039.5999999999999</v>
      </c>
      <c r="E103">
        <v>3.1342089929320838</v>
      </c>
      <c r="F103">
        <v>3.0168662708289751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4BE-E58D-45DF-BDCD-DE695995AA06}">
  <dimension ref="B4:K44"/>
  <sheetViews>
    <sheetView zoomScaleNormal="100" workbookViewId="0">
      <selection activeCell="B4" sqref="B4:K22"/>
    </sheetView>
  </sheetViews>
  <sheetFormatPr defaultRowHeight="15.75" x14ac:dyDescent="0.25"/>
  <cols>
    <col min="1" max="1" width="9.140625" style="1"/>
    <col min="2" max="10" width="10.5703125" style="1" customWidth="1"/>
    <col min="11" max="15" width="15.28515625" style="1" customWidth="1"/>
    <col min="16" max="22" width="9.140625" style="1"/>
    <col min="23" max="23" width="14.140625" style="1" customWidth="1"/>
    <col min="24" max="16384" width="9.140625" style="1"/>
  </cols>
  <sheetData>
    <row r="4" spans="2:11" ht="15.75" customHeight="1" x14ac:dyDescent="0.25">
      <c r="B4" s="24" t="s">
        <v>5</v>
      </c>
      <c r="C4" s="24" t="s">
        <v>3</v>
      </c>
      <c r="D4" s="24" t="s">
        <v>0</v>
      </c>
      <c r="E4" s="1" t="s">
        <v>2</v>
      </c>
      <c r="F4" s="1" t="s">
        <v>4</v>
      </c>
      <c r="G4" s="25" t="s">
        <v>38</v>
      </c>
      <c r="H4" s="24" t="s">
        <v>37</v>
      </c>
      <c r="I4" s="24" t="s">
        <v>9</v>
      </c>
      <c r="J4" s="25" t="s">
        <v>1</v>
      </c>
      <c r="K4" s="25" t="s">
        <v>35</v>
      </c>
    </row>
    <row r="5" spans="2:11" ht="15.75" customHeight="1" x14ac:dyDescent="0.25">
      <c r="B5" s="1">
        <v>2002</v>
      </c>
      <c r="C5">
        <v>1309.3</v>
      </c>
      <c r="D5" s="1">
        <v>1897.6</v>
      </c>
      <c r="E5" s="1">
        <v>1533.5</v>
      </c>
      <c r="F5" s="1">
        <v>218.4</v>
      </c>
      <c r="G5" s="2">
        <v>0.469444444444444</v>
      </c>
      <c r="H5" s="2">
        <v>0.69166666666666599</v>
      </c>
      <c r="I5" s="2">
        <v>0.40790986085904402</v>
      </c>
      <c r="J5" s="2">
        <v>0.18188622754490999</v>
      </c>
      <c r="K5" s="2">
        <v>0.44872754491017902</v>
      </c>
    </row>
    <row r="6" spans="2:11" x14ac:dyDescent="0.25">
      <c r="B6" s="1">
        <v>2003</v>
      </c>
      <c r="C6">
        <v>756.6</v>
      </c>
      <c r="D6" s="1">
        <v>1542.69999999999</v>
      </c>
      <c r="E6" s="1">
        <v>1712.8999999999901</v>
      </c>
      <c r="F6" s="1">
        <v>207.3</v>
      </c>
      <c r="G6" s="2">
        <v>0.54722222222222205</v>
      </c>
      <c r="H6" s="2">
        <v>0.719444444444444</v>
      </c>
      <c r="I6" s="2">
        <v>0.45476190476190398</v>
      </c>
      <c r="J6" s="2">
        <v>0.53742514970059796</v>
      </c>
      <c r="K6" s="2">
        <v>0.36639221556886198</v>
      </c>
    </row>
    <row r="7" spans="2:11" x14ac:dyDescent="0.25">
      <c r="B7" s="1">
        <v>2004</v>
      </c>
      <c r="C7">
        <v>1098.5</v>
      </c>
      <c r="D7" s="1">
        <v>1476.3</v>
      </c>
      <c r="E7" s="1">
        <v>1836.19999999999</v>
      </c>
      <c r="F7" s="1">
        <v>202.6</v>
      </c>
      <c r="G7" s="2">
        <v>0.55833333333333302</v>
      </c>
      <c r="H7" s="2">
        <v>0.59722222222222199</v>
      </c>
      <c r="I7" s="2">
        <v>0.372988505747126</v>
      </c>
      <c r="J7" s="2">
        <v>0.32372754491017902</v>
      </c>
      <c r="K7" s="2">
        <v>0.29865269461077798</v>
      </c>
    </row>
    <row r="8" spans="2:11" x14ac:dyDescent="0.25">
      <c r="B8" s="1">
        <v>2005</v>
      </c>
      <c r="C8">
        <v>771.69999999999902</v>
      </c>
      <c r="D8" s="1">
        <v>1237.5999999999999</v>
      </c>
      <c r="E8" s="1">
        <v>1528.5</v>
      </c>
      <c r="F8" s="1">
        <v>339.79999999999899</v>
      </c>
      <c r="G8" s="2">
        <v>0.70833333333333304</v>
      </c>
      <c r="H8" s="2">
        <v>0.85833333333333295</v>
      </c>
      <c r="I8" s="2">
        <v>0.79089668615984399</v>
      </c>
      <c r="J8" s="2">
        <v>0.94872754491017897</v>
      </c>
      <c r="K8" s="2">
        <v>0.62125748502994005</v>
      </c>
    </row>
    <row r="9" spans="2:11" x14ac:dyDescent="0.25">
      <c r="B9" s="1">
        <v>2006</v>
      </c>
      <c r="C9">
        <v>806.7</v>
      </c>
      <c r="D9" s="1">
        <v>1739.9</v>
      </c>
      <c r="E9" s="1">
        <v>1469.7</v>
      </c>
      <c r="F9" s="1">
        <v>365.8</v>
      </c>
      <c r="G9" s="2">
        <v>0.88888888888888895</v>
      </c>
      <c r="H9" s="2">
        <v>0.96388888888888902</v>
      </c>
      <c r="I9" s="2">
        <v>0.83333333333333304</v>
      </c>
      <c r="J9" s="2">
        <v>0.71856287425149701</v>
      </c>
      <c r="K9" s="2">
        <v>0.934880239520958</v>
      </c>
    </row>
    <row r="10" spans="2:11" x14ac:dyDescent="0.25">
      <c r="B10" s="1">
        <v>2007</v>
      </c>
      <c r="C10">
        <v>1079.4000000000001</v>
      </c>
      <c r="D10" s="1">
        <v>1802.4</v>
      </c>
      <c r="E10" s="1">
        <v>1596.4</v>
      </c>
      <c r="F10" s="1">
        <v>185.79999999999899</v>
      </c>
      <c r="G10" s="2">
        <v>0.53611111111111098</v>
      </c>
      <c r="H10" s="2">
        <v>0.82777777777777695</v>
      </c>
      <c r="I10" s="2">
        <v>0.53571428571428503</v>
      </c>
      <c r="J10" s="2">
        <v>8.6826347305389198E-2</v>
      </c>
      <c r="K10" s="2">
        <v>0.64446107784431095</v>
      </c>
    </row>
    <row r="11" spans="2:11" x14ac:dyDescent="0.25">
      <c r="B11" s="1">
        <v>2008</v>
      </c>
      <c r="C11">
        <v>1254.4000000000001</v>
      </c>
      <c r="D11" s="1">
        <v>1697.1</v>
      </c>
      <c r="E11" s="1">
        <v>1269.2</v>
      </c>
      <c r="F11" s="1">
        <v>138.19999999999999</v>
      </c>
      <c r="G11" s="2">
        <v>0.26944444444444399</v>
      </c>
      <c r="H11" s="2">
        <v>0.72222222222222199</v>
      </c>
      <c r="I11" s="2">
        <v>0.5</v>
      </c>
      <c r="J11" s="2">
        <v>0.43974550898203502</v>
      </c>
      <c r="K11" s="2">
        <v>0.41579341317365198</v>
      </c>
    </row>
    <row r="12" spans="2:11" x14ac:dyDescent="0.25">
      <c r="B12" s="1">
        <v>2009</v>
      </c>
      <c r="C12">
        <v>1216.4000000000001</v>
      </c>
      <c r="D12" s="1">
        <v>1744.5</v>
      </c>
      <c r="E12" s="1">
        <v>985.7</v>
      </c>
      <c r="F12" s="1">
        <v>98.8</v>
      </c>
      <c r="G12" s="2">
        <v>0.20555555555555499</v>
      </c>
      <c r="H12" s="2">
        <v>0.405555555555555</v>
      </c>
      <c r="I12" s="2">
        <v>0.38965517241379299</v>
      </c>
      <c r="J12" s="2">
        <v>0.32447604790419099</v>
      </c>
      <c r="K12" s="2">
        <v>0.29154191616766401</v>
      </c>
    </row>
    <row r="13" spans="2:11" x14ac:dyDescent="0.25">
      <c r="B13" s="1">
        <v>2010</v>
      </c>
      <c r="C13">
        <v>987.8</v>
      </c>
      <c r="D13" s="1">
        <v>1408.2</v>
      </c>
      <c r="E13" s="1">
        <v>826.9</v>
      </c>
      <c r="F13" s="1">
        <v>241.6</v>
      </c>
      <c r="G13" s="2">
        <v>0.469444444444444</v>
      </c>
      <c r="H13" s="2">
        <v>0.41666666666666602</v>
      </c>
      <c r="I13" s="2">
        <v>0.50608519269776797</v>
      </c>
      <c r="J13" s="2">
        <v>0.80800898203592797</v>
      </c>
      <c r="K13" s="2">
        <v>0.36863772455089799</v>
      </c>
    </row>
    <row r="14" spans="2:11" x14ac:dyDescent="0.25">
      <c r="B14" s="1">
        <v>2011</v>
      </c>
      <c r="C14">
        <v>955.8</v>
      </c>
      <c r="D14" s="1">
        <v>1351</v>
      </c>
      <c r="E14" s="1">
        <v>900.69999999999902</v>
      </c>
      <c r="F14" s="1">
        <v>324.89999999999998</v>
      </c>
      <c r="G14" s="2">
        <v>0.86944444444444402</v>
      </c>
      <c r="H14" s="2">
        <v>0.875</v>
      </c>
      <c r="I14" s="2">
        <v>0.83405172413793105</v>
      </c>
      <c r="J14" s="2">
        <v>0.88510479041916101</v>
      </c>
      <c r="K14" s="2">
        <v>0.86826347305389195</v>
      </c>
    </row>
    <row r="15" spans="2:11" x14ac:dyDescent="0.25">
      <c r="B15" s="1">
        <v>2012</v>
      </c>
      <c r="C15">
        <v>902.19999999999902</v>
      </c>
      <c r="D15" s="1">
        <v>1484.1</v>
      </c>
      <c r="E15" s="1">
        <v>1170.3999999999901</v>
      </c>
      <c r="F15" s="1">
        <v>200.1</v>
      </c>
      <c r="G15" s="2">
        <v>0.59722222222222199</v>
      </c>
      <c r="H15" s="2">
        <v>0.9</v>
      </c>
      <c r="I15" s="2">
        <v>0.76388888888888795</v>
      </c>
      <c r="J15" s="2">
        <v>0.415419161676646</v>
      </c>
      <c r="K15" s="2">
        <v>0.92589820359281405</v>
      </c>
    </row>
    <row r="16" spans="2:11" x14ac:dyDescent="0.25">
      <c r="B16" s="1">
        <v>2013</v>
      </c>
      <c r="C16">
        <v>1304.0999999999999</v>
      </c>
      <c r="D16" s="1">
        <v>1824.2</v>
      </c>
      <c r="E16" s="1">
        <v>1060.8</v>
      </c>
      <c r="F16" s="1">
        <v>74.5</v>
      </c>
      <c r="G16" s="2">
        <v>0.38333333333333303</v>
      </c>
      <c r="H16" s="2">
        <v>0.61666666666666603</v>
      </c>
      <c r="I16" s="2">
        <v>0.59340659340659296</v>
      </c>
      <c r="J16" s="2">
        <v>0.100299401197604</v>
      </c>
      <c r="K16" s="2">
        <v>0.74962574850299402</v>
      </c>
    </row>
    <row r="17" spans="2:11" x14ac:dyDescent="0.25">
      <c r="B17" s="1">
        <v>2014</v>
      </c>
      <c r="C17">
        <v>1730.3</v>
      </c>
      <c r="D17" s="1">
        <v>1986.1</v>
      </c>
      <c r="E17" s="1">
        <v>642.9</v>
      </c>
      <c r="F17" s="1">
        <v>51.5</v>
      </c>
      <c r="G17" s="2">
        <v>0.105555555555555</v>
      </c>
      <c r="H17" s="2">
        <v>0.35555555555555501</v>
      </c>
      <c r="I17" s="2">
        <v>0.43055555555555503</v>
      </c>
      <c r="J17" s="2">
        <v>7.4850299401197501E-2</v>
      </c>
      <c r="K17" s="2">
        <v>0.44386227544910101</v>
      </c>
    </row>
    <row r="18" spans="2:11" x14ac:dyDescent="0.25">
      <c r="B18" s="1">
        <v>2015</v>
      </c>
      <c r="C18">
        <v>1573.2</v>
      </c>
      <c r="D18" s="1">
        <v>1462.3</v>
      </c>
      <c r="E18" s="1">
        <v>456.4</v>
      </c>
      <c r="F18" s="1">
        <v>35.200000000000003</v>
      </c>
      <c r="G18" s="2">
        <v>6.3888888888888801E-2</v>
      </c>
      <c r="H18" s="2">
        <v>6.3888888888888801E-2</v>
      </c>
      <c r="I18" s="2">
        <v>0.36538461538461497</v>
      </c>
      <c r="J18" s="2">
        <v>0.26983532934131699</v>
      </c>
      <c r="K18" s="2">
        <v>0.28480538922155602</v>
      </c>
    </row>
    <row r="19" spans="2:11" x14ac:dyDescent="0.25">
      <c r="B19" s="1">
        <v>2016</v>
      </c>
      <c r="C19">
        <v>1186.5999999999999</v>
      </c>
      <c r="D19" s="1">
        <v>1331</v>
      </c>
      <c r="E19" s="1">
        <v>917.3</v>
      </c>
      <c r="F19" s="1">
        <v>96.1</v>
      </c>
      <c r="G19" s="2">
        <v>0.22222222222222199</v>
      </c>
      <c r="H19" s="2">
        <v>0.15</v>
      </c>
      <c r="I19" s="2">
        <v>0.26050420168067201</v>
      </c>
      <c r="J19" s="2">
        <v>0.29715568862275399</v>
      </c>
      <c r="K19" s="2">
        <v>0.14745508982035899</v>
      </c>
    </row>
    <row r="20" spans="2:11" x14ac:dyDescent="0.25">
      <c r="B20" s="1">
        <v>2018</v>
      </c>
      <c r="C20">
        <v>917.1</v>
      </c>
      <c r="D20" s="1">
        <v>1579.3</v>
      </c>
      <c r="E20" s="1">
        <v>1042.9000000000001</v>
      </c>
      <c r="F20" s="1">
        <v>284.2</v>
      </c>
      <c r="G20" s="2">
        <v>0.52777777777777701</v>
      </c>
      <c r="H20" s="2">
        <v>0.68611111111111101</v>
      </c>
      <c r="I20" s="2">
        <v>0.31666666666666599</v>
      </c>
      <c r="J20" s="2">
        <v>0.394461077844311</v>
      </c>
      <c r="K20" s="2">
        <v>0.18562874251497</v>
      </c>
    </row>
    <row r="21" spans="2:11" x14ac:dyDescent="0.25">
      <c r="B21" s="1">
        <v>2019</v>
      </c>
      <c r="C21">
        <v>775.4</v>
      </c>
      <c r="D21" s="1">
        <v>1414.9</v>
      </c>
      <c r="E21" s="1">
        <v>921.5</v>
      </c>
      <c r="F21" s="1">
        <v>309.3</v>
      </c>
      <c r="G21" s="2">
        <v>0.72499999999999998</v>
      </c>
      <c r="H21" s="2">
        <v>0.81111111111111101</v>
      </c>
      <c r="I21" s="2">
        <v>0.55000000000000004</v>
      </c>
      <c r="J21" s="2">
        <v>0.88922155688622695</v>
      </c>
      <c r="K21" s="2">
        <v>0.410179640718562</v>
      </c>
    </row>
    <row r="22" spans="2:11" x14ac:dyDescent="0.25">
      <c r="B22" s="1">
        <v>2020</v>
      </c>
      <c r="C22">
        <v>834.7</v>
      </c>
      <c r="D22" s="1">
        <v>1362.1</v>
      </c>
      <c r="E22" s="1">
        <v>1039.5999999999999</v>
      </c>
      <c r="F22" s="1">
        <v>245</v>
      </c>
      <c r="G22" s="2">
        <v>0.50833333333333297</v>
      </c>
      <c r="H22" s="2">
        <v>0.875</v>
      </c>
      <c r="I22" s="2">
        <v>0.68333333333333302</v>
      </c>
      <c r="J22" s="2">
        <v>0.77357784431137699</v>
      </c>
      <c r="K22" s="2">
        <v>0.71407185628742498</v>
      </c>
    </row>
    <row r="26" spans="2:11" x14ac:dyDescent="0.25">
      <c r="C26" s="1" t="s">
        <v>5</v>
      </c>
      <c r="D26" s="1" t="s">
        <v>6</v>
      </c>
      <c r="E26" s="1" t="s">
        <v>0</v>
      </c>
    </row>
    <row r="27" spans="2:11" x14ac:dyDescent="0.25">
      <c r="C27" s="1">
        <v>2002</v>
      </c>
      <c r="D27" s="1">
        <f>SUM(C5,E5,F5)</f>
        <v>3061.2000000000003</v>
      </c>
      <c r="E27" s="1">
        <v>1897.6</v>
      </c>
    </row>
    <row r="28" spans="2:11" x14ac:dyDescent="0.25">
      <c r="C28" s="1">
        <v>2003</v>
      </c>
      <c r="D28" s="1">
        <f t="shared" ref="D28:D44" si="0">SUM(C6,E6,F6)</f>
        <v>2676.7999999999902</v>
      </c>
      <c r="E28" s="1">
        <v>1542.69999999999</v>
      </c>
    </row>
    <row r="29" spans="2:11" x14ac:dyDescent="0.25">
      <c r="C29" s="1">
        <v>2004</v>
      </c>
      <c r="D29" s="1">
        <f t="shared" si="0"/>
        <v>3137.2999999999897</v>
      </c>
      <c r="E29" s="1">
        <v>1476.3</v>
      </c>
    </row>
    <row r="30" spans="2:11" x14ac:dyDescent="0.25">
      <c r="C30" s="1">
        <v>2005</v>
      </c>
      <c r="D30" s="1">
        <f t="shared" si="0"/>
        <v>2639.9999999999977</v>
      </c>
      <c r="E30" s="1">
        <v>1237.5999999999999</v>
      </c>
    </row>
    <row r="31" spans="2:11" x14ac:dyDescent="0.25">
      <c r="C31" s="1">
        <v>2006</v>
      </c>
      <c r="D31" s="1">
        <f t="shared" si="0"/>
        <v>2642.2000000000003</v>
      </c>
      <c r="E31" s="1">
        <v>1739.9</v>
      </c>
    </row>
    <row r="32" spans="2:11" x14ac:dyDescent="0.25">
      <c r="C32" s="1">
        <v>2007</v>
      </c>
      <c r="D32" s="1">
        <f t="shared" si="0"/>
        <v>2861.599999999999</v>
      </c>
      <c r="E32" s="1">
        <v>1802.4</v>
      </c>
    </row>
    <row r="33" spans="3:5" x14ac:dyDescent="0.25">
      <c r="C33" s="1">
        <v>2008</v>
      </c>
      <c r="D33" s="1">
        <f t="shared" si="0"/>
        <v>2661.8</v>
      </c>
      <c r="E33" s="1">
        <v>1697.1</v>
      </c>
    </row>
    <row r="34" spans="3:5" x14ac:dyDescent="0.25">
      <c r="C34" s="1">
        <v>2009</v>
      </c>
      <c r="D34" s="1">
        <f t="shared" si="0"/>
        <v>2300.9000000000005</v>
      </c>
      <c r="E34" s="1">
        <v>1744.5</v>
      </c>
    </row>
    <row r="35" spans="3:5" x14ac:dyDescent="0.25">
      <c r="C35" s="1">
        <v>2010</v>
      </c>
      <c r="D35" s="1">
        <f t="shared" si="0"/>
        <v>2056.2999999999997</v>
      </c>
      <c r="E35" s="1">
        <v>1408.2</v>
      </c>
    </row>
    <row r="36" spans="3:5" x14ac:dyDescent="0.25">
      <c r="C36" s="1">
        <v>2011</v>
      </c>
      <c r="D36" s="1">
        <f t="shared" si="0"/>
        <v>2181.3999999999992</v>
      </c>
      <c r="E36" s="1">
        <v>1351</v>
      </c>
    </row>
    <row r="37" spans="3:5" x14ac:dyDescent="0.25">
      <c r="C37" s="1">
        <v>2012</v>
      </c>
      <c r="D37" s="1">
        <f t="shared" si="0"/>
        <v>2272.6999999999889</v>
      </c>
      <c r="E37" s="1">
        <v>1484.1</v>
      </c>
    </row>
    <row r="38" spans="3:5" x14ac:dyDescent="0.25">
      <c r="C38" s="1">
        <v>2013</v>
      </c>
      <c r="D38" s="1">
        <f t="shared" si="0"/>
        <v>2439.3999999999996</v>
      </c>
      <c r="E38" s="1">
        <v>1824.2</v>
      </c>
    </row>
    <row r="39" spans="3:5" x14ac:dyDescent="0.25">
      <c r="C39" s="1">
        <v>2014</v>
      </c>
      <c r="D39" s="1">
        <f t="shared" si="0"/>
        <v>2424.6999999999998</v>
      </c>
      <c r="E39" s="1">
        <v>1986.1</v>
      </c>
    </row>
    <row r="40" spans="3:5" x14ac:dyDescent="0.25">
      <c r="C40" s="1">
        <v>2015</v>
      </c>
      <c r="D40" s="1">
        <f t="shared" si="0"/>
        <v>2064.7999999999997</v>
      </c>
      <c r="E40" s="1">
        <v>1462.3</v>
      </c>
    </row>
    <row r="41" spans="3:5" x14ac:dyDescent="0.25">
      <c r="C41" s="1">
        <v>2016</v>
      </c>
      <c r="D41" s="1">
        <f t="shared" si="0"/>
        <v>2199.9999999999995</v>
      </c>
      <c r="E41" s="1">
        <v>1331</v>
      </c>
    </row>
    <row r="42" spans="3:5" x14ac:dyDescent="0.25">
      <c r="C42" s="1">
        <v>2018</v>
      </c>
      <c r="D42" s="1">
        <f t="shared" si="0"/>
        <v>2244.1999999999998</v>
      </c>
      <c r="E42" s="1">
        <v>1579.3</v>
      </c>
    </row>
    <row r="43" spans="3:5" x14ac:dyDescent="0.25">
      <c r="C43" s="1">
        <v>2019</v>
      </c>
      <c r="D43" s="1">
        <f t="shared" si="0"/>
        <v>2006.2</v>
      </c>
      <c r="E43" s="1">
        <v>1414.9</v>
      </c>
    </row>
    <row r="44" spans="3:5" x14ac:dyDescent="0.25">
      <c r="C44" s="1">
        <v>2020</v>
      </c>
      <c r="D44" s="1">
        <f t="shared" si="0"/>
        <v>2119.3000000000002</v>
      </c>
      <c r="E44" s="1">
        <v>1362.1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DAB2-AF24-48A5-8794-52FADA60089D}">
  <dimension ref="A1:I42"/>
  <sheetViews>
    <sheetView tabSelected="1" workbookViewId="0">
      <selection activeCell="P9" sqref="P9"/>
    </sheetView>
  </sheetViews>
  <sheetFormatPr defaultRowHeight="15" x14ac:dyDescent="0.25"/>
  <sheetData>
    <row r="1" spans="1:9" x14ac:dyDescent="0.25">
      <c r="A1" t="s">
        <v>34</v>
      </c>
    </row>
    <row r="2" spans="1:9" ht="15.75" thickBot="1" x14ac:dyDescent="0.3"/>
    <row r="3" spans="1:9" x14ac:dyDescent="0.25">
      <c r="A3" s="29" t="s">
        <v>33</v>
      </c>
      <c r="B3" s="29"/>
    </row>
    <row r="4" spans="1:9" x14ac:dyDescent="0.25">
      <c r="A4" s="26" t="s">
        <v>32</v>
      </c>
      <c r="B4" s="26">
        <v>0.92863151202288907</v>
      </c>
    </row>
    <row r="5" spans="1:9" x14ac:dyDescent="0.25">
      <c r="A5" s="26" t="s">
        <v>31</v>
      </c>
      <c r="B5" s="26">
        <v>0.8623564851219172</v>
      </c>
    </row>
    <row r="6" spans="1:9" x14ac:dyDescent="0.25">
      <c r="A6" s="26" t="s">
        <v>30</v>
      </c>
      <c r="B6" s="26">
        <v>0.85375376544203707</v>
      </c>
    </row>
    <row r="7" spans="1:9" x14ac:dyDescent="0.25">
      <c r="A7" s="26" t="s">
        <v>18</v>
      </c>
      <c r="B7" s="26">
        <v>38.891570881465775</v>
      </c>
    </row>
    <row r="8" spans="1:9" ht="15.75" thickBot="1" x14ac:dyDescent="0.3">
      <c r="A8" s="27" t="s">
        <v>29</v>
      </c>
      <c r="B8" s="27">
        <v>18</v>
      </c>
    </row>
    <row r="10" spans="1:9" ht="15.75" thickBot="1" x14ac:dyDescent="0.3">
      <c r="A10" t="s">
        <v>28</v>
      </c>
    </row>
    <row r="11" spans="1:9" x14ac:dyDescent="0.25">
      <c r="A11" s="28"/>
      <c r="B11" s="28" t="s">
        <v>27</v>
      </c>
      <c r="C11" s="28" t="s">
        <v>26</v>
      </c>
      <c r="D11" s="28" t="s">
        <v>25</v>
      </c>
      <c r="E11" s="28" t="s">
        <v>24</v>
      </c>
      <c r="F11" s="28" t="s">
        <v>23</v>
      </c>
    </row>
    <row r="12" spans="1:9" x14ac:dyDescent="0.25">
      <c r="A12" s="26" t="s">
        <v>22</v>
      </c>
      <c r="B12" s="26">
        <v>1</v>
      </c>
      <c r="C12" s="26">
        <v>151621.93420772828</v>
      </c>
      <c r="D12" s="26">
        <v>151621.93420772828</v>
      </c>
      <c r="E12" s="26">
        <v>100.24230908497174</v>
      </c>
      <c r="F12" s="26">
        <v>2.70098881466656E-8</v>
      </c>
    </row>
    <row r="13" spans="1:9" x14ac:dyDescent="0.25">
      <c r="A13" s="26" t="s">
        <v>21</v>
      </c>
      <c r="B13" s="26">
        <v>16</v>
      </c>
      <c r="C13" s="26">
        <v>24200.868570049224</v>
      </c>
      <c r="D13" s="26">
        <v>1512.5542856280765</v>
      </c>
      <c r="E13" s="26"/>
      <c r="F13" s="26"/>
    </row>
    <row r="14" spans="1:9" ht="15.75" thickBot="1" x14ac:dyDescent="0.3">
      <c r="A14" s="27" t="s">
        <v>20</v>
      </c>
      <c r="B14" s="27">
        <v>17</v>
      </c>
      <c r="C14" s="27">
        <v>175822.80277777751</v>
      </c>
      <c r="D14" s="27"/>
      <c r="E14" s="27"/>
      <c r="F14" s="27"/>
    </row>
    <row r="15" spans="1:9" ht="15.75" thickBot="1" x14ac:dyDescent="0.3"/>
    <row r="16" spans="1:9" x14ac:dyDescent="0.25">
      <c r="A16" s="28"/>
      <c r="B16" s="28" t="s">
        <v>19</v>
      </c>
      <c r="C16" s="28" t="s">
        <v>18</v>
      </c>
      <c r="D16" s="28" t="s">
        <v>17</v>
      </c>
      <c r="E16" s="28" t="s">
        <v>16</v>
      </c>
      <c r="F16" s="28" t="s">
        <v>15</v>
      </c>
      <c r="G16" s="28" t="s">
        <v>14</v>
      </c>
      <c r="H16" s="28" t="s">
        <v>13</v>
      </c>
      <c r="I16" s="28" t="s">
        <v>12</v>
      </c>
    </row>
    <row r="17" spans="1:9" x14ac:dyDescent="0.25">
      <c r="A17" s="26" t="s">
        <v>11</v>
      </c>
      <c r="B17" s="26">
        <v>4.2991173286555693</v>
      </c>
      <c r="C17" s="26">
        <v>21.685197181041168</v>
      </c>
      <c r="D17" s="26">
        <v>0.19825124451320097</v>
      </c>
      <c r="E17" s="26">
        <v>0.84534553977485816</v>
      </c>
      <c r="F17" s="26">
        <v>-41.671447090091426</v>
      </c>
      <c r="G17" s="26">
        <v>50.269681747402565</v>
      </c>
      <c r="H17" s="26">
        <v>-41.671447090091426</v>
      </c>
      <c r="I17" s="26">
        <v>50.269681747402565</v>
      </c>
    </row>
    <row r="18" spans="1:9" ht="15.75" thickBot="1" x14ac:dyDescent="0.3">
      <c r="A18" s="27" t="s">
        <v>39</v>
      </c>
      <c r="B18" s="27">
        <v>397.44941387478576</v>
      </c>
      <c r="C18" s="27">
        <v>39.696875918211582</v>
      </c>
      <c r="D18" s="27">
        <v>10.012108123915349</v>
      </c>
      <c r="E18" s="27">
        <v>2.7009888146665656E-8</v>
      </c>
      <c r="F18" s="27">
        <v>313.29579625324038</v>
      </c>
      <c r="G18" s="27">
        <v>481.60303149633114</v>
      </c>
      <c r="H18" s="27">
        <v>313.29579625324038</v>
      </c>
      <c r="I18" s="27">
        <v>481.60303149633114</v>
      </c>
    </row>
    <row r="22" spans="1:9" x14ac:dyDescent="0.25">
      <c r="A22" t="s">
        <v>10</v>
      </c>
    </row>
    <row r="23" spans="1:9" ht="15.75" thickBot="1" x14ac:dyDescent="0.3"/>
    <row r="24" spans="1:9" x14ac:dyDescent="0.25">
      <c r="A24" s="28" t="s">
        <v>8</v>
      </c>
      <c r="B24" s="28" t="s">
        <v>50</v>
      </c>
      <c r="C24" s="28" t="s">
        <v>7</v>
      </c>
      <c r="F24" t="s">
        <v>52</v>
      </c>
      <c r="G24" t="s">
        <v>53</v>
      </c>
    </row>
    <row r="25" spans="1:9" x14ac:dyDescent="0.25">
      <c r="A25" s="26">
        <v>1</v>
      </c>
      <c r="B25" s="26">
        <v>191.98356276952654</v>
      </c>
      <c r="C25" s="26">
        <v>26.416437230473463</v>
      </c>
      <c r="F25" cm="1">
        <f t="array" ref="F25:F42">B25:B42</f>
        <v>191.98356276952654</v>
      </c>
      <c r="G25" cm="1">
        <f t="array" ref="G25:G42">B25:B42+C25:C42</f>
        <v>218.4</v>
      </c>
    </row>
    <row r="26" spans="1:9" x14ac:dyDescent="0.25">
      <c r="A26" s="26">
        <v>2</v>
      </c>
      <c r="B26" s="26">
        <v>248.28889640178761</v>
      </c>
      <c r="C26" s="26">
        <v>-40.988896401787599</v>
      </c>
      <c r="F26">
        <v>248.28889640178761</v>
      </c>
      <c r="G26">
        <v>207.3</v>
      </c>
    </row>
    <row r="27" spans="1:9" x14ac:dyDescent="0.25">
      <c r="A27" s="26">
        <v>3</v>
      </c>
      <c r="B27" s="26">
        <v>184.25537972196105</v>
      </c>
      <c r="C27" s="26">
        <v>18.344620278038946</v>
      </c>
      <c r="F27">
        <v>184.25537972196105</v>
      </c>
      <c r="G27">
        <v>202.6</v>
      </c>
    </row>
    <row r="28" spans="1:9" x14ac:dyDescent="0.25">
      <c r="A28" s="26">
        <v>4</v>
      </c>
      <c r="B28" s="26">
        <v>353.17138061874493</v>
      </c>
      <c r="C28" s="26">
        <v>-13.371380618745945</v>
      </c>
      <c r="F28">
        <v>353.17138061874493</v>
      </c>
      <c r="G28">
        <v>339.79999999999899</v>
      </c>
    </row>
    <row r="29" spans="1:9" x14ac:dyDescent="0.25">
      <c r="A29" s="26">
        <v>5</v>
      </c>
      <c r="B29" s="26">
        <v>343.23514527187535</v>
      </c>
      <c r="C29" s="26">
        <v>22.564854728124658</v>
      </c>
      <c r="F29">
        <v>343.23514527187535</v>
      </c>
      <c r="G29">
        <v>365.8</v>
      </c>
    </row>
    <row r="30" spans="1:9" x14ac:dyDescent="0.25">
      <c r="A30" s="26">
        <v>6</v>
      </c>
      <c r="B30" s="26">
        <v>146.71849063378701</v>
      </c>
      <c r="C30" s="26">
        <v>39.081509366211975</v>
      </c>
      <c r="F30">
        <v>146.71849063378701</v>
      </c>
      <c r="G30">
        <v>185.79999999999899</v>
      </c>
    </row>
    <row r="31" spans="1:9" x14ac:dyDescent="0.25">
      <c r="A31" s="26">
        <v>7</v>
      </c>
      <c r="B31" s="26">
        <v>144.51043833448247</v>
      </c>
      <c r="C31" s="26">
        <v>-6.3104383344824839</v>
      </c>
      <c r="F31">
        <v>144.51043833448247</v>
      </c>
      <c r="G31">
        <v>138.19999999999999</v>
      </c>
    </row>
    <row r="32" spans="1:9" x14ac:dyDescent="0.25">
      <c r="A32" s="26">
        <v>8</v>
      </c>
      <c r="B32" s="26">
        <v>187.56745817091786</v>
      </c>
      <c r="C32" s="26">
        <v>-88.767458170917863</v>
      </c>
      <c r="F32">
        <v>187.56745817091786</v>
      </c>
      <c r="G32">
        <v>98.8</v>
      </c>
    </row>
    <row r="33" spans="1:7" x14ac:dyDescent="0.25">
      <c r="A33" s="26">
        <v>9</v>
      </c>
      <c r="B33" s="26">
        <v>267.05734094587501</v>
      </c>
      <c r="C33" s="26">
        <v>-25.457340945875018</v>
      </c>
      <c r="F33">
        <v>267.05734094587501</v>
      </c>
      <c r="G33">
        <v>241.6</v>
      </c>
    </row>
    <row r="34" spans="1:7" x14ac:dyDescent="0.25">
      <c r="A34" s="26">
        <v>10</v>
      </c>
      <c r="B34" s="26">
        <v>335.5069622243102</v>
      </c>
      <c r="C34" s="26">
        <v>-10.606962224310223</v>
      </c>
      <c r="F34">
        <v>335.5069622243102</v>
      </c>
      <c r="G34">
        <v>324.89999999999998</v>
      </c>
    </row>
    <row r="35" spans="1:7" x14ac:dyDescent="0.25">
      <c r="A35" s="26">
        <v>11</v>
      </c>
      <c r="B35" s="26">
        <v>174.31914437509138</v>
      </c>
      <c r="C35" s="26">
        <v>25.780855624908611</v>
      </c>
      <c r="F35">
        <v>174.31914437509138</v>
      </c>
      <c r="G35">
        <v>200.1</v>
      </c>
    </row>
    <row r="36" spans="1:7" x14ac:dyDescent="0.25">
      <c r="A36" s="26">
        <v>12</v>
      </c>
      <c r="B36" s="26">
        <v>116.90978459317806</v>
      </c>
      <c r="C36" s="26">
        <v>-42.40978459317806</v>
      </c>
      <c r="F36">
        <v>116.90978459317806</v>
      </c>
      <c r="G36">
        <v>74.5</v>
      </c>
    </row>
    <row r="37" spans="1:7" x14ac:dyDescent="0.25">
      <c r="A37" s="26">
        <v>13</v>
      </c>
      <c r="B37" s="26">
        <v>51.772241763699249</v>
      </c>
      <c r="C37" s="26">
        <v>-0.27224176369924891</v>
      </c>
      <c r="F37">
        <v>51.772241763699249</v>
      </c>
      <c r="G37">
        <v>51.5</v>
      </c>
    </row>
    <row r="38" spans="1:7" x14ac:dyDescent="0.25">
      <c r="A38" s="26">
        <v>14</v>
      </c>
      <c r="B38" s="26">
        <v>28.587692621003544</v>
      </c>
      <c r="C38" s="26">
        <v>6.6123073789964586</v>
      </c>
      <c r="F38">
        <v>28.587692621003544</v>
      </c>
      <c r="G38">
        <v>35.200000000000003</v>
      </c>
    </row>
    <row r="39" spans="1:7" x14ac:dyDescent="0.25">
      <c r="A39" s="26">
        <v>15</v>
      </c>
      <c r="B39" s="26">
        <v>122.42991534143903</v>
      </c>
      <c r="C39" s="26">
        <v>-26.329915341439033</v>
      </c>
      <c r="F39">
        <v>122.42991534143903</v>
      </c>
      <c r="G39">
        <v>96.1</v>
      </c>
    </row>
    <row r="40" spans="1:7" x14ac:dyDescent="0.25">
      <c r="A40" s="26">
        <v>16</v>
      </c>
      <c r="B40" s="26">
        <v>204.12785041570032</v>
      </c>
      <c r="C40" s="26">
        <v>80.072149584299666</v>
      </c>
      <c r="F40">
        <v>204.12785041570032</v>
      </c>
      <c r="G40">
        <v>284.2</v>
      </c>
    </row>
    <row r="41" spans="1:7" x14ac:dyDescent="0.25">
      <c r="A41" s="26">
        <v>17</v>
      </c>
      <c r="B41" s="26">
        <v>304.59423003404902</v>
      </c>
      <c r="C41" s="26">
        <v>4.7057699659509922</v>
      </c>
      <c r="F41">
        <v>304.59423003404902</v>
      </c>
      <c r="G41">
        <v>309.3</v>
      </c>
    </row>
    <row r="42" spans="1:7" ht="15.75" thickBot="1" x14ac:dyDescent="0.3">
      <c r="A42" s="27">
        <v>18</v>
      </c>
      <c r="B42" s="27">
        <v>214.06408576256996</v>
      </c>
      <c r="C42" s="27">
        <v>30.93591423743004</v>
      </c>
      <c r="F42">
        <v>214.06408576256996</v>
      </c>
      <c r="G42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51DC-EEA3-44D4-928C-8617E1AC1F64}">
  <dimension ref="A1:G19"/>
  <sheetViews>
    <sheetView workbookViewId="0">
      <selection activeCell="B1" sqref="B1:B19"/>
    </sheetView>
  </sheetViews>
  <sheetFormatPr defaultRowHeight="15" x14ac:dyDescent="0.25"/>
  <sheetData>
    <row r="1" spans="1:7" x14ac:dyDescent="0.25">
      <c r="A1" t="s">
        <v>5</v>
      </c>
      <c r="B1" t="s">
        <v>4</v>
      </c>
      <c r="C1" t="s">
        <v>36</v>
      </c>
      <c r="D1" t="s">
        <v>2</v>
      </c>
      <c r="E1" t="s">
        <v>37</v>
      </c>
      <c r="F1" t="s">
        <v>38</v>
      </c>
      <c r="G1" t="s">
        <v>39</v>
      </c>
    </row>
    <row r="2" spans="1:7" x14ac:dyDescent="0.25">
      <c r="A2">
        <v>2002</v>
      </c>
      <c r="B2">
        <v>218.4</v>
      </c>
      <c r="C2">
        <v>53.6</v>
      </c>
      <c r="D2">
        <v>1533.5</v>
      </c>
      <c r="E2">
        <v>0.69166666666666599</v>
      </c>
      <c r="F2">
        <v>0.469444444444444</v>
      </c>
      <c r="G2">
        <v>0.47222222222222199</v>
      </c>
    </row>
    <row r="3" spans="1:7" x14ac:dyDescent="0.25">
      <c r="A3">
        <v>2003</v>
      </c>
      <c r="B3">
        <v>207.3</v>
      </c>
      <c r="C3">
        <v>0.7</v>
      </c>
      <c r="D3">
        <v>1712.8999999999901</v>
      </c>
      <c r="E3">
        <v>0.719444444444444</v>
      </c>
      <c r="F3">
        <v>0.54722222222222205</v>
      </c>
      <c r="G3">
        <v>0.61388888888888804</v>
      </c>
    </row>
    <row r="4" spans="1:7" x14ac:dyDescent="0.25">
      <c r="A4">
        <v>2004</v>
      </c>
      <c r="B4">
        <v>202.6</v>
      </c>
      <c r="C4">
        <v>0.4</v>
      </c>
      <c r="D4">
        <v>1836.19999999999</v>
      </c>
      <c r="E4">
        <v>0.59722222222222199</v>
      </c>
      <c r="F4">
        <v>0.55833333333333302</v>
      </c>
      <c r="G4">
        <v>0.452777777777777</v>
      </c>
    </row>
    <row r="5" spans="1:7" x14ac:dyDescent="0.25">
      <c r="A5">
        <v>2005</v>
      </c>
      <c r="B5">
        <v>339.79999999999899</v>
      </c>
      <c r="C5">
        <v>42.099999999999902</v>
      </c>
      <c r="D5">
        <v>1528.5</v>
      </c>
      <c r="E5">
        <v>0.85833333333333295</v>
      </c>
      <c r="F5">
        <v>0.70833333333333304</v>
      </c>
      <c r="G5">
        <v>0.87777777777777699</v>
      </c>
    </row>
    <row r="6" spans="1:7" x14ac:dyDescent="0.25">
      <c r="A6">
        <v>2006</v>
      </c>
      <c r="B6">
        <v>365.8</v>
      </c>
      <c r="C6">
        <v>0.4</v>
      </c>
      <c r="D6">
        <v>1469.7</v>
      </c>
      <c r="E6">
        <v>0.96388888888888902</v>
      </c>
      <c r="F6">
        <v>0.88888888888888895</v>
      </c>
      <c r="G6">
        <v>0.85277777777777697</v>
      </c>
    </row>
    <row r="7" spans="1:7" x14ac:dyDescent="0.25">
      <c r="A7">
        <v>2007</v>
      </c>
      <c r="B7">
        <v>185.79999999999899</v>
      </c>
      <c r="C7">
        <v>0</v>
      </c>
      <c r="D7">
        <v>1596.4</v>
      </c>
      <c r="E7">
        <v>0.82777777777777695</v>
      </c>
      <c r="F7">
        <v>0.53611111111111098</v>
      </c>
      <c r="G7">
        <v>0.358333333333333</v>
      </c>
    </row>
    <row r="8" spans="1:7" x14ac:dyDescent="0.25">
      <c r="A8">
        <v>2008</v>
      </c>
      <c r="B8">
        <v>138.19999999999999</v>
      </c>
      <c r="C8">
        <v>0.3</v>
      </c>
      <c r="D8">
        <v>1269.2</v>
      </c>
      <c r="E8">
        <v>0.72222222222222199</v>
      </c>
      <c r="F8">
        <v>0.26944444444444399</v>
      </c>
      <c r="G8">
        <v>0.35277777777777702</v>
      </c>
    </row>
    <row r="9" spans="1:7" x14ac:dyDescent="0.25">
      <c r="A9">
        <v>2009</v>
      </c>
      <c r="B9">
        <v>98.8</v>
      </c>
      <c r="C9">
        <v>0.8</v>
      </c>
      <c r="D9">
        <v>985.7</v>
      </c>
      <c r="E9">
        <v>0.405555555555555</v>
      </c>
      <c r="F9">
        <v>0.20555555555555499</v>
      </c>
      <c r="G9">
        <v>0.46111111111111103</v>
      </c>
    </row>
    <row r="10" spans="1:7" x14ac:dyDescent="0.25">
      <c r="A10">
        <v>2010</v>
      </c>
      <c r="B10">
        <v>241.6</v>
      </c>
      <c r="C10">
        <v>1.4</v>
      </c>
      <c r="D10">
        <v>826.9</v>
      </c>
      <c r="E10">
        <v>0.41666666666666602</v>
      </c>
      <c r="F10">
        <v>0.469444444444444</v>
      </c>
      <c r="G10">
        <v>0.66111111111111098</v>
      </c>
    </row>
    <row r="11" spans="1:7" x14ac:dyDescent="0.25">
      <c r="A11">
        <v>2011</v>
      </c>
      <c r="B11">
        <v>324.89999999999998</v>
      </c>
      <c r="C11">
        <v>1.7</v>
      </c>
      <c r="D11">
        <v>900.69999999999902</v>
      </c>
      <c r="E11">
        <v>0.875</v>
      </c>
      <c r="F11">
        <v>0.86944444444444402</v>
      </c>
      <c r="G11">
        <v>0.83333333333333304</v>
      </c>
    </row>
    <row r="12" spans="1:7" x14ac:dyDescent="0.25">
      <c r="A12">
        <v>2012</v>
      </c>
      <c r="B12">
        <v>200.1</v>
      </c>
      <c r="C12">
        <v>0.1</v>
      </c>
      <c r="D12">
        <v>1170.3999999999901</v>
      </c>
      <c r="E12">
        <v>0.9</v>
      </c>
      <c r="F12">
        <v>0.59722222222222199</v>
      </c>
      <c r="G12">
        <v>0.42777777777777698</v>
      </c>
    </row>
    <row r="13" spans="1:7" x14ac:dyDescent="0.25">
      <c r="A13">
        <v>2013</v>
      </c>
      <c r="B13">
        <v>74.5</v>
      </c>
      <c r="C13">
        <v>0</v>
      </c>
      <c r="D13">
        <v>1060.8</v>
      </c>
      <c r="E13">
        <v>0.61666666666666603</v>
      </c>
      <c r="F13">
        <v>0.38333333333333303</v>
      </c>
      <c r="G13">
        <v>0.28333333333333299</v>
      </c>
    </row>
    <row r="14" spans="1:7" x14ac:dyDescent="0.25">
      <c r="A14">
        <v>2014</v>
      </c>
      <c r="B14">
        <v>51.5</v>
      </c>
      <c r="C14">
        <v>0.1</v>
      </c>
      <c r="D14">
        <v>642.9</v>
      </c>
      <c r="E14">
        <v>0.35555555555555501</v>
      </c>
      <c r="F14">
        <v>0.105555555555555</v>
      </c>
      <c r="G14">
        <v>0.11944444444444401</v>
      </c>
    </row>
    <row r="15" spans="1:7" x14ac:dyDescent="0.25">
      <c r="A15">
        <v>2015</v>
      </c>
      <c r="B15">
        <v>35.200000000000003</v>
      </c>
      <c r="C15">
        <v>0.2</v>
      </c>
      <c r="D15">
        <v>456.4</v>
      </c>
      <c r="E15">
        <v>6.3888888888888801E-2</v>
      </c>
      <c r="F15">
        <v>6.3888888888888801E-2</v>
      </c>
      <c r="G15">
        <v>6.1111111111110998E-2</v>
      </c>
    </row>
    <row r="16" spans="1:7" x14ac:dyDescent="0.25">
      <c r="A16">
        <v>2016</v>
      </c>
      <c r="B16">
        <v>96.1</v>
      </c>
      <c r="C16">
        <v>0.1</v>
      </c>
      <c r="D16">
        <v>917.3</v>
      </c>
      <c r="E16">
        <v>0.15</v>
      </c>
      <c r="F16">
        <v>0.22222222222222199</v>
      </c>
      <c r="G16">
        <v>0.297222222222222</v>
      </c>
    </row>
    <row r="17" spans="1:7" x14ac:dyDescent="0.25">
      <c r="A17">
        <v>2018</v>
      </c>
      <c r="B17">
        <v>284.2</v>
      </c>
      <c r="C17">
        <v>0</v>
      </c>
      <c r="D17">
        <v>1042.9000000000001</v>
      </c>
      <c r="E17">
        <v>0.68611111111111101</v>
      </c>
      <c r="F17">
        <v>0.52777777777777701</v>
      </c>
      <c r="G17">
        <v>0.50277777777777699</v>
      </c>
    </row>
    <row r="18" spans="1:7" x14ac:dyDescent="0.25">
      <c r="A18">
        <v>2019</v>
      </c>
      <c r="B18">
        <v>309.3</v>
      </c>
      <c r="C18">
        <v>1.5</v>
      </c>
      <c r="D18">
        <v>921.5</v>
      </c>
      <c r="E18">
        <v>0.81111111111111101</v>
      </c>
      <c r="F18">
        <v>0.72499999999999998</v>
      </c>
      <c r="G18">
        <v>0.75555555555555498</v>
      </c>
    </row>
    <row r="19" spans="1:7" x14ac:dyDescent="0.25">
      <c r="A19">
        <v>2020</v>
      </c>
      <c r="B19">
        <v>245</v>
      </c>
      <c r="C19">
        <v>0.3</v>
      </c>
      <c r="D19">
        <v>1039.5999999999999</v>
      </c>
      <c r="E19">
        <v>0.875</v>
      </c>
      <c r="F19">
        <v>0.50833333333333297</v>
      </c>
      <c r="G19">
        <v>0.52777777777777701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 var - GW</vt:lpstr>
      <vt:lpstr>DWR portfolio</vt:lpstr>
      <vt:lpstr>groundwater</vt:lpstr>
      <vt:lpstr>1 var - LAA</vt:lpstr>
      <vt:lpstr>LA aqueduct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2024-09-09T18:46:39Z</dcterms:modified>
</cp:coreProperties>
</file>