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mineakhverdyan/Desktop/DO NOW/"/>
    </mc:Choice>
  </mc:AlternateContent>
  <xr:revisionPtr revIDLastSave="0" documentId="13_ncr:1_{B5111226-F2C1-B349-B95F-B453A5859DEE}" xr6:coauthVersionLast="47" xr6:coauthVersionMax="47" xr10:uidLastSave="{00000000-0000-0000-0000-000000000000}"/>
  <bookViews>
    <workbookView xWindow="0" yWindow="520" windowWidth="28800" windowHeight="16100" xr2:uid="{74C5C2FA-6B17-654E-941B-02C9B11C53AD}"/>
  </bookViews>
  <sheets>
    <sheet name="Дашборд" sheetId="1" r:id="rId1"/>
    <sheet name="Данные" sheetId="2" r:id="rId2"/>
    <sheet name="Продажи" sheetId="3" r:id="rId3"/>
    <sheet name="Тип клиентов" sheetId="5" r:id="rId4"/>
    <sheet name="Тип доставки" sheetId="4" r:id="rId5"/>
    <sheet name="Модель телефона" sheetId="6" r:id="rId6"/>
  </sheets>
  <definedNames>
    <definedName name="_xlchart.v1.0" hidden="1">'Тип клиентов'!$D$2:$D$5</definedName>
    <definedName name="_xlchart.v1.1" hidden="1">'Тип клиентов'!$E$2:$E$5</definedName>
    <definedName name="_xlchart.v1.2" hidden="1">'Тип клиентов'!$D$2:$D$5</definedName>
    <definedName name="_xlchart.v1.3" hidden="1">'Тип клиентов'!$E$2:$E$5</definedName>
    <definedName name="Срез_Годы">#N/A</definedName>
    <definedName name="Срез_Регион">#N/A</definedName>
    <definedName name="Срез_Тип_доставки">#N/A</definedName>
    <definedName name="Срез_Тип_клиента">#N/A</definedName>
    <definedName name="Срез_Товар">#N/A</definedName>
  </definedNames>
  <calcPr calcId="191029"/>
  <pivotCaches>
    <pivotCache cacheId="13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E2" i="5"/>
  <c r="F20" i="3"/>
  <c r="F23" i="3"/>
  <c r="F19" i="3"/>
  <c r="F17" i="3"/>
  <c r="F18" i="3"/>
  <c r="F21" i="3"/>
  <c r="E3" i="5"/>
  <c r="E4" i="5"/>
  <c r="C2" i="4"/>
  <c r="C3" i="4"/>
  <c r="F16" i="3"/>
  <c r="F22" i="3"/>
  <c r="E5" i="5"/>
  <c r="E2" i="3"/>
</calcChain>
</file>

<file path=xl/sharedStrings.xml><?xml version="1.0" encoding="utf-8"?>
<sst xmlns="http://schemas.openxmlformats.org/spreadsheetml/2006/main" count="216" uniqueCount="38">
  <si>
    <t>Дата</t>
  </si>
  <si>
    <t>Тип клиента</t>
  </si>
  <si>
    <t>Регион</t>
  </si>
  <si>
    <t>Товар</t>
  </si>
  <si>
    <t>Цена</t>
  </si>
  <si>
    <t>Количество</t>
  </si>
  <si>
    <t>Сумма</t>
  </si>
  <si>
    <t>Тип доставки</t>
  </si>
  <si>
    <t>Лояльность клиентов</t>
  </si>
  <si>
    <t>Физ. Лицо</t>
  </si>
  <si>
    <t>Юр. Лицо</t>
  </si>
  <si>
    <t>Интернет заказ</t>
  </si>
  <si>
    <t>Москва</t>
  </si>
  <si>
    <t>Владимирская область</t>
  </si>
  <si>
    <t>Санкт-Петербург</t>
  </si>
  <si>
    <t>Воронеж</t>
  </si>
  <si>
    <t>Тульская область</t>
  </si>
  <si>
    <t>Ярославская область</t>
  </si>
  <si>
    <t>Московская область</t>
  </si>
  <si>
    <t>Смартфон Apple Iphone SE</t>
  </si>
  <si>
    <t>Смартфон Apple Iphone XR</t>
  </si>
  <si>
    <t>Смартфон Apple Iphone 7</t>
  </si>
  <si>
    <t>Смартфон Apple Iphone 11</t>
  </si>
  <si>
    <t>Смартфон Apple Iphone XS</t>
  </si>
  <si>
    <t>Самовывоз</t>
  </si>
  <si>
    <t>Доставка до клиента</t>
  </si>
  <si>
    <t>Ленинградская область</t>
  </si>
  <si>
    <t>Названия строк</t>
  </si>
  <si>
    <t>Общий итог</t>
  </si>
  <si>
    <t>Сумма по полю Сумма</t>
  </si>
  <si>
    <t>Годы</t>
  </si>
  <si>
    <t>Количество по полю Сумма</t>
  </si>
  <si>
    <t>Итог</t>
  </si>
  <si>
    <t>Названия столбцов</t>
  </si>
  <si>
    <t>Оценка 4</t>
  </si>
  <si>
    <t>Оценка 5</t>
  </si>
  <si>
    <t>Оценка 3</t>
  </si>
  <si>
    <t>Оценка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</si>
</sst>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9" fontId="2" fillId="0" borderId="0" xfId="1" applyFont="1"/>
  </cellXfs>
  <cellStyles count="2">
    <cellStyle name="Обычный" xfId="0" builtinId="0"/>
    <cellStyle name="Процентный" xfId="1" builtinId="5"/>
  </cellStyles>
  <dxfs count="1">
    <dxf>
      <numFmt numFmtId="19" formatCode="dd/mm/yyyy"/>
    </dxf>
  </dxfs>
  <tableStyles count="0" defaultTableStyle="TableStyleMedium2" defaultPivotStyle="PivotStyleLight16"/>
  <colors>
    <mruColors>
      <color rgb="FFFAFA07"/>
      <color rgb="FF07E141"/>
      <color rgb="FFFFA719"/>
      <color rgb="FF00EF47"/>
      <color rgb="FFA5EEF1"/>
      <color rgb="FFF6CE3C"/>
      <color rgb="FFFF6B62"/>
      <color rgb="FF7DD6FF"/>
      <color rgb="FFDED3E2"/>
      <color rgb="FFE1DD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example.xlsx]Продажи!Сводная таблица1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bg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Продажи!$B$1</c:f>
              <c:strCache>
                <c:ptCount val="1"/>
                <c:pt idx="0">
                  <c:v>Итог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bg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Продажи!$A$2:$A$19</c:f>
              <c:multiLvlStrCache>
                <c:ptCount val="15"/>
                <c:lvl>
                  <c:pt idx="0">
                    <c:v>01.01.2020</c:v>
                  </c:pt>
                  <c:pt idx="1">
                    <c:v>03.01.2020</c:v>
                  </c:pt>
                  <c:pt idx="2">
                    <c:v>05.01.2020</c:v>
                  </c:pt>
                  <c:pt idx="3">
                    <c:v>07.01.2020</c:v>
                  </c:pt>
                  <c:pt idx="4">
                    <c:v>08.01.2020</c:v>
                  </c:pt>
                  <c:pt idx="5">
                    <c:v>10.01.2020</c:v>
                  </c:pt>
                  <c:pt idx="6">
                    <c:v>11.01.2020</c:v>
                  </c:pt>
                  <c:pt idx="7">
                    <c:v>13.01.2020</c:v>
                  </c:pt>
                  <c:pt idx="8">
                    <c:v>15.01.2020</c:v>
                  </c:pt>
                  <c:pt idx="9">
                    <c:v>17.01.2020</c:v>
                  </c:pt>
                  <c:pt idx="10">
                    <c:v>18.01.2020</c:v>
                  </c:pt>
                  <c:pt idx="11">
                    <c:v>21.01.2021</c:v>
                  </c:pt>
                  <c:pt idx="12">
                    <c:v>21.03.2021</c:v>
                  </c:pt>
                  <c:pt idx="13">
                    <c:v>21.05.2021</c:v>
                  </c:pt>
                  <c:pt idx="14">
                    <c:v>21.06.2021</c:v>
                  </c:pt>
                </c:lvl>
                <c:lvl>
                  <c:pt idx="0">
                    <c:v>2020</c:v>
                  </c:pt>
                  <c:pt idx="11">
                    <c:v>2021</c:v>
                  </c:pt>
                </c:lvl>
              </c:multiLvlStrCache>
            </c:multiLvlStrRef>
          </c:cat>
          <c:val>
            <c:numRef>
              <c:f>Продажи!$B$2:$B$19</c:f>
              <c:numCache>
                <c:formatCode>General</c:formatCode>
                <c:ptCount val="15"/>
                <c:pt idx="0">
                  <c:v>217000</c:v>
                </c:pt>
                <c:pt idx="1">
                  <c:v>70000</c:v>
                </c:pt>
                <c:pt idx="2">
                  <c:v>762000</c:v>
                </c:pt>
                <c:pt idx="3">
                  <c:v>325000</c:v>
                </c:pt>
                <c:pt idx="4">
                  <c:v>174000</c:v>
                </c:pt>
                <c:pt idx="5">
                  <c:v>482000</c:v>
                </c:pt>
                <c:pt idx="6">
                  <c:v>217000</c:v>
                </c:pt>
                <c:pt idx="7">
                  <c:v>70000</c:v>
                </c:pt>
                <c:pt idx="8">
                  <c:v>762000</c:v>
                </c:pt>
                <c:pt idx="9">
                  <c:v>325000</c:v>
                </c:pt>
                <c:pt idx="10">
                  <c:v>174000</c:v>
                </c:pt>
                <c:pt idx="11">
                  <c:v>325000</c:v>
                </c:pt>
                <c:pt idx="12">
                  <c:v>87000</c:v>
                </c:pt>
                <c:pt idx="13">
                  <c:v>70000</c:v>
                </c:pt>
                <c:pt idx="14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3340-AACF-5AC23902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778639744"/>
        <c:axId val="778731744"/>
      </c:lineChart>
      <c:catAx>
        <c:axId val="7786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731744"/>
        <c:crossesAt val="0"/>
        <c:auto val="1"/>
        <c:lblAlgn val="ctr"/>
        <c:lblOffset val="100"/>
        <c:tickLblSkip val="1"/>
        <c:tickMarkSkip val="1"/>
        <c:noMultiLvlLbl val="1"/>
      </c:catAx>
      <c:valAx>
        <c:axId val="778731744"/>
        <c:scaling>
          <c:orientation val="minMax"/>
        </c:scaling>
        <c:delete val="0"/>
        <c:axPos val="l"/>
        <c:numFmt formatCode="#,##0\ &quot;₽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3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example.xlsx]Тип доставки!Сводная таблица3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19050">
            <a:noFill/>
          </a:ln>
          <a:effectLst/>
        </c:spPr>
      </c:pivotFmt>
      <c:pivotFmt>
        <c:idx val="19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</c:pivotFmt>
      <c:pivotFmt>
        <c:idx val="21"/>
        <c:spPr>
          <a:solidFill>
            <a:schemeClr val="bg1">
              <a:lumMod val="85000"/>
            </a:schemeClr>
          </a:solidFill>
          <a:ln w="19050">
            <a:noFill/>
          </a:ln>
          <a:effectLst/>
        </c:spPr>
      </c:pivotFmt>
      <c:pivotFmt>
        <c:idx val="22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</c:pivotFmt>
      <c:pivotFmt>
        <c:idx val="2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'Тип доставки'!$B$1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4-8E48-9E63-5D8014D8DF6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4-8E48-9E63-5D8014D8DF62}"/>
              </c:ext>
            </c:extLst>
          </c:dPt>
          <c:cat>
            <c:strRef>
              <c:f>'Тип доставки'!$A$2:$A$4</c:f>
              <c:strCache>
                <c:ptCount val="2"/>
                <c:pt idx="0">
                  <c:v>Доставка до клиента</c:v>
                </c:pt>
                <c:pt idx="1">
                  <c:v>Самовывоз</c:v>
                </c:pt>
              </c:strCache>
            </c:strRef>
          </c:cat>
          <c:val>
            <c:numRef>
              <c:f>'Тип доставки'!$B$2:$B$4</c:f>
              <c:numCache>
                <c:formatCode>General</c:formatCode>
                <c:ptCount val="2"/>
                <c:pt idx="0">
                  <c:v>12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4-8E48-9E63-5D8014D8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2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example.xlsx]Тип доставки!Сводная таблица3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bg2">
              <a:lumMod val="90000"/>
            </a:schemeClr>
          </a:solidFill>
          <a:ln w="19050">
            <a:noFill/>
          </a:ln>
          <a:effectLst/>
        </c:spPr>
      </c:pivotFmt>
      <c:pivotFmt>
        <c:idx val="24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</c:pivotFmt>
      <c:pivotFmt>
        <c:idx val="25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bg2">
              <a:lumMod val="90000"/>
            </a:schemeClr>
          </a:solidFill>
          <a:ln w="19050">
            <a:noFill/>
          </a:ln>
          <a:effectLst/>
        </c:spPr>
      </c:pivotFmt>
      <c:pivotFmt>
        <c:idx val="27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</c:pivotFmt>
      <c:pivotFmt>
        <c:idx val="28"/>
        <c:spPr>
          <a:ln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2">
              <a:lumMod val="25000"/>
            </a:schemeClr>
          </a:solidFill>
          <a:ln w="19050">
            <a:noFill/>
          </a:ln>
          <a:effectLst/>
        </c:spPr>
      </c:pivotFmt>
      <c:pivotFmt>
        <c:idx val="30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'Тип доставки'!$B$1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3-CE4D-9346-4BA56BD33B49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3-CE4D-9346-4BA56BD33B49}"/>
              </c:ext>
            </c:extLst>
          </c:dPt>
          <c:cat>
            <c:strRef>
              <c:f>'Тип доставки'!$A$2:$A$4</c:f>
              <c:strCache>
                <c:ptCount val="2"/>
                <c:pt idx="0">
                  <c:v>Доставка до клиента</c:v>
                </c:pt>
                <c:pt idx="1">
                  <c:v>Самовывоз</c:v>
                </c:pt>
              </c:strCache>
            </c:strRef>
          </c:cat>
          <c:val>
            <c:numRef>
              <c:f>'Тип доставки'!$B$2:$B$4</c:f>
              <c:numCache>
                <c:formatCode>General</c:formatCode>
                <c:ptCount val="2"/>
                <c:pt idx="0">
                  <c:v>12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3-CE4D-9346-4BA56BD3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example.xlsx]Модель телефона!Сводная таблица5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6B62">
              <a:alpha val="90746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A719">
              <a:alpha val="85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AFA07">
              <a:alpha val="85098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7E141">
              <a:alpha val="85098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AFA07">
              <a:alpha val="85098"/>
            </a:srgbClr>
          </a:solidFill>
          <a:ln>
            <a:noFill/>
          </a:ln>
          <a:effectLst/>
        </c:spPr>
      </c:pivotFmt>
      <c:pivotFmt>
        <c:idx val="29"/>
        <c:spPr>
          <a:solidFill>
            <a:srgbClr val="FF6B62">
              <a:alpha val="85000"/>
            </a:srgb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'Модель телефона'!$B$1:$B$2</c:f>
              <c:strCache>
                <c:ptCount val="1"/>
                <c:pt idx="0">
                  <c:v>Оценка 2</c:v>
                </c:pt>
              </c:strCache>
            </c:strRef>
          </c:tx>
          <c:spPr>
            <a:solidFill>
              <a:srgbClr val="FF6B62">
                <a:alpha val="90746"/>
              </a:srgb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6B62">
                  <a:alpha val="85000"/>
                </a:srgbClr>
              </a:solidFill>
              <a:ln>
                <a:noFill/>
              </a:ln>
              <a:effectLst/>
            </c:spPr>
          </c:dPt>
          <c:cat>
            <c:strRef>
              <c:f>'Модель телефона'!$A$3:$A$8</c:f>
              <c:strCache>
                <c:ptCount val="5"/>
                <c:pt idx="0">
                  <c:v>Смартфон Apple Iphone 11</c:v>
                </c:pt>
                <c:pt idx="1">
                  <c:v>Смартфон Apple Iphone 7</c:v>
                </c:pt>
                <c:pt idx="2">
                  <c:v>Смартфон Apple Iphone SE</c:v>
                </c:pt>
                <c:pt idx="3">
                  <c:v>Смартфон Apple Iphone XR</c:v>
                </c:pt>
                <c:pt idx="4">
                  <c:v>Смартфон Apple Iphone XS</c:v>
                </c:pt>
              </c:strCache>
            </c:strRef>
          </c:cat>
          <c:val>
            <c:numRef>
              <c:f>'Модель телефона'!$B$3:$B$8</c:f>
              <c:numCache>
                <c:formatCode>General</c:formatCode>
                <c:ptCount val="5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C40-97EC-C2AA0473004C}"/>
            </c:ext>
          </c:extLst>
        </c:ser>
        <c:ser>
          <c:idx val="1"/>
          <c:order val="1"/>
          <c:tx>
            <c:strRef>
              <c:f>'Модель телефона'!$C$1:$C$2</c:f>
              <c:strCache>
                <c:ptCount val="1"/>
                <c:pt idx="0">
                  <c:v>Оценка 3</c:v>
                </c:pt>
              </c:strCache>
            </c:strRef>
          </c:tx>
          <c:spPr>
            <a:solidFill>
              <a:srgbClr val="FFA719">
                <a:alpha val="85000"/>
              </a:srgbClr>
            </a:solidFill>
            <a:ln>
              <a:noFill/>
            </a:ln>
            <a:effectLst/>
          </c:spPr>
          <c:invertIfNegative val="0"/>
          <c:cat>
            <c:strRef>
              <c:f>'Модель телефона'!$A$3:$A$8</c:f>
              <c:strCache>
                <c:ptCount val="5"/>
                <c:pt idx="0">
                  <c:v>Смартфон Apple Iphone 11</c:v>
                </c:pt>
                <c:pt idx="1">
                  <c:v>Смартфон Apple Iphone 7</c:v>
                </c:pt>
                <c:pt idx="2">
                  <c:v>Смартфон Apple Iphone SE</c:v>
                </c:pt>
                <c:pt idx="3">
                  <c:v>Смартфон Apple Iphone XR</c:v>
                </c:pt>
                <c:pt idx="4">
                  <c:v>Смартфон Apple Iphone XS</c:v>
                </c:pt>
              </c:strCache>
            </c:strRef>
          </c:cat>
          <c:val>
            <c:numRef>
              <c:f>'Модель телефона'!$C$3:$C$8</c:f>
              <c:numCache>
                <c:formatCode>General</c:formatCode>
                <c:ptCount val="5"/>
                <c:pt idx="1">
                  <c:v>2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B4-3A4D-83F0-FEDD8F62E3B1}"/>
            </c:ext>
          </c:extLst>
        </c:ser>
        <c:ser>
          <c:idx val="2"/>
          <c:order val="2"/>
          <c:tx>
            <c:strRef>
              <c:f>'Модель телефона'!$D$1:$D$2</c:f>
              <c:strCache>
                <c:ptCount val="1"/>
                <c:pt idx="0">
                  <c:v>Оценка 4</c:v>
                </c:pt>
              </c:strCache>
            </c:strRef>
          </c:tx>
          <c:spPr>
            <a:solidFill>
              <a:srgbClr val="FAFA07">
                <a:alpha val="85098"/>
              </a:srgbClr>
            </a:solidFill>
            <a:ln>
              <a:noFill/>
            </a:ln>
            <a:effectLst/>
          </c:spPr>
          <c:invertIfNegative val="0"/>
          <c:cat>
            <c:strRef>
              <c:f>'Модель телефона'!$A$3:$A$8</c:f>
              <c:strCache>
                <c:ptCount val="5"/>
                <c:pt idx="0">
                  <c:v>Смартфон Apple Iphone 11</c:v>
                </c:pt>
                <c:pt idx="1">
                  <c:v>Смартфон Apple Iphone 7</c:v>
                </c:pt>
                <c:pt idx="2">
                  <c:v>Смартфон Apple Iphone SE</c:v>
                </c:pt>
                <c:pt idx="3">
                  <c:v>Смартфон Apple Iphone XR</c:v>
                </c:pt>
                <c:pt idx="4">
                  <c:v>Смартфон Apple Iphone XS</c:v>
                </c:pt>
              </c:strCache>
            </c:strRef>
          </c:cat>
          <c:val>
            <c:numRef>
              <c:f>'Модель телефона'!$D$3:$D$8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B4-3A4D-83F0-FEDD8F62E3B1}"/>
            </c:ext>
          </c:extLst>
        </c:ser>
        <c:ser>
          <c:idx val="3"/>
          <c:order val="3"/>
          <c:tx>
            <c:strRef>
              <c:f>'Модель телефона'!$E$1:$E$2</c:f>
              <c:strCache>
                <c:ptCount val="1"/>
                <c:pt idx="0">
                  <c:v>Оценка 5</c:v>
                </c:pt>
              </c:strCache>
            </c:strRef>
          </c:tx>
          <c:spPr>
            <a:solidFill>
              <a:srgbClr val="07E141">
                <a:alpha val="85098"/>
              </a:srgbClr>
            </a:solidFill>
            <a:ln>
              <a:noFill/>
            </a:ln>
            <a:effectLst/>
          </c:spPr>
          <c:invertIfNegative val="0"/>
          <c:cat>
            <c:strRef>
              <c:f>'Модель телефона'!$A$3:$A$8</c:f>
              <c:strCache>
                <c:ptCount val="5"/>
                <c:pt idx="0">
                  <c:v>Смартфон Apple Iphone 11</c:v>
                </c:pt>
                <c:pt idx="1">
                  <c:v>Смартфон Apple Iphone 7</c:v>
                </c:pt>
                <c:pt idx="2">
                  <c:v>Смартфон Apple Iphone SE</c:v>
                </c:pt>
                <c:pt idx="3">
                  <c:v>Смартфон Apple Iphone XR</c:v>
                </c:pt>
                <c:pt idx="4">
                  <c:v>Смартфон Apple Iphone XS</c:v>
                </c:pt>
              </c:strCache>
            </c:strRef>
          </c:cat>
          <c:val>
            <c:numRef>
              <c:f>'Модель телефона'!$E$3:$E$8</c:f>
              <c:numCache>
                <c:formatCode>General</c:formatCode>
                <c:ptCount val="5"/>
                <c:pt idx="0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B4-3A4D-83F0-FEDD8F62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858848"/>
        <c:axId val="1054833264"/>
      </c:barChart>
      <c:catAx>
        <c:axId val="80485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833264"/>
        <c:crosses val="autoZero"/>
        <c:auto val="1"/>
        <c:lblAlgn val="ctr"/>
        <c:lblOffset val="100"/>
        <c:noMultiLvlLbl val="0"/>
      </c:catAx>
      <c:valAx>
        <c:axId val="10548332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8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waterfall" uniqueId="{78C713ED-2012-5B49-8AAE-5D18B89E6EFB}">
          <cx:spPr>
            <a:gradFill flip="none" rotWithShape="1">
              <a:gsLst>
                <a:gs pos="83000">
                  <a:schemeClr val="bg1">
                    <a:lumMod val="46000"/>
                  </a:schemeClr>
                </a:gs>
                <a:gs pos="99000">
                  <a:schemeClr val="bg1">
                    <a:alpha val="84749"/>
                    <a:lumMod val="91000"/>
                  </a:schemeClr>
                </a:gs>
              </a:gsLst>
              <a:lin ang="0" scaled="1"/>
              <a:tileRect/>
            </a:gradFill>
            <a:ln>
              <a:noFill/>
            </a:ln>
          </cx:spPr>
          <cx:dataPt idx="1">
            <cx:spPr>
              <a:ln>
                <a:noFill/>
              </a:ln>
            </cx:spPr>
          </cx:dataPt>
          <cx:dataPt idx="2"/>
          <cx:dataPt idx="3">
            <cx:spPr>
              <a:ln>
                <a:noFill/>
              </a:ln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ru-RU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bg1"/>
                </a:solidFill>
              </a:defRPr>
            </a:pPr>
            <a:endParaRPr lang="ru-RU" sz="900" b="0" i="0" u="none" strike="noStrike" baseline="0">
              <a:solidFill>
                <a:schemeClr val="bg1"/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4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microsoft.com/office/2014/relationships/chartEx" Target="../charts/chartEx1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3.xml"/><Relationship Id="rId5" Type="http://schemas.openxmlformats.org/officeDocument/2006/relationships/image" Target="../media/image6.png"/><Relationship Id="rId10" Type="http://schemas.openxmlformats.org/officeDocument/2006/relationships/chart" Target="../charts/chart2.xml"/><Relationship Id="rId4" Type="http://schemas.openxmlformats.org/officeDocument/2006/relationships/image" Target="../media/image5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389802</xdr:colOff>
      <xdr:row>1</xdr:row>
      <xdr:rowOff>114300</xdr:rowOff>
    </xdr:from>
    <xdr:to>
      <xdr:col>16</xdr:col>
      <xdr:colOff>156801</xdr:colOff>
      <xdr:row>26</xdr:row>
      <xdr:rowOff>88900</xdr:rowOff>
    </xdr:to>
    <xdr:grpSp>
      <xdr:nvGrpSpPr>
        <xdr:cNvPr id="6" name="Группа 5">
          <a:extLst>
            <a:ext uri="{FF2B5EF4-FFF2-40B4-BE49-F238E27FC236}">
              <a16:creationId xmlns:a16="http://schemas.microsoft.com/office/drawing/2014/main" id="{9ADDE2EF-548C-024E-A7B6-7F87055126B0}"/>
            </a:ext>
          </a:extLst>
        </xdr:cNvPr>
        <xdr:cNvGrpSpPr/>
      </xdr:nvGrpSpPr>
      <xdr:grpSpPr>
        <a:xfrm>
          <a:off x="1215302" y="317500"/>
          <a:ext cx="12149499" cy="5054600"/>
          <a:chOff x="1676400" y="228600"/>
          <a:chExt cx="12153900" cy="5054600"/>
        </a:xfrm>
        <a:gradFill>
          <a:gsLst>
            <a:gs pos="83000">
              <a:schemeClr val="tx1">
                <a:alpha val="80251"/>
                <a:lumMod val="63000"/>
              </a:schemeClr>
            </a:gs>
            <a:gs pos="98000">
              <a:schemeClr val="tx1">
                <a:lumMod val="75000"/>
                <a:lumOff val="25000"/>
              </a:schemeClr>
            </a:gs>
          </a:gsLst>
          <a:lin ang="5400000" scaled="1"/>
        </a:gradFill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56926AC1-26C6-6041-BE6B-B6430157BBD3}"/>
              </a:ext>
            </a:extLst>
          </xdr:cNvPr>
          <xdr:cNvSpPr/>
        </xdr:nvSpPr>
        <xdr:spPr>
          <a:xfrm>
            <a:off x="1676400" y="241300"/>
            <a:ext cx="8026400" cy="21209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" name="Прямоугольник 2">
            <a:extLst>
              <a:ext uri="{FF2B5EF4-FFF2-40B4-BE49-F238E27FC236}">
                <a16:creationId xmlns:a16="http://schemas.microsoft.com/office/drawing/2014/main" id="{A95EB823-E67E-3A4B-9462-82AD8B189099}"/>
              </a:ext>
            </a:extLst>
          </xdr:cNvPr>
          <xdr:cNvSpPr/>
        </xdr:nvSpPr>
        <xdr:spPr>
          <a:xfrm>
            <a:off x="5676900" y="2654300"/>
            <a:ext cx="4025900" cy="26162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Прямоугольник 3">
            <a:extLst>
              <a:ext uri="{FF2B5EF4-FFF2-40B4-BE49-F238E27FC236}">
                <a16:creationId xmlns:a16="http://schemas.microsoft.com/office/drawing/2014/main" id="{FE8E6721-1440-E94A-910B-4153730518D7}"/>
              </a:ext>
            </a:extLst>
          </xdr:cNvPr>
          <xdr:cNvSpPr/>
        </xdr:nvSpPr>
        <xdr:spPr>
          <a:xfrm>
            <a:off x="1689100" y="2667000"/>
            <a:ext cx="3822700" cy="26162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6CB98D46-5159-984E-9068-40BF8E8E32F5}"/>
              </a:ext>
            </a:extLst>
          </xdr:cNvPr>
          <xdr:cNvSpPr/>
        </xdr:nvSpPr>
        <xdr:spPr>
          <a:xfrm>
            <a:off x="9861550" y="228600"/>
            <a:ext cx="3968750" cy="502920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ru-RU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495300</xdr:colOff>
      <xdr:row>2</xdr:row>
      <xdr:rowOff>52057</xdr:rowOff>
    </xdr:from>
    <xdr:to>
      <xdr:col>3</xdr:col>
      <xdr:colOff>8299</xdr:colOff>
      <xdr:row>3</xdr:row>
      <xdr:rowOff>138945</xdr:rowOff>
    </xdr:to>
    <xdr:sp macro="" textlink="">
      <xdr:nvSpPr>
        <xdr:cNvPr id="7" name="Скругленный прямоугольник 6">
          <a:extLst>
            <a:ext uri="{FF2B5EF4-FFF2-40B4-BE49-F238E27FC236}">
              <a16:creationId xmlns:a16="http://schemas.microsoft.com/office/drawing/2014/main" id="{B1757619-D71E-5248-B4B8-820E329F4E97}"/>
            </a:ext>
          </a:extLst>
        </xdr:cNvPr>
        <xdr:cNvSpPr/>
      </xdr:nvSpPr>
      <xdr:spPr>
        <a:xfrm>
          <a:off x="1325201" y="454433"/>
          <a:ext cx="1172801" cy="288076"/>
        </a:xfrm>
        <a:prstGeom prst="roundRect">
          <a:avLst>
            <a:gd name="adj" fmla="val 30667"/>
          </a:avLst>
        </a:prstGeom>
        <a:solidFill>
          <a:schemeClr val="bg1"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ru-RU" sz="1100"/>
            <a:t>Продажи</a:t>
          </a:r>
        </a:p>
      </xdr:txBody>
    </xdr:sp>
    <xdr:clientData/>
  </xdr:twoCellAnchor>
  <xdr:twoCellAnchor>
    <xdr:from>
      <xdr:col>1</xdr:col>
      <xdr:colOff>495300</xdr:colOff>
      <xdr:row>14</xdr:row>
      <xdr:rowOff>26155</xdr:rowOff>
    </xdr:from>
    <xdr:to>
      <xdr:col>3</xdr:col>
      <xdr:colOff>198799</xdr:colOff>
      <xdr:row>15</xdr:row>
      <xdr:rowOff>125743</xdr:rowOff>
    </xdr:to>
    <xdr:sp macro="" textlink="">
      <xdr:nvSpPr>
        <xdr:cNvPr id="8" name="Скругленный прямоугольник 7">
          <a:extLst>
            <a:ext uri="{FF2B5EF4-FFF2-40B4-BE49-F238E27FC236}">
              <a16:creationId xmlns:a16="http://schemas.microsoft.com/office/drawing/2014/main" id="{39BAE196-38C7-E144-95F9-24B11AA83FE2}"/>
            </a:ext>
          </a:extLst>
        </xdr:cNvPr>
        <xdr:cNvSpPr/>
      </xdr:nvSpPr>
      <xdr:spPr>
        <a:xfrm>
          <a:off x="1325201" y="2842789"/>
          <a:ext cx="1363301" cy="300776"/>
        </a:xfrm>
        <a:prstGeom prst="roundRect">
          <a:avLst>
            <a:gd name="adj" fmla="val 30667"/>
          </a:avLst>
        </a:prstGeom>
        <a:solidFill>
          <a:schemeClr val="bg1"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ru-RU" sz="1100"/>
            <a:t>Тип доставки</a:t>
          </a:r>
        </a:p>
      </xdr:txBody>
    </xdr:sp>
    <xdr:clientData/>
  </xdr:twoCellAnchor>
  <xdr:twoCellAnchor>
    <xdr:from>
      <xdr:col>6</xdr:col>
      <xdr:colOff>271101</xdr:colOff>
      <xdr:row>14</xdr:row>
      <xdr:rowOff>14084</xdr:rowOff>
    </xdr:from>
    <xdr:to>
      <xdr:col>8</xdr:col>
      <xdr:colOff>0</xdr:colOff>
      <xdr:row>15</xdr:row>
      <xdr:rowOff>126372</xdr:rowOff>
    </xdr:to>
    <xdr:sp macro="" textlink="">
      <xdr:nvSpPr>
        <xdr:cNvPr id="9" name="Скругленный прямоугольник 8">
          <a:extLst>
            <a:ext uri="{FF2B5EF4-FFF2-40B4-BE49-F238E27FC236}">
              <a16:creationId xmlns:a16="http://schemas.microsoft.com/office/drawing/2014/main" id="{66FAFB51-7B68-ED43-B87D-7F040A175BE6}"/>
            </a:ext>
          </a:extLst>
        </xdr:cNvPr>
        <xdr:cNvSpPr/>
      </xdr:nvSpPr>
      <xdr:spPr>
        <a:xfrm>
          <a:off x="5250507" y="2830718"/>
          <a:ext cx="1388701" cy="313476"/>
        </a:xfrm>
        <a:prstGeom prst="roundRect">
          <a:avLst>
            <a:gd name="adj" fmla="val 30667"/>
          </a:avLst>
        </a:prstGeom>
        <a:solidFill>
          <a:schemeClr val="bg1"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ru-RU" sz="1100"/>
            <a:t>Тип клиентов</a:t>
          </a:r>
        </a:p>
      </xdr:txBody>
    </xdr:sp>
    <xdr:clientData/>
  </xdr:twoCellAnchor>
  <xdr:twoCellAnchor>
    <xdr:from>
      <xdr:col>11</xdr:col>
      <xdr:colOff>501523</xdr:colOff>
      <xdr:row>2</xdr:row>
      <xdr:rowOff>51931</xdr:rowOff>
    </xdr:from>
    <xdr:to>
      <xdr:col>13</xdr:col>
      <xdr:colOff>395522</xdr:colOff>
      <xdr:row>3</xdr:row>
      <xdr:rowOff>151519</xdr:rowOff>
    </xdr:to>
    <xdr:sp macro="" textlink="">
      <xdr:nvSpPr>
        <xdr:cNvPr id="10" name="Скругленный прямоугольник 9">
          <a:extLst>
            <a:ext uri="{FF2B5EF4-FFF2-40B4-BE49-F238E27FC236}">
              <a16:creationId xmlns:a16="http://schemas.microsoft.com/office/drawing/2014/main" id="{85B0C979-6BBC-F64C-AA57-3CDBA9F0EC5B}"/>
            </a:ext>
          </a:extLst>
        </xdr:cNvPr>
        <xdr:cNvSpPr/>
      </xdr:nvSpPr>
      <xdr:spPr>
        <a:xfrm>
          <a:off x="9630434" y="454307"/>
          <a:ext cx="1553801" cy="300776"/>
        </a:xfrm>
        <a:prstGeom prst="roundRect">
          <a:avLst>
            <a:gd name="adj" fmla="val 30667"/>
          </a:avLst>
        </a:prstGeom>
        <a:solidFill>
          <a:schemeClr val="bg1">
            <a:alpha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ru-RU" sz="1100"/>
            <a:t>Модель телефона</a:t>
          </a:r>
        </a:p>
      </xdr:txBody>
    </xdr:sp>
    <xdr:clientData/>
  </xdr:twoCellAnchor>
  <xdr:twoCellAnchor editAs="oneCell">
    <xdr:from>
      <xdr:col>1</xdr:col>
      <xdr:colOff>562447</xdr:colOff>
      <xdr:row>2</xdr:row>
      <xdr:rowOff>50800</xdr:rowOff>
    </xdr:from>
    <xdr:to>
      <xdr:col>2</xdr:col>
      <xdr:colOff>75446</xdr:colOff>
      <xdr:row>4</xdr:row>
      <xdr:rowOff>0</xdr:rowOff>
    </xdr:to>
    <xdr:pic>
      <xdr:nvPicPr>
        <xdr:cNvPr id="12" name="Рисунок 11" descr="Презентация с линейчатой диаграммой (справа налево)">
          <a:extLst>
            <a:ext uri="{FF2B5EF4-FFF2-40B4-BE49-F238E27FC236}">
              <a16:creationId xmlns:a16="http://schemas.microsoft.com/office/drawing/2014/main" id="{23BA24B5-9F87-964B-A156-8C625A998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2348" y="453176"/>
          <a:ext cx="342900" cy="351576"/>
        </a:xfrm>
        <a:prstGeom prst="rect">
          <a:avLst/>
        </a:prstGeom>
      </xdr:spPr>
    </xdr:pic>
    <xdr:clientData/>
  </xdr:twoCellAnchor>
  <xdr:twoCellAnchor editAs="oneCell">
    <xdr:from>
      <xdr:col>1</xdr:col>
      <xdr:colOff>578919</xdr:colOff>
      <xdr:row>14</xdr:row>
      <xdr:rowOff>14084</xdr:rowOff>
    </xdr:from>
    <xdr:to>
      <xdr:col>2</xdr:col>
      <xdr:colOff>79218</xdr:colOff>
      <xdr:row>15</xdr:row>
      <xdr:rowOff>139072</xdr:rowOff>
    </xdr:to>
    <xdr:pic>
      <xdr:nvPicPr>
        <xdr:cNvPr id="14" name="Рисунок 13" descr="Исследование">
          <a:extLst>
            <a:ext uri="{FF2B5EF4-FFF2-40B4-BE49-F238E27FC236}">
              <a16:creationId xmlns:a16="http://schemas.microsoft.com/office/drawing/2014/main" id="{2A422CAD-5CCE-1E42-8F35-7344EA6A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8820" y="2830718"/>
          <a:ext cx="330200" cy="326176"/>
        </a:xfrm>
        <a:prstGeom prst="rect">
          <a:avLst/>
        </a:prstGeom>
      </xdr:spPr>
    </xdr:pic>
    <xdr:clientData/>
  </xdr:twoCellAnchor>
  <xdr:twoCellAnchor editAs="oneCell">
    <xdr:from>
      <xdr:col>6</xdr:col>
      <xdr:colOff>322152</xdr:colOff>
      <xdr:row>14</xdr:row>
      <xdr:rowOff>0</xdr:rowOff>
    </xdr:from>
    <xdr:to>
      <xdr:col>6</xdr:col>
      <xdr:colOff>665052</xdr:colOff>
      <xdr:row>15</xdr:row>
      <xdr:rowOff>124988</xdr:rowOff>
    </xdr:to>
    <xdr:pic>
      <xdr:nvPicPr>
        <xdr:cNvPr id="16" name="Рисунок 15" descr="Тележка">
          <a:extLst>
            <a:ext uri="{FF2B5EF4-FFF2-40B4-BE49-F238E27FC236}">
              <a16:creationId xmlns:a16="http://schemas.microsoft.com/office/drawing/2014/main" id="{03496C17-4B27-8A4D-8A6B-015A3D16F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301558" y="2816634"/>
          <a:ext cx="342900" cy="326176"/>
        </a:xfrm>
        <a:prstGeom prst="rect">
          <a:avLst/>
        </a:prstGeom>
      </xdr:spPr>
    </xdr:pic>
    <xdr:clientData/>
  </xdr:twoCellAnchor>
  <xdr:twoCellAnchor editAs="oneCell">
    <xdr:from>
      <xdr:col>11</xdr:col>
      <xdr:colOff>575901</xdr:colOff>
      <xdr:row>2</xdr:row>
      <xdr:rowOff>65008</xdr:rowOff>
    </xdr:from>
    <xdr:to>
      <xdr:col>12</xdr:col>
      <xdr:colOff>0</xdr:colOff>
      <xdr:row>3</xdr:row>
      <xdr:rowOff>113796</xdr:rowOff>
    </xdr:to>
    <xdr:pic>
      <xdr:nvPicPr>
        <xdr:cNvPr id="18" name="Рисунок 17" descr="Список (справа налево)">
          <a:extLst>
            <a:ext uri="{FF2B5EF4-FFF2-40B4-BE49-F238E27FC236}">
              <a16:creationId xmlns:a16="http://schemas.microsoft.com/office/drawing/2014/main" id="{510A19C8-E27F-A442-A335-44F317471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04812" y="467384"/>
          <a:ext cx="254000" cy="249976"/>
        </a:xfrm>
        <a:prstGeom prst="rect">
          <a:avLst/>
        </a:prstGeom>
      </xdr:spPr>
    </xdr:pic>
    <xdr:clientData/>
  </xdr:twoCellAnchor>
  <xdr:twoCellAnchor>
    <xdr:from>
      <xdr:col>3</xdr:col>
      <xdr:colOff>198799</xdr:colOff>
      <xdr:row>2</xdr:row>
      <xdr:rowOff>188865</xdr:rowOff>
    </xdr:from>
    <xdr:to>
      <xdr:col>10</xdr:col>
      <xdr:colOff>431800</xdr:colOff>
      <xdr:row>11</xdr:row>
      <xdr:rowOff>163465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8417472-50BA-4742-9C03-4EA48D71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5</xdr:col>
      <xdr:colOff>678225</xdr:colOff>
      <xdr:row>2</xdr:row>
      <xdr:rowOff>51931</xdr:rowOff>
    </xdr:from>
    <xdr:ext cx="1811477" cy="356405"/>
    <xdr:sp macro="" textlink="Продажи!E2">
      <xdr:nvSpPr>
        <xdr:cNvPr id="20" name="TextBox 19">
          <a:extLst>
            <a:ext uri="{FF2B5EF4-FFF2-40B4-BE49-F238E27FC236}">
              <a16:creationId xmlns:a16="http://schemas.microsoft.com/office/drawing/2014/main" id="{53D48373-113C-444C-A5D1-83614E491DCE}"/>
            </a:ext>
          </a:extLst>
        </xdr:cNvPr>
        <xdr:cNvSpPr txBox="1"/>
      </xdr:nvSpPr>
      <xdr:spPr>
        <a:xfrm>
          <a:off x="4827730" y="454307"/>
          <a:ext cx="1811477" cy="356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CA993CCC-9CC2-7D43-98D9-2144CD271319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4 220 000 ₽</a:t>
          </a:fld>
          <a:endParaRPr lang="ru-RU" sz="2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86260</xdr:colOff>
      <xdr:row>16</xdr:row>
      <xdr:rowOff>38981</xdr:rowOff>
    </xdr:from>
    <xdr:to>
      <xdr:col>4</xdr:col>
      <xdr:colOff>22760</xdr:colOff>
      <xdr:row>24</xdr:row>
      <xdr:rowOff>38981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72D6EEF4-1E51-7B45-A0D2-54C4806F4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4</xdr:col>
      <xdr:colOff>431800</xdr:colOff>
      <xdr:row>16</xdr:row>
      <xdr:rowOff>114300</xdr:rowOff>
    </xdr:from>
    <xdr:ext cx="184731" cy="26443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692CF5-94E1-294F-8A69-4CA47AD91548}"/>
            </a:ext>
          </a:extLst>
        </xdr:cNvPr>
        <xdr:cNvSpPr txBox="1"/>
      </xdr:nvSpPr>
      <xdr:spPr>
        <a:xfrm>
          <a:off x="3733800" y="33655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82440</xdr:colOff>
      <xdr:row>16</xdr:row>
      <xdr:rowOff>40239</xdr:rowOff>
    </xdr:from>
    <xdr:to>
      <xdr:col>6</xdr:col>
      <xdr:colOff>95140</xdr:colOff>
      <xdr:row>24</xdr:row>
      <xdr:rowOff>52939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6E263F76-5AB0-5A45-BAC9-F8D6AF798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2</xdr:col>
      <xdr:colOff>192512</xdr:colOff>
      <xdr:row>18</xdr:row>
      <xdr:rowOff>83137</xdr:rowOff>
    </xdr:from>
    <xdr:ext cx="635000" cy="405432"/>
    <xdr:sp macro="" textlink="'Тип доставки'!C2">
      <xdr:nvSpPr>
        <xdr:cNvPr id="11" name="TextBox 10">
          <a:extLst>
            <a:ext uri="{FF2B5EF4-FFF2-40B4-BE49-F238E27FC236}">
              <a16:creationId xmlns:a16="http://schemas.microsoft.com/office/drawing/2014/main" id="{EA1D1975-BB6F-8B40-AFC1-55DD9CA28F70}"/>
            </a:ext>
          </a:extLst>
        </xdr:cNvPr>
        <xdr:cNvSpPr txBox="1"/>
      </xdr:nvSpPr>
      <xdr:spPr>
        <a:xfrm>
          <a:off x="1852314" y="3704523"/>
          <a:ext cx="63500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B9F338B8-FE34-F949-898A-FBF50C469945}" type="TxLink">
            <a:rPr lang="en-US" sz="2000" b="1" i="0" u="none" strike="noStrike">
              <a:solidFill>
                <a:srgbClr val="BFBFBF"/>
              </a:solidFill>
              <a:latin typeface="Calibri"/>
              <a:cs typeface="Calibri"/>
            </a:rPr>
            <a:pPr algn="ctr"/>
            <a:t>39%</a:t>
          </a:fld>
          <a:endParaRPr lang="ru-RU" sz="2000" b="1"/>
        </a:p>
      </xdr:txBody>
    </xdr:sp>
    <xdr:clientData/>
  </xdr:oneCellAnchor>
  <xdr:oneCellAnchor>
    <xdr:from>
      <xdr:col>4</xdr:col>
      <xdr:colOff>201972</xdr:colOff>
      <xdr:row>18</xdr:row>
      <xdr:rowOff>83202</xdr:rowOff>
    </xdr:from>
    <xdr:ext cx="627929" cy="405367"/>
    <xdr:sp macro="" textlink="'Тип доставки'!C3">
      <xdr:nvSpPr>
        <xdr:cNvPr id="13" name="TextBox 12">
          <a:extLst>
            <a:ext uri="{FF2B5EF4-FFF2-40B4-BE49-F238E27FC236}">
              <a16:creationId xmlns:a16="http://schemas.microsoft.com/office/drawing/2014/main" id="{A1763CFB-16E4-C740-BF47-309F23CC680E}"/>
            </a:ext>
          </a:extLst>
        </xdr:cNvPr>
        <xdr:cNvSpPr txBox="1"/>
      </xdr:nvSpPr>
      <xdr:spPr>
        <a:xfrm>
          <a:off x="3521576" y="3704588"/>
          <a:ext cx="627929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fld id="{FFC9F0CD-4CD5-2F48-B9FE-5EFBEF3DD8E3}" type="TxLink">
            <a:rPr lang="en-US" sz="2000" b="1" i="0" u="none" strike="noStrike">
              <a:solidFill>
                <a:srgbClr val="BFBFBF"/>
              </a:solidFill>
              <a:latin typeface="Calibri"/>
              <a:cs typeface="Calibri"/>
            </a:rPr>
            <a:pPr algn="ctr"/>
            <a:t>61%</a:t>
          </a:fld>
          <a:endParaRPr lang="ru-RU" sz="2000" b="1"/>
        </a:p>
      </xdr:txBody>
    </xdr:sp>
    <xdr:clientData/>
  </xdr:oneCellAnchor>
  <xdr:twoCellAnchor>
    <xdr:from>
      <xdr:col>6</xdr:col>
      <xdr:colOff>271101</xdr:colOff>
      <xdr:row>13</xdr:row>
      <xdr:rowOff>114178</xdr:rowOff>
    </xdr:from>
    <xdr:to>
      <xdr:col>11</xdr:col>
      <xdr:colOff>169501</xdr:colOff>
      <xdr:row>26</xdr:row>
      <xdr:rowOff>52690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Диаграмма 22">
              <a:extLst>
                <a:ext uri="{FF2B5EF4-FFF2-40B4-BE49-F238E27FC236}">
                  <a16:creationId xmlns:a16="http://schemas.microsoft.com/office/drawing/2014/main" id="{C318C913-41A2-3F47-A6BF-08EBAE196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0507" y="2729624"/>
              <a:ext cx="4047905" cy="2553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11</xdr:col>
      <xdr:colOff>360001</xdr:colOff>
      <xdr:row>4</xdr:row>
      <xdr:rowOff>790</xdr:rowOff>
    </xdr:from>
    <xdr:to>
      <xdr:col>16</xdr:col>
      <xdr:colOff>156801</xdr:colOff>
      <xdr:row>17</xdr:row>
      <xdr:rowOff>102390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DC21214F-CA6B-8E44-AFDD-E1B706B97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6</xdr:col>
      <xdr:colOff>261076</xdr:colOff>
      <xdr:row>27</xdr:row>
      <xdr:rowOff>12575</xdr:rowOff>
    </xdr:from>
    <xdr:to>
      <xdr:col>8</xdr:col>
      <xdr:colOff>430074</xdr:colOff>
      <xdr:row>33</xdr:row>
      <xdr:rowOff>102422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Тип клиента">
              <a:extLst>
                <a:ext uri="{FF2B5EF4-FFF2-40B4-BE49-F238E27FC236}">
                  <a16:creationId xmlns:a16="http://schemas.microsoft.com/office/drawing/2014/main" id="{0CEA56DF-6441-3A41-941A-1C5C87F2BA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клиен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4076" y="5498975"/>
              <a:ext cx="1819998" cy="1309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599071</xdr:colOff>
      <xdr:row>27</xdr:row>
      <xdr:rowOff>12575</xdr:rowOff>
    </xdr:from>
    <xdr:to>
      <xdr:col>16</xdr:col>
      <xdr:colOff>156800</xdr:colOff>
      <xdr:row>35</xdr:row>
      <xdr:rowOff>183853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Товар">
              <a:extLst>
                <a:ext uri="{FF2B5EF4-FFF2-40B4-BE49-F238E27FC236}">
                  <a16:creationId xmlns:a16="http://schemas.microsoft.com/office/drawing/2014/main" id="{1C83C684-230D-8D47-A631-9274512999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овар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5071" y="5498975"/>
              <a:ext cx="2859729" cy="1796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756042</xdr:colOff>
      <xdr:row>27</xdr:row>
      <xdr:rowOff>12575</xdr:rowOff>
    </xdr:from>
    <xdr:to>
      <xdr:col>6</xdr:col>
      <xdr:colOff>261076</xdr:colOff>
      <xdr:row>32</xdr:row>
      <xdr:rowOff>12574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Тип доставки">
              <a:extLst>
                <a:ext uri="{FF2B5EF4-FFF2-40B4-BE49-F238E27FC236}">
                  <a16:creationId xmlns:a16="http://schemas.microsoft.com/office/drawing/2014/main" id="{6B39FA8B-2E28-AE45-BCE5-0C431425AA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доставки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2542" y="5498975"/>
              <a:ext cx="1981534" cy="1015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389801</xdr:colOff>
      <xdr:row>27</xdr:row>
      <xdr:rowOff>12575</xdr:rowOff>
    </xdr:from>
    <xdr:to>
      <xdr:col>3</xdr:col>
      <xdr:colOff>756042</xdr:colOff>
      <xdr:row>32</xdr:row>
      <xdr:rowOff>12574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Годы">
              <a:extLst>
                <a:ext uri="{FF2B5EF4-FFF2-40B4-BE49-F238E27FC236}">
                  <a16:creationId xmlns:a16="http://schemas.microsoft.com/office/drawing/2014/main" id="{458FABB1-BA64-F74B-927D-AA409101CA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01" y="5498975"/>
              <a:ext cx="2017241" cy="1015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430074</xdr:colOff>
      <xdr:row>27</xdr:row>
      <xdr:rowOff>12575</xdr:rowOff>
    </xdr:from>
    <xdr:to>
      <xdr:col>12</xdr:col>
      <xdr:colOff>599072</xdr:colOff>
      <xdr:row>35</xdr:row>
      <xdr:rowOff>183853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Регион">
              <a:extLst>
                <a:ext uri="{FF2B5EF4-FFF2-40B4-BE49-F238E27FC236}">
                  <a16:creationId xmlns:a16="http://schemas.microsoft.com/office/drawing/2014/main" id="{CA613D09-D9D8-F34D-BF01-0452343214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4074" y="5498975"/>
              <a:ext cx="3470998" cy="17968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0.38421</cdr:x>
      <cdr:y>0.5</cdr:y>
    </cdr:from>
    <cdr:to>
      <cdr:x>0.63421</cdr:x>
      <cdr:y>0.77586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4F6724-BD16-F743-8910-DAA07B1BB173}"/>
            </a:ext>
          </a:extLst>
        </cdr:cNvPr>
        <cdr:cNvSpPr txBox="1"/>
      </cdr:nvSpPr>
      <cdr:spPr>
        <a:xfrm xmlns:a="http://schemas.openxmlformats.org/drawingml/2006/main">
          <a:off x="927100" y="812800"/>
          <a:ext cx="603250" cy="448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ru-RU" sz="800">
              <a:solidFill>
                <a:schemeClr val="bg1"/>
              </a:solidFill>
            </a:rPr>
            <a:t>Доставка</a:t>
          </a:r>
        </a:p>
        <a:p xmlns:a="http://schemas.openxmlformats.org/drawingml/2006/main">
          <a:pPr algn="ctr"/>
          <a:r>
            <a:rPr lang="ru-RU" sz="800">
              <a:solidFill>
                <a:schemeClr val="bg1"/>
              </a:solidFill>
            </a:rPr>
            <a:t>до</a:t>
          </a:r>
          <a:r>
            <a:rPr lang="ru-RU" sz="800" baseline="0">
              <a:solidFill>
                <a:schemeClr val="bg1"/>
              </a:solidFill>
            </a:rPr>
            <a:t> клиента</a:t>
          </a:r>
          <a:endParaRPr lang="ru-RU" sz="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0.30469</cdr:x>
      <cdr:y>0.49612</cdr:y>
    </cdr:from>
    <cdr:to>
      <cdr:x>0.70918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940205-645D-3C41-BE91-B5576064050A}"/>
            </a:ext>
          </a:extLst>
        </cdr:cNvPr>
        <cdr:cNvSpPr txBox="1"/>
      </cdr:nvSpPr>
      <cdr:spPr>
        <a:xfrm xmlns:a="http://schemas.openxmlformats.org/drawingml/2006/main">
          <a:off x="758443" y="812800"/>
          <a:ext cx="1006857" cy="825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chemeClr val="bg1"/>
              </a:solidFill>
            </a:rPr>
            <a:t>C</a:t>
          </a:r>
          <a:r>
            <a:rPr lang="ru-RU" sz="800">
              <a:solidFill>
                <a:schemeClr val="bg1"/>
              </a:solidFill>
            </a:rPr>
            <a:t>амовывоз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мине Ахвердян" refreshedDate="44336.89012048611" createdVersion="7" refreshedVersion="7" minRefreshableVersion="3" recordCount="31" xr:uid="{2B3F7F93-7683-6C41-974C-6239B178D795}">
  <cacheSource type="worksheet">
    <worksheetSource name="данные"/>
  </cacheSource>
  <cacheFields count="10">
    <cacheField name="Дата" numFmtId="14">
      <sharedItems containsSemiMixedTypes="0" containsNonDate="0" containsDate="1" containsString="0" minDate="2020-01-01T00:00:00" maxDate="2021-06-22T00:00:00" count="18">
        <d v="2020-01-01T00:00:00"/>
        <d v="2020-01-03T00:00:00"/>
        <d v="2020-01-05T00:00:00"/>
        <d v="2020-01-07T00:00:00"/>
        <d v="2020-01-08T00:00:00"/>
        <d v="2020-01-10T00:00:00"/>
        <d v="2020-01-11T00:00:00"/>
        <d v="2020-01-13T00:00:00"/>
        <d v="2020-01-15T00:00:00"/>
        <d v="2020-01-17T00:00:00"/>
        <d v="2020-01-18T00:00:00"/>
        <d v="2021-01-21T00:00:00"/>
        <d v="2021-03-21T00:00:00"/>
        <d v="2021-05-21T00:00:00"/>
        <d v="2021-06-21T00:00:00"/>
        <d v="2020-03-21T00:00:00" u="1"/>
        <d v="2020-01-21T00:00:00" u="1"/>
        <d v="2020-05-21T00:00:00" u="1"/>
      </sharedItems>
    </cacheField>
    <cacheField name="Тип клиента" numFmtId="0">
      <sharedItems count="3">
        <s v="Физ. Лицо"/>
        <s v="Юр. Лицо"/>
        <s v="Интернет заказ"/>
      </sharedItems>
    </cacheField>
    <cacheField name="Регион" numFmtId="0">
      <sharedItems count="8">
        <s v="Москва"/>
        <s v="Владимирская область"/>
        <s v="Санкт-Петербург"/>
        <s v="Воронеж"/>
        <s v="Тульская область"/>
        <s v="Ярославская область"/>
        <s v="Московская область"/>
        <s v="Ленинградская область"/>
      </sharedItems>
    </cacheField>
    <cacheField name="Товар" numFmtId="0">
      <sharedItems count="5">
        <s v="Смартфон Apple Iphone SE"/>
        <s v="Смартфон Apple Iphone XR"/>
        <s v="Смартфон Apple Iphone 7"/>
        <s v="Смартфон Apple Iphone 11"/>
        <s v="Смартфон Apple Iphone XS"/>
      </sharedItems>
    </cacheField>
    <cacheField name="Цена" numFmtId="0">
      <sharedItems containsSemiMixedTypes="0" containsString="0" containsNumber="1" containsInteger="1" minValue="60000" maxValue="87000"/>
    </cacheField>
    <cacheField name="Количество" numFmtId="0">
      <sharedItems containsSemiMixedTypes="0" containsString="0" containsNumber="1" containsInteger="1" minValue="1" maxValue="4"/>
    </cacheField>
    <cacheField name="Сумма" numFmtId="0">
      <sharedItems containsSemiMixedTypes="0" containsString="0" containsNumber="1" containsInteger="1" minValue="60000" maxValue="348000"/>
    </cacheField>
    <cacheField name="Тип доставки" numFmtId="0">
      <sharedItems count="2">
        <s v="Самовывоз"/>
        <s v="Доставка до клиента"/>
      </sharedItems>
    </cacheField>
    <cacheField name="Лояльность клиентов" numFmtId="0">
      <sharedItems containsMixedTypes="1" containsNumber="1" containsInteger="1" minValue="1" maxValue="5" count="9">
        <s v="Оценка 4"/>
        <s v="Оценка 5"/>
        <s v="Оценка 3"/>
        <s v="Оценка 2"/>
        <n v="5" u="1"/>
        <n v="2" u="1"/>
        <n v="1" u="1"/>
        <n v="3" u="1"/>
        <n v="4" u="1"/>
      </sharedItems>
    </cacheField>
    <cacheField name="Годы" numFmtId="0">
      <sharedItems containsSemiMixedTypes="0" containsString="0" containsNumber="1" containsInteger="1" minValue="2020" maxValue="2021" count="2">
        <n v="2020"/>
        <n v="2021"/>
      </sharedItems>
    </cacheField>
  </cacheFields>
  <extLst>
    <ext xmlns:x14="http://schemas.microsoft.com/office/spreadsheetml/2009/9/main" uri="{725AE2AE-9491-48be-B2B4-4EB974FC3084}">
      <x14:pivotCacheDefinition pivotCacheId="1564164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n v="87000"/>
    <n v="1"/>
    <n v="87000"/>
    <x v="0"/>
    <x v="0"/>
    <x v="0"/>
  </r>
  <r>
    <x v="0"/>
    <x v="1"/>
    <x v="1"/>
    <x v="1"/>
    <n v="70000"/>
    <n v="1"/>
    <n v="70000"/>
    <x v="1"/>
    <x v="1"/>
    <x v="0"/>
  </r>
  <r>
    <x v="0"/>
    <x v="1"/>
    <x v="2"/>
    <x v="2"/>
    <n v="60000"/>
    <n v="1"/>
    <n v="60000"/>
    <x v="0"/>
    <x v="2"/>
    <x v="0"/>
  </r>
  <r>
    <x v="1"/>
    <x v="1"/>
    <x v="0"/>
    <x v="1"/>
    <n v="70000"/>
    <n v="1"/>
    <n v="70000"/>
    <x v="0"/>
    <x v="0"/>
    <x v="0"/>
  </r>
  <r>
    <x v="2"/>
    <x v="2"/>
    <x v="3"/>
    <x v="3"/>
    <n v="80000"/>
    <n v="3"/>
    <n v="240000"/>
    <x v="1"/>
    <x v="3"/>
    <x v="0"/>
  </r>
  <r>
    <x v="2"/>
    <x v="0"/>
    <x v="0"/>
    <x v="0"/>
    <n v="87000"/>
    <n v="4"/>
    <n v="348000"/>
    <x v="1"/>
    <x v="2"/>
    <x v="0"/>
  </r>
  <r>
    <x v="2"/>
    <x v="0"/>
    <x v="4"/>
    <x v="0"/>
    <n v="87000"/>
    <n v="2"/>
    <n v="174000"/>
    <x v="0"/>
    <x v="1"/>
    <x v="0"/>
  </r>
  <r>
    <x v="3"/>
    <x v="1"/>
    <x v="5"/>
    <x v="4"/>
    <n v="85000"/>
    <n v="1"/>
    <n v="85000"/>
    <x v="0"/>
    <x v="1"/>
    <x v="0"/>
  </r>
  <r>
    <x v="3"/>
    <x v="2"/>
    <x v="0"/>
    <x v="3"/>
    <n v="80000"/>
    <n v="2"/>
    <n v="160000"/>
    <x v="1"/>
    <x v="1"/>
    <x v="0"/>
  </r>
  <r>
    <x v="3"/>
    <x v="2"/>
    <x v="0"/>
    <x v="3"/>
    <n v="80000"/>
    <n v="1"/>
    <n v="80000"/>
    <x v="0"/>
    <x v="3"/>
    <x v="0"/>
  </r>
  <r>
    <x v="4"/>
    <x v="0"/>
    <x v="3"/>
    <x v="0"/>
    <n v="87000"/>
    <n v="2"/>
    <n v="174000"/>
    <x v="1"/>
    <x v="2"/>
    <x v="0"/>
  </r>
  <r>
    <x v="5"/>
    <x v="2"/>
    <x v="6"/>
    <x v="1"/>
    <n v="70000"/>
    <n v="1"/>
    <n v="70000"/>
    <x v="0"/>
    <x v="1"/>
    <x v="0"/>
  </r>
  <r>
    <x v="5"/>
    <x v="2"/>
    <x v="6"/>
    <x v="4"/>
    <n v="85000"/>
    <n v="3"/>
    <n v="255000"/>
    <x v="0"/>
    <x v="2"/>
    <x v="0"/>
  </r>
  <r>
    <x v="5"/>
    <x v="2"/>
    <x v="5"/>
    <x v="0"/>
    <n v="87000"/>
    <n v="1"/>
    <n v="87000"/>
    <x v="1"/>
    <x v="3"/>
    <x v="0"/>
  </r>
  <r>
    <x v="5"/>
    <x v="0"/>
    <x v="4"/>
    <x v="1"/>
    <n v="70000"/>
    <n v="1"/>
    <n v="70000"/>
    <x v="0"/>
    <x v="3"/>
    <x v="0"/>
  </r>
  <r>
    <x v="6"/>
    <x v="0"/>
    <x v="0"/>
    <x v="0"/>
    <n v="87000"/>
    <n v="1"/>
    <n v="87000"/>
    <x v="0"/>
    <x v="0"/>
    <x v="0"/>
  </r>
  <r>
    <x v="6"/>
    <x v="1"/>
    <x v="1"/>
    <x v="1"/>
    <n v="70000"/>
    <n v="1"/>
    <n v="70000"/>
    <x v="1"/>
    <x v="1"/>
    <x v="0"/>
  </r>
  <r>
    <x v="6"/>
    <x v="2"/>
    <x v="2"/>
    <x v="2"/>
    <n v="60000"/>
    <n v="1"/>
    <n v="60000"/>
    <x v="0"/>
    <x v="2"/>
    <x v="0"/>
  </r>
  <r>
    <x v="7"/>
    <x v="2"/>
    <x v="2"/>
    <x v="1"/>
    <n v="70000"/>
    <n v="1"/>
    <n v="70000"/>
    <x v="0"/>
    <x v="0"/>
    <x v="0"/>
  </r>
  <r>
    <x v="8"/>
    <x v="2"/>
    <x v="4"/>
    <x v="3"/>
    <n v="80000"/>
    <n v="3"/>
    <n v="240000"/>
    <x v="1"/>
    <x v="3"/>
    <x v="0"/>
  </r>
  <r>
    <x v="8"/>
    <x v="0"/>
    <x v="0"/>
    <x v="0"/>
    <n v="87000"/>
    <n v="4"/>
    <n v="348000"/>
    <x v="1"/>
    <x v="3"/>
    <x v="0"/>
  </r>
  <r>
    <x v="8"/>
    <x v="0"/>
    <x v="4"/>
    <x v="0"/>
    <n v="87000"/>
    <n v="2"/>
    <n v="174000"/>
    <x v="0"/>
    <x v="2"/>
    <x v="0"/>
  </r>
  <r>
    <x v="9"/>
    <x v="1"/>
    <x v="5"/>
    <x v="4"/>
    <n v="85000"/>
    <n v="1"/>
    <n v="85000"/>
    <x v="0"/>
    <x v="1"/>
    <x v="0"/>
  </r>
  <r>
    <x v="9"/>
    <x v="2"/>
    <x v="7"/>
    <x v="3"/>
    <n v="80000"/>
    <n v="2"/>
    <n v="160000"/>
    <x v="1"/>
    <x v="0"/>
    <x v="0"/>
  </r>
  <r>
    <x v="9"/>
    <x v="2"/>
    <x v="0"/>
    <x v="3"/>
    <n v="80000"/>
    <n v="1"/>
    <n v="80000"/>
    <x v="0"/>
    <x v="1"/>
    <x v="0"/>
  </r>
  <r>
    <x v="10"/>
    <x v="0"/>
    <x v="3"/>
    <x v="0"/>
    <n v="87000"/>
    <n v="2"/>
    <n v="174000"/>
    <x v="1"/>
    <x v="2"/>
    <x v="0"/>
  </r>
  <r>
    <x v="11"/>
    <x v="1"/>
    <x v="6"/>
    <x v="1"/>
    <n v="70000"/>
    <n v="1"/>
    <n v="70000"/>
    <x v="0"/>
    <x v="0"/>
    <x v="1"/>
  </r>
  <r>
    <x v="11"/>
    <x v="2"/>
    <x v="6"/>
    <x v="4"/>
    <n v="85000"/>
    <n v="3"/>
    <n v="255000"/>
    <x v="0"/>
    <x v="3"/>
    <x v="1"/>
  </r>
  <r>
    <x v="12"/>
    <x v="2"/>
    <x v="5"/>
    <x v="0"/>
    <n v="87000"/>
    <n v="1"/>
    <n v="87000"/>
    <x v="1"/>
    <x v="2"/>
    <x v="1"/>
  </r>
  <r>
    <x v="13"/>
    <x v="0"/>
    <x v="4"/>
    <x v="1"/>
    <n v="70000"/>
    <n v="1"/>
    <n v="70000"/>
    <x v="0"/>
    <x v="1"/>
    <x v="1"/>
  </r>
  <r>
    <x v="14"/>
    <x v="1"/>
    <x v="0"/>
    <x v="3"/>
    <n v="80000"/>
    <n v="2"/>
    <n v="1600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A0773-D977-ED4A-ADC5-C90FE3511855}" name="Сводная таблица2" cacheId="13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4:F13" firstHeaderRow="1" firstDataRow="1" firstDataCol="1"/>
  <pivotFields count="10">
    <pivotField numFmtId="14" showAll="0"/>
    <pivotField showAll="0">
      <items count="4">
        <item x="2"/>
        <item x="0"/>
        <item x="1"/>
        <item t="default"/>
      </items>
    </pivotField>
    <pivotField axis="axisRow" showAll="0">
      <items count="9">
        <item x="1"/>
        <item x="3"/>
        <item x="7"/>
        <item x="0"/>
        <item x="6"/>
        <item x="2"/>
        <item x="4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Сумм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92A3B-6F76-0040-8B89-FE2FE33FB037}" name="Сводная таблица1" cacheId="13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1:B19" firstHeaderRow="1" firstDataRow="1" firstDataCol="1"/>
  <pivotFields count="10">
    <pivotField axis="axisRow"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m="1" x="16"/>
        <item m="1" x="15"/>
        <item m="1" x="17"/>
        <item x="11"/>
        <item x="12"/>
        <item x="13"/>
        <item x="1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1"/>
        <item x="3"/>
        <item x="7"/>
        <item x="0"/>
        <item x="6"/>
        <item x="2"/>
        <item x="4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9"/>
    <field x="0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4"/>
    </i>
    <i r="1">
      <x v="15"/>
    </i>
    <i r="1">
      <x v="16"/>
    </i>
    <i r="1">
      <x v="17"/>
    </i>
    <i t="grand">
      <x/>
    </i>
  </rowItems>
  <colItems count="1">
    <i/>
  </colItems>
  <dataFields count="1">
    <dataField name="Сумма по полю Сумма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AE402-5EB3-FC40-9641-FF9549C2A558}" name="Сводная таблица4" cacheId="13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10">
    <pivotField numFmtId="14" showAll="0"/>
    <pivotField axis="axisRow" showAll="0">
      <items count="4">
        <item x="2"/>
        <item x="0"/>
        <item x="1"/>
        <item t="default"/>
      </items>
    </pivotField>
    <pivotField showAll="0">
      <items count="9">
        <item x="1"/>
        <item x="3"/>
        <item x="7"/>
        <item x="0"/>
        <item x="6"/>
        <item x="2"/>
        <item x="4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по полю Сумма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D4A7C-651B-464D-B8F0-4428DF4D99C3}" name="Сводная таблица3" cacheId="13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A1:B4" firstHeaderRow="1" firstDataRow="1" firstDataCol="1"/>
  <pivotFields count="10">
    <pivotField numFmtId="14" showAll="0"/>
    <pivotField showAll="0">
      <items count="4">
        <item x="2"/>
        <item x="0"/>
        <item x="1"/>
        <item t="default"/>
      </items>
    </pivotField>
    <pivotField showAll="0">
      <items count="9">
        <item x="1"/>
        <item x="3"/>
        <item x="7"/>
        <item x="0"/>
        <item x="6"/>
        <item x="2"/>
        <item x="4"/>
        <item x="5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Количество по полю Сумма" fld="6" subtotal="count" baseField="0" baseItem="0"/>
  </dataFields>
  <chartFormats count="12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2FFA6-2027-CD4E-BBB8-54E57D358154}" name="Сводная таблица5" cacheId="13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1:F8" firstHeaderRow="1" firstDataRow="2" firstDataCol="1"/>
  <pivotFields count="10">
    <pivotField numFmtId="14" showAll="0"/>
    <pivotField showAll="0">
      <items count="4">
        <item x="2"/>
        <item x="0"/>
        <item x="1"/>
        <item t="default"/>
      </items>
    </pivotField>
    <pivotField showAll="0">
      <items count="9">
        <item x="1"/>
        <item x="3"/>
        <item x="7"/>
        <item x="0"/>
        <item x="6"/>
        <item x="2"/>
        <item x="4"/>
        <item x="5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axis="axisCol" showAll="0" sortType="ascending">
      <items count="10">
        <item m="1" x="6"/>
        <item m="1" x="5"/>
        <item m="1" x="7"/>
        <item m="1" x="8"/>
        <item m="1" x="4"/>
        <item x="3"/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5">
    <i>
      <x v="5"/>
    </i>
    <i>
      <x v="6"/>
    </i>
    <i>
      <x v="7"/>
    </i>
    <i>
      <x v="8"/>
    </i>
    <i t="grand">
      <x/>
    </i>
  </colItems>
  <dataFields count="1">
    <dataField name="Количество по полю Сумма" fld="6" subtotal="count" baseField="0" baseItem="0"/>
  </dataFields>
  <chartFormats count="7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6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7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8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5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7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8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5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6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8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6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7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8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5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7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8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5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6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8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6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7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8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5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7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8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5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6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8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8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7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8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3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8" count="1" selected="0">
            <x v="7"/>
          </reference>
        </references>
      </pivotArea>
    </chartFormat>
    <chartFormat chart="3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клиента" xr10:uid="{48431CDD-BE12-A541-9E2C-A90AB4B3FE22}" sourceName="Тип клиента">
  <pivotTables>
    <pivotTable tabId="3" name="Сводная таблица1"/>
    <pivotTable tabId="3" name="Сводная таблица2"/>
    <pivotTable tabId="4" name="Сводная таблица3"/>
    <pivotTable tabId="5" name="Сводная таблица4"/>
    <pivotTable tabId="6" name="Сводная таблица5"/>
  </pivotTables>
  <data>
    <tabular pivotCacheId="1564164303">
      <items count="3">
        <i x="2" s="1"/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овар" xr10:uid="{EA20BF80-66DA-594A-9243-09C511240C95}" sourceName="Товар">
  <pivotTables>
    <pivotTable tabId="3" name="Сводная таблица1"/>
    <pivotTable tabId="3" name="Сводная таблица2"/>
    <pivotTable tabId="4" name="Сводная таблица3"/>
    <pivotTable tabId="5" name="Сводная таблица4"/>
    <pivotTable tabId="6" name="Сводная таблица5"/>
  </pivotTables>
  <data>
    <tabular pivotCacheId="1564164303">
      <items count="5">
        <i x="3" s="1"/>
        <i x="2" s="1"/>
        <i x="0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доставки" xr10:uid="{244E7085-7148-9E44-945F-F35B415E18E5}" sourceName="Тип доставки">
  <pivotTables>
    <pivotTable tabId="3" name="Сводная таблица1"/>
    <pivotTable tabId="3" name="Сводная таблица2"/>
    <pivotTable tabId="4" name="Сводная таблица3"/>
    <pivotTable tabId="5" name="Сводная таблица4"/>
    <pivotTable tabId="6" name="Сводная таблица5"/>
  </pivotTables>
  <data>
    <tabular pivotCacheId="1564164303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" xr10:uid="{CF4AE2CA-F631-E445-B06D-FADE65ABD1E7}" sourceName="Годы">
  <pivotTables>
    <pivotTable tabId="3" name="Сводная таблица1"/>
    <pivotTable tabId="3" name="Сводная таблица2"/>
    <pivotTable tabId="4" name="Сводная таблица3"/>
    <pivotTable tabId="5" name="Сводная таблица4"/>
    <pivotTable tabId="6" name="Сводная таблица5"/>
  </pivotTables>
  <data>
    <tabular pivotCacheId="1564164303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26DE04D1-E18E-2944-8AF9-10F438621A46}" sourceName="Регион">
  <pivotTables>
    <pivotTable tabId="3" name="Сводная таблица1"/>
    <pivotTable tabId="3" name="Сводная таблица2"/>
    <pivotTable tabId="4" name="Сводная таблица3"/>
    <pivotTable tabId="5" name="Сводная таблица4"/>
    <pivotTable tabId="6" name="Сводная таблица5"/>
  </pivotTables>
  <data>
    <tabular pivotCacheId="1564164303">
      <items count="8">
        <i x="1" s="1"/>
        <i x="3" s="1"/>
        <i x="7" s="1"/>
        <i x="0" s="1"/>
        <i x="6" s="1"/>
        <i x="2" s="1"/>
        <i x="4" s="1"/>
        <i x="5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ип клиента" xr10:uid="{24508D0A-9C3C-4944-9721-535D66FEB325}" cache="Срез_Тип_клиента" caption="Тип клиента" style="SlicerStyleDark3" rowHeight="251883"/>
  <slicer name="Товар" xr10:uid="{8C8BC25A-5D4C-DD4C-ADEA-3874D20F65EA}" cache="Срез_Товар" caption="Товар" style="SlicerStyleDark3" rowHeight="251883"/>
  <slicer name="Тип доставки" xr10:uid="{072C767A-6FCF-B640-9533-448815F2413A}" cache="Срез_Тип_доставки" caption="Тип доставки" style="SlicerStyleDark3" rowHeight="251883"/>
  <slicer name="Годы" xr10:uid="{2A02D5D1-14D3-DC45-84AE-6AECEA963715}" cache="Срез_Годы" caption="Годы" style="SlicerStyleDark3" rowHeight="251883"/>
  <slicer name="Регион" xr10:uid="{A91275C4-6B88-1441-B6CD-C94CC4255E46}" cache="Срез_Регион" caption="Регион" columnCount="2" style="SlicerStyleDark3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EEA57-B5D9-FB43-85B4-978873478FEE}" name="данные" displayName="данные" ref="A1:J32" totalsRowShown="0">
  <autoFilter ref="A1:J32" xr:uid="{5C221D15-B29F-5549-9850-D861466BA1E3}"/>
  <tableColumns count="10">
    <tableColumn id="1" xr3:uid="{A71C2786-5540-7045-B6D9-F4DB59A3F843}" name="Дата" dataDxfId="0"/>
    <tableColumn id="2" xr3:uid="{4D19243E-63B8-C541-94EA-1454EDC81850}" name="Тип клиента"/>
    <tableColumn id="3" xr3:uid="{6077D7D8-805F-FC48-B6C7-E18E18D94652}" name="Регион"/>
    <tableColumn id="4" xr3:uid="{574057F0-65D8-7D45-A186-61915D9B4D7C}" name="Товар"/>
    <tableColumn id="5" xr3:uid="{BB34CBC8-CB0C-3D4C-B5E1-F892450FFEEC}" name="Цена"/>
    <tableColumn id="6" xr3:uid="{843ED591-D124-7A4E-891B-716CE19CE616}" name="Количество"/>
    <tableColumn id="7" xr3:uid="{76DD5CD0-FA5C-8F44-A5B1-BD28DB228D95}" name="Сумма">
      <calculatedColumnFormula>данные[[#This Row],[Цена]]*данные[[#This Row],[Количество]]</calculatedColumnFormula>
    </tableColumn>
    <tableColumn id="8" xr3:uid="{E99EBF2F-4927-D042-8479-CBA0CB0241BB}" name="Тип доставки"/>
    <tableColumn id="9" xr3:uid="{69140012-9D17-5C49-955D-20D5B4677B05}" name="Лояльность клиентов"/>
    <tableColumn id="10" xr3:uid="{67302F0F-875B-9A4A-9679-9D85F3EA4DF9}" name="Годы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84CE-75EA-8643-BD3E-5921A3F41CAB}">
  <dimension ref="A1"/>
  <sheetViews>
    <sheetView showGridLines="0" tabSelected="1" zoomScaleNormal="101" workbookViewId="0">
      <selection activeCell="R14" sqref="R14"/>
    </sheetView>
  </sheetViews>
  <sheetFormatPr baseColWidth="10" defaultRowHeight="16" x14ac:dyDescent="0.2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9BC4-8C65-2C41-ABE7-87DC30BE8C90}">
  <dimension ref="A1:J32"/>
  <sheetViews>
    <sheetView workbookViewId="0">
      <selection activeCell="F25" sqref="F25"/>
    </sheetView>
  </sheetViews>
  <sheetFormatPr baseColWidth="10" defaultRowHeight="16" x14ac:dyDescent="0.2"/>
  <cols>
    <col min="2" max="2" width="14.33203125" customWidth="1"/>
    <col min="5" max="5" width="13.1640625" customWidth="1"/>
    <col min="6" max="6" width="13.5" customWidth="1"/>
    <col min="8" max="8" width="18" customWidth="1"/>
    <col min="9" max="9" width="22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</row>
    <row r="2" spans="1:10" x14ac:dyDescent="0.2">
      <c r="A2" s="1">
        <v>43831</v>
      </c>
      <c r="B2" t="s">
        <v>9</v>
      </c>
      <c r="C2" t="s">
        <v>12</v>
      </c>
      <c r="D2" t="s">
        <v>19</v>
      </c>
      <c r="E2">
        <v>87000</v>
      </c>
      <c r="F2">
        <v>1</v>
      </c>
      <c r="G2">
        <f>данные[[#This Row],[Цена]]*данные[[#This Row],[Количество]]</f>
        <v>87000</v>
      </c>
      <c r="H2" t="s">
        <v>24</v>
      </c>
      <c r="I2" t="s">
        <v>34</v>
      </c>
      <c r="J2">
        <v>2020</v>
      </c>
    </row>
    <row r="3" spans="1:10" x14ac:dyDescent="0.2">
      <c r="A3" s="1">
        <v>43831</v>
      </c>
      <c r="B3" t="s">
        <v>10</v>
      </c>
      <c r="C3" t="s">
        <v>13</v>
      </c>
      <c r="D3" t="s">
        <v>20</v>
      </c>
      <c r="E3">
        <v>70000</v>
      </c>
      <c r="F3">
        <v>1</v>
      </c>
      <c r="G3">
        <f>данные[[#This Row],[Цена]]*данные[[#This Row],[Количество]]</f>
        <v>70000</v>
      </c>
      <c r="H3" t="s">
        <v>25</v>
      </c>
      <c r="I3" t="s">
        <v>35</v>
      </c>
      <c r="J3">
        <v>2020</v>
      </c>
    </row>
    <row r="4" spans="1:10" x14ac:dyDescent="0.2">
      <c r="A4" s="1">
        <v>43831</v>
      </c>
      <c r="B4" t="s">
        <v>10</v>
      </c>
      <c r="C4" t="s">
        <v>14</v>
      </c>
      <c r="D4" t="s">
        <v>21</v>
      </c>
      <c r="E4">
        <v>60000</v>
      </c>
      <c r="F4">
        <v>1</v>
      </c>
      <c r="G4">
        <f>данные[[#This Row],[Цена]]*данные[[#This Row],[Количество]]</f>
        <v>60000</v>
      </c>
      <c r="H4" t="s">
        <v>24</v>
      </c>
      <c r="I4" t="s">
        <v>36</v>
      </c>
      <c r="J4">
        <v>2020</v>
      </c>
    </row>
    <row r="5" spans="1:10" x14ac:dyDescent="0.2">
      <c r="A5" s="1">
        <v>43833</v>
      </c>
      <c r="B5" t="s">
        <v>10</v>
      </c>
      <c r="C5" t="s">
        <v>12</v>
      </c>
      <c r="D5" t="s">
        <v>20</v>
      </c>
      <c r="E5">
        <v>70000</v>
      </c>
      <c r="F5">
        <v>1</v>
      </c>
      <c r="G5">
        <f>данные[[#This Row],[Цена]]*данные[[#This Row],[Количество]]</f>
        <v>70000</v>
      </c>
      <c r="H5" t="s">
        <v>24</v>
      </c>
      <c r="I5" t="s">
        <v>34</v>
      </c>
      <c r="J5">
        <v>2020</v>
      </c>
    </row>
    <row r="6" spans="1:10" x14ac:dyDescent="0.2">
      <c r="A6" s="1">
        <v>43835</v>
      </c>
      <c r="B6" t="s">
        <v>11</v>
      </c>
      <c r="C6" t="s">
        <v>15</v>
      </c>
      <c r="D6" t="s">
        <v>22</v>
      </c>
      <c r="E6">
        <v>80000</v>
      </c>
      <c r="F6">
        <v>3</v>
      </c>
      <c r="G6">
        <f>данные[[#This Row],[Цена]]*данные[[#This Row],[Количество]]</f>
        <v>240000</v>
      </c>
      <c r="H6" t="s">
        <v>25</v>
      </c>
      <c r="I6" t="s">
        <v>37</v>
      </c>
      <c r="J6">
        <v>2020</v>
      </c>
    </row>
    <row r="7" spans="1:10" x14ac:dyDescent="0.2">
      <c r="A7" s="1">
        <v>43835</v>
      </c>
      <c r="B7" t="s">
        <v>9</v>
      </c>
      <c r="C7" t="s">
        <v>12</v>
      </c>
      <c r="D7" t="s">
        <v>19</v>
      </c>
      <c r="E7">
        <v>87000</v>
      </c>
      <c r="F7">
        <v>4</v>
      </c>
      <c r="G7">
        <f>данные[[#This Row],[Цена]]*данные[[#This Row],[Количество]]</f>
        <v>348000</v>
      </c>
      <c r="H7" t="s">
        <v>25</v>
      </c>
      <c r="I7" t="s">
        <v>36</v>
      </c>
      <c r="J7">
        <v>2020</v>
      </c>
    </row>
    <row r="8" spans="1:10" x14ac:dyDescent="0.2">
      <c r="A8" s="1">
        <v>43835</v>
      </c>
      <c r="B8" t="s">
        <v>9</v>
      </c>
      <c r="C8" t="s">
        <v>16</v>
      </c>
      <c r="D8" t="s">
        <v>19</v>
      </c>
      <c r="E8">
        <v>87000</v>
      </c>
      <c r="F8">
        <v>2</v>
      </c>
      <c r="G8">
        <f>данные[[#This Row],[Цена]]*данные[[#This Row],[Количество]]</f>
        <v>174000</v>
      </c>
      <c r="H8" t="s">
        <v>24</v>
      </c>
      <c r="I8" t="s">
        <v>35</v>
      </c>
      <c r="J8">
        <v>2020</v>
      </c>
    </row>
    <row r="9" spans="1:10" x14ac:dyDescent="0.2">
      <c r="A9" s="1">
        <v>43837</v>
      </c>
      <c r="B9" t="s">
        <v>10</v>
      </c>
      <c r="C9" t="s">
        <v>17</v>
      </c>
      <c r="D9" t="s">
        <v>23</v>
      </c>
      <c r="E9">
        <v>85000</v>
      </c>
      <c r="F9">
        <v>1</v>
      </c>
      <c r="G9">
        <f>данные[[#This Row],[Цена]]*данные[[#This Row],[Количество]]</f>
        <v>85000</v>
      </c>
      <c r="H9" t="s">
        <v>24</v>
      </c>
      <c r="I9" t="s">
        <v>35</v>
      </c>
      <c r="J9">
        <v>2020</v>
      </c>
    </row>
    <row r="10" spans="1:10" x14ac:dyDescent="0.2">
      <c r="A10" s="1">
        <v>43837</v>
      </c>
      <c r="B10" t="s">
        <v>11</v>
      </c>
      <c r="C10" t="s">
        <v>12</v>
      </c>
      <c r="D10" t="s">
        <v>22</v>
      </c>
      <c r="E10">
        <v>80000</v>
      </c>
      <c r="F10">
        <v>2</v>
      </c>
      <c r="G10">
        <f>данные[[#This Row],[Цена]]*данные[[#This Row],[Количество]]</f>
        <v>160000</v>
      </c>
      <c r="H10" t="s">
        <v>25</v>
      </c>
      <c r="I10" t="s">
        <v>35</v>
      </c>
      <c r="J10">
        <v>2020</v>
      </c>
    </row>
    <row r="11" spans="1:10" x14ac:dyDescent="0.2">
      <c r="A11" s="1">
        <v>43837</v>
      </c>
      <c r="B11" t="s">
        <v>11</v>
      </c>
      <c r="C11" t="s">
        <v>12</v>
      </c>
      <c r="D11" t="s">
        <v>22</v>
      </c>
      <c r="E11">
        <v>80000</v>
      </c>
      <c r="F11">
        <v>1</v>
      </c>
      <c r="G11">
        <f>данные[[#This Row],[Цена]]*данные[[#This Row],[Количество]]</f>
        <v>80000</v>
      </c>
      <c r="H11" t="s">
        <v>24</v>
      </c>
      <c r="I11" t="s">
        <v>37</v>
      </c>
      <c r="J11">
        <v>2020</v>
      </c>
    </row>
    <row r="12" spans="1:10" x14ac:dyDescent="0.2">
      <c r="A12" s="1">
        <v>43838</v>
      </c>
      <c r="B12" t="s">
        <v>9</v>
      </c>
      <c r="C12" t="s">
        <v>15</v>
      </c>
      <c r="D12" t="s">
        <v>19</v>
      </c>
      <c r="E12">
        <v>87000</v>
      </c>
      <c r="F12">
        <v>2</v>
      </c>
      <c r="G12">
        <f>данные[[#This Row],[Цена]]*данные[[#This Row],[Количество]]</f>
        <v>174000</v>
      </c>
      <c r="H12" t="s">
        <v>25</v>
      </c>
      <c r="I12" t="s">
        <v>36</v>
      </c>
      <c r="J12">
        <v>2020</v>
      </c>
    </row>
    <row r="13" spans="1:10" x14ac:dyDescent="0.2">
      <c r="A13" s="1">
        <v>43840</v>
      </c>
      <c r="B13" t="s">
        <v>11</v>
      </c>
      <c r="C13" t="s">
        <v>18</v>
      </c>
      <c r="D13" t="s">
        <v>20</v>
      </c>
      <c r="E13">
        <v>70000</v>
      </c>
      <c r="F13">
        <v>1</v>
      </c>
      <c r="G13">
        <f>данные[[#This Row],[Цена]]*данные[[#This Row],[Количество]]</f>
        <v>70000</v>
      </c>
      <c r="H13" t="s">
        <v>24</v>
      </c>
      <c r="I13" t="s">
        <v>35</v>
      </c>
      <c r="J13">
        <v>2020</v>
      </c>
    </row>
    <row r="14" spans="1:10" x14ac:dyDescent="0.2">
      <c r="A14" s="1">
        <v>43840</v>
      </c>
      <c r="B14" t="s">
        <v>11</v>
      </c>
      <c r="C14" t="s">
        <v>18</v>
      </c>
      <c r="D14" t="s">
        <v>23</v>
      </c>
      <c r="E14">
        <v>85000</v>
      </c>
      <c r="F14">
        <v>3</v>
      </c>
      <c r="G14">
        <f>данные[[#This Row],[Цена]]*данные[[#This Row],[Количество]]</f>
        <v>255000</v>
      </c>
      <c r="H14" t="s">
        <v>24</v>
      </c>
      <c r="I14" t="s">
        <v>36</v>
      </c>
      <c r="J14">
        <v>2020</v>
      </c>
    </row>
    <row r="15" spans="1:10" x14ac:dyDescent="0.2">
      <c r="A15" s="1">
        <v>43840</v>
      </c>
      <c r="B15" t="s">
        <v>11</v>
      </c>
      <c r="C15" t="s">
        <v>17</v>
      </c>
      <c r="D15" t="s">
        <v>19</v>
      </c>
      <c r="E15">
        <v>87000</v>
      </c>
      <c r="F15">
        <v>1</v>
      </c>
      <c r="G15">
        <f>данные[[#This Row],[Цена]]*данные[[#This Row],[Количество]]</f>
        <v>87000</v>
      </c>
      <c r="H15" t="s">
        <v>25</v>
      </c>
      <c r="I15" t="s">
        <v>37</v>
      </c>
      <c r="J15">
        <v>2020</v>
      </c>
    </row>
    <row r="16" spans="1:10" x14ac:dyDescent="0.2">
      <c r="A16" s="1">
        <v>43840</v>
      </c>
      <c r="B16" t="s">
        <v>9</v>
      </c>
      <c r="C16" t="s">
        <v>16</v>
      </c>
      <c r="D16" t="s">
        <v>20</v>
      </c>
      <c r="E16">
        <v>70000</v>
      </c>
      <c r="F16">
        <v>1</v>
      </c>
      <c r="G16">
        <f>данные[[#This Row],[Цена]]*данные[[#This Row],[Количество]]</f>
        <v>70000</v>
      </c>
      <c r="H16" t="s">
        <v>24</v>
      </c>
      <c r="I16" t="s">
        <v>37</v>
      </c>
      <c r="J16">
        <v>2020</v>
      </c>
    </row>
    <row r="17" spans="1:10" x14ac:dyDescent="0.2">
      <c r="A17" s="1">
        <v>43841</v>
      </c>
      <c r="B17" t="s">
        <v>9</v>
      </c>
      <c r="C17" t="s">
        <v>12</v>
      </c>
      <c r="D17" t="s">
        <v>19</v>
      </c>
      <c r="E17">
        <v>87000</v>
      </c>
      <c r="F17">
        <v>1</v>
      </c>
      <c r="G17">
        <f>данные[[#This Row],[Цена]]*данные[[#This Row],[Количество]]</f>
        <v>87000</v>
      </c>
      <c r="H17" t="s">
        <v>24</v>
      </c>
      <c r="I17" t="s">
        <v>34</v>
      </c>
      <c r="J17">
        <v>2020</v>
      </c>
    </row>
    <row r="18" spans="1:10" x14ac:dyDescent="0.2">
      <c r="A18" s="1">
        <v>43841</v>
      </c>
      <c r="B18" t="s">
        <v>10</v>
      </c>
      <c r="C18" t="s">
        <v>13</v>
      </c>
      <c r="D18" t="s">
        <v>20</v>
      </c>
      <c r="E18">
        <v>70000</v>
      </c>
      <c r="F18">
        <v>1</v>
      </c>
      <c r="G18">
        <f>данные[[#This Row],[Цена]]*данные[[#This Row],[Количество]]</f>
        <v>70000</v>
      </c>
      <c r="H18" t="s">
        <v>25</v>
      </c>
      <c r="I18" t="s">
        <v>35</v>
      </c>
      <c r="J18">
        <v>2020</v>
      </c>
    </row>
    <row r="19" spans="1:10" x14ac:dyDescent="0.2">
      <c r="A19" s="1">
        <v>43841</v>
      </c>
      <c r="B19" t="s">
        <v>11</v>
      </c>
      <c r="C19" t="s">
        <v>14</v>
      </c>
      <c r="D19" t="s">
        <v>21</v>
      </c>
      <c r="E19">
        <v>60000</v>
      </c>
      <c r="F19">
        <v>1</v>
      </c>
      <c r="G19">
        <f>данные[[#This Row],[Цена]]*данные[[#This Row],[Количество]]</f>
        <v>60000</v>
      </c>
      <c r="H19" t="s">
        <v>24</v>
      </c>
      <c r="I19" t="s">
        <v>36</v>
      </c>
      <c r="J19">
        <v>2020</v>
      </c>
    </row>
    <row r="20" spans="1:10" x14ac:dyDescent="0.2">
      <c r="A20" s="1">
        <v>43843</v>
      </c>
      <c r="B20" t="s">
        <v>11</v>
      </c>
      <c r="C20" t="s">
        <v>14</v>
      </c>
      <c r="D20" t="s">
        <v>20</v>
      </c>
      <c r="E20">
        <v>70000</v>
      </c>
      <c r="F20">
        <v>1</v>
      </c>
      <c r="G20">
        <f>данные[[#This Row],[Цена]]*данные[[#This Row],[Количество]]</f>
        <v>70000</v>
      </c>
      <c r="H20" t="s">
        <v>24</v>
      </c>
      <c r="I20" t="s">
        <v>34</v>
      </c>
      <c r="J20">
        <v>2020</v>
      </c>
    </row>
    <row r="21" spans="1:10" x14ac:dyDescent="0.2">
      <c r="A21" s="1">
        <v>43845</v>
      </c>
      <c r="B21" t="s">
        <v>11</v>
      </c>
      <c r="C21" t="s">
        <v>16</v>
      </c>
      <c r="D21" t="s">
        <v>22</v>
      </c>
      <c r="E21">
        <v>80000</v>
      </c>
      <c r="F21">
        <v>3</v>
      </c>
      <c r="G21">
        <f>данные[[#This Row],[Цена]]*данные[[#This Row],[Количество]]</f>
        <v>240000</v>
      </c>
      <c r="H21" t="s">
        <v>25</v>
      </c>
      <c r="I21" t="s">
        <v>37</v>
      </c>
      <c r="J21">
        <v>2020</v>
      </c>
    </row>
    <row r="22" spans="1:10" x14ac:dyDescent="0.2">
      <c r="A22" s="1">
        <v>43845</v>
      </c>
      <c r="B22" t="s">
        <v>9</v>
      </c>
      <c r="C22" t="s">
        <v>12</v>
      </c>
      <c r="D22" t="s">
        <v>19</v>
      </c>
      <c r="E22">
        <v>87000</v>
      </c>
      <c r="F22">
        <v>4</v>
      </c>
      <c r="G22">
        <f>данные[[#This Row],[Цена]]*данные[[#This Row],[Количество]]</f>
        <v>348000</v>
      </c>
      <c r="H22" t="s">
        <v>25</v>
      </c>
      <c r="I22" t="s">
        <v>37</v>
      </c>
      <c r="J22">
        <v>2020</v>
      </c>
    </row>
    <row r="23" spans="1:10" x14ac:dyDescent="0.2">
      <c r="A23" s="1">
        <v>43845</v>
      </c>
      <c r="B23" t="s">
        <v>9</v>
      </c>
      <c r="C23" t="s">
        <v>16</v>
      </c>
      <c r="D23" t="s">
        <v>19</v>
      </c>
      <c r="E23">
        <v>87000</v>
      </c>
      <c r="F23">
        <v>2</v>
      </c>
      <c r="G23">
        <f>данные[[#This Row],[Цена]]*данные[[#This Row],[Количество]]</f>
        <v>174000</v>
      </c>
      <c r="H23" t="s">
        <v>24</v>
      </c>
      <c r="I23" t="s">
        <v>36</v>
      </c>
      <c r="J23">
        <v>2020</v>
      </c>
    </row>
    <row r="24" spans="1:10" x14ac:dyDescent="0.2">
      <c r="A24" s="1">
        <v>43847</v>
      </c>
      <c r="B24" t="s">
        <v>10</v>
      </c>
      <c r="C24" t="s">
        <v>17</v>
      </c>
      <c r="D24" t="s">
        <v>23</v>
      </c>
      <c r="E24">
        <v>85000</v>
      </c>
      <c r="F24">
        <v>1</v>
      </c>
      <c r="G24">
        <f>данные[[#This Row],[Цена]]*данные[[#This Row],[Количество]]</f>
        <v>85000</v>
      </c>
      <c r="H24" t="s">
        <v>24</v>
      </c>
      <c r="I24" t="s">
        <v>35</v>
      </c>
      <c r="J24">
        <v>2020</v>
      </c>
    </row>
    <row r="25" spans="1:10" x14ac:dyDescent="0.2">
      <c r="A25" s="1">
        <v>43847</v>
      </c>
      <c r="B25" t="s">
        <v>11</v>
      </c>
      <c r="C25" t="s">
        <v>26</v>
      </c>
      <c r="D25" t="s">
        <v>22</v>
      </c>
      <c r="E25">
        <v>80000</v>
      </c>
      <c r="F25">
        <v>2</v>
      </c>
      <c r="G25">
        <f>данные[[#This Row],[Цена]]*данные[[#This Row],[Количество]]</f>
        <v>160000</v>
      </c>
      <c r="H25" t="s">
        <v>25</v>
      </c>
      <c r="I25" t="s">
        <v>34</v>
      </c>
      <c r="J25">
        <v>2020</v>
      </c>
    </row>
    <row r="26" spans="1:10" x14ac:dyDescent="0.2">
      <c r="A26" s="1">
        <v>43847</v>
      </c>
      <c r="B26" t="s">
        <v>11</v>
      </c>
      <c r="C26" t="s">
        <v>12</v>
      </c>
      <c r="D26" t="s">
        <v>22</v>
      </c>
      <c r="E26">
        <v>80000</v>
      </c>
      <c r="F26">
        <v>1</v>
      </c>
      <c r="G26">
        <f>данные[[#This Row],[Цена]]*данные[[#This Row],[Количество]]</f>
        <v>80000</v>
      </c>
      <c r="H26" t="s">
        <v>24</v>
      </c>
      <c r="I26" t="s">
        <v>35</v>
      </c>
      <c r="J26">
        <v>2020</v>
      </c>
    </row>
    <row r="27" spans="1:10" x14ac:dyDescent="0.2">
      <c r="A27" s="1">
        <v>43848</v>
      </c>
      <c r="B27" t="s">
        <v>9</v>
      </c>
      <c r="C27" t="s">
        <v>15</v>
      </c>
      <c r="D27" t="s">
        <v>19</v>
      </c>
      <c r="E27">
        <v>87000</v>
      </c>
      <c r="F27">
        <v>2</v>
      </c>
      <c r="G27">
        <f>данные[[#This Row],[Цена]]*данные[[#This Row],[Количество]]</f>
        <v>174000</v>
      </c>
      <c r="H27" t="s">
        <v>25</v>
      </c>
      <c r="I27" t="s">
        <v>36</v>
      </c>
      <c r="J27">
        <v>2020</v>
      </c>
    </row>
    <row r="28" spans="1:10" x14ac:dyDescent="0.2">
      <c r="A28" s="1">
        <v>44217</v>
      </c>
      <c r="B28" t="s">
        <v>10</v>
      </c>
      <c r="C28" t="s">
        <v>18</v>
      </c>
      <c r="D28" t="s">
        <v>20</v>
      </c>
      <c r="E28">
        <v>70000</v>
      </c>
      <c r="F28">
        <v>1</v>
      </c>
      <c r="G28">
        <f>данные[[#This Row],[Цена]]*данные[[#This Row],[Количество]]</f>
        <v>70000</v>
      </c>
      <c r="H28" t="s">
        <v>24</v>
      </c>
      <c r="I28" t="s">
        <v>34</v>
      </c>
      <c r="J28">
        <v>2021</v>
      </c>
    </row>
    <row r="29" spans="1:10" x14ac:dyDescent="0.2">
      <c r="A29" s="1">
        <v>44217</v>
      </c>
      <c r="B29" t="s">
        <v>11</v>
      </c>
      <c r="C29" t="s">
        <v>18</v>
      </c>
      <c r="D29" t="s">
        <v>23</v>
      </c>
      <c r="E29">
        <v>85000</v>
      </c>
      <c r="F29">
        <v>3</v>
      </c>
      <c r="G29">
        <f>данные[[#This Row],[Цена]]*данные[[#This Row],[Количество]]</f>
        <v>255000</v>
      </c>
      <c r="H29" t="s">
        <v>24</v>
      </c>
      <c r="I29" t="s">
        <v>37</v>
      </c>
      <c r="J29">
        <v>2021</v>
      </c>
    </row>
    <row r="30" spans="1:10" x14ac:dyDescent="0.2">
      <c r="A30" s="1">
        <v>44276</v>
      </c>
      <c r="B30" t="s">
        <v>11</v>
      </c>
      <c r="C30" t="s">
        <v>17</v>
      </c>
      <c r="D30" t="s">
        <v>19</v>
      </c>
      <c r="E30">
        <v>87000</v>
      </c>
      <c r="F30">
        <v>1</v>
      </c>
      <c r="G30">
        <f>данные[[#This Row],[Цена]]*данные[[#This Row],[Количество]]</f>
        <v>87000</v>
      </c>
      <c r="H30" t="s">
        <v>25</v>
      </c>
      <c r="I30" t="s">
        <v>36</v>
      </c>
      <c r="J30">
        <v>2021</v>
      </c>
    </row>
    <row r="31" spans="1:10" x14ac:dyDescent="0.2">
      <c r="A31" s="1">
        <v>44337</v>
      </c>
      <c r="B31" t="s">
        <v>9</v>
      </c>
      <c r="C31" t="s">
        <v>16</v>
      </c>
      <c r="D31" t="s">
        <v>20</v>
      </c>
      <c r="E31">
        <v>70000</v>
      </c>
      <c r="F31">
        <v>1</v>
      </c>
      <c r="G31">
        <f>данные[[#This Row],[Цена]]*данные[[#This Row],[Количество]]</f>
        <v>70000</v>
      </c>
      <c r="H31" t="s">
        <v>24</v>
      </c>
      <c r="I31" t="s">
        <v>35</v>
      </c>
      <c r="J31">
        <v>2021</v>
      </c>
    </row>
    <row r="32" spans="1:10" x14ac:dyDescent="0.2">
      <c r="A32" s="1">
        <v>44368</v>
      </c>
      <c r="B32" t="s">
        <v>10</v>
      </c>
      <c r="C32" t="s">
        <v>12</v>
      </c>
      <c r="D32" t="s">
        <v>22</v>
      </c>
      <c r="E32">
        <v>80000</v>
      </c>
      <c r="F32">
        <v>2</v>
      </c>
      <c r="G32">
        <f>данные[[#This Row],[Цена]]*данные[[#This Row],[Количество]]</f>
        <v>160000</v>
      </c>
      <c r="H32" t="s">
        <v>24</v>
      </c>
      <c r="I32" t="s">
        <v>35</v>
      </c>
      <c r="J32"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777F-E384-9140-8509-26253A1102BE}">
  <dimension ref="A1:F23"/>
  <sheetViews>
    <sheetView zoomScaleNormal="100" workbookViewId="0">
      <selection activeCell="E6" sqref="E6"/>
    </sheetView>
  </sheetViews>
  <sheetFormatPr baseColWidth="10" defaultRowHeight="16" x14ac:dyDescent="0.2"/>
  <cols>
    <col min="1" max="1" width="17.1640625" bestFit="1" customWidth="1"/>
    <col min="2" max="2" width="21.1640625" bestFit="1" customWidth="1"/>
    <col min="3" max="3" width="19.83203125" bestFit="1" customWidth="1"/>
    <col min="5" max="5" width="21.5" bestFit="1" customWidth="1"/>
    <col min="6" max="6" width="21.1640625" bestFit="1" customWidth="1"/>
  </cols>
  <sheetData>
    <row r="1" spans="1:6" x14ac:dyDescent="0.2">
      <c r="A1" s="3" t="s">
        <v>27</v>
      </c>
      <c r="B1" t="s">
        <v>29</v>
      </c>
    </row>
    <row r="2" spans="1:6" x14ac:dyDescent="0.2">
      <c r="A2" s="4">
        <v>2020</v>
      </c>
      <c r="B2" s="2">
        <v>3578000</v>
      </c>
      <c r="E2" s="6">
        <f>GETPIVOTDATA("Сумма",$A$1)</f>
        <v>4220000</v>
      </c>
    </row>
    <row r="3" spans="1:6" x14ac:dyDescent="0.2">
      <c r="A3" s="5">
        <v>43831</v>
      </c>
      <c r="B3" s="2">
        <v>217000</v>
      </c>
    </row>
    <row r="4" spans="1:6" x14ac:dyDescent="0.2">
      <c r="A4" s="5">
        <v>43833</v>
      </c>
      <c r="B4" s="2">
        <v>70000</v>
      </c>
      <c r="E4" s="3" t="s">
        <v>27</v>
      </c>
      <c r="F4" t="s">
        <v>29</v>
      </c>
    </row>
    <row r="5" spans="1:6" x14ac:dyDescent="0.2">
      <c r="A5" s="5">
        <v>43835</v>
      </c>
      <c r="B5" s="2">
        <v>762000</v>
      </c>
      <c r="E5" s="4" t="s">
        <v>13</v>
      </c>
      <c r="F5" s="2">
        <v>140000</v>
      </c>
    </row>
    <row r="6" spans="1:6" x14ac:dyDescent="0.2">
      <c r="A6" s="5">
        <v>43837</v>
      </c>
      <c r="B6" s="2">
        <v>325000</v>
      </c>
      <c r="E6" s="4" t="s">
        <v>15</v>
      </c>
      <c r="F6" s="2">
        <v>588000</v>
      </c>
    </row>
    <row r="7" spans="1:6" x14ac:dyDescent="0.2">
      <c r="A7" s="5">
        <v>43838</v>
      </c>
      <c r="B7" s="2">
        <v>174000</v>
      </c>
      <c r="E7" s="4" t="s">
        <v>26</v>
      </c>
      <c r="F7" s="2">
        <v>160000</v>
      </c>
    </row>
    <row r="8" spans="1:6" x14ac:dyDescent="0.2">
      <c r="A8" s="5">
        <v>43840</v>
      </c>
      <c r="B8" s="2">
        <v>482000</v>
      </c>
      <c r="E8" s="4" t="s">
        <v>12</v>
      </c>
      <c r="F8" s="2">
        <v>1420000</v>
      </c>
    </row>
    <row r="9" spans="1:6" x14ac:dyDescent="0.2">
      <c r="A9" s="5">
        <v>43841</v>
      </c>
      <c r="B9" s="2">
        <v>217000</v>
      </c>
      <c r="E9" s="4" t="s">
        <v>18</v>
      </c>
      <c r="F9" s="2">
        <v>650000</v>
      </c>
    </row>
    <row r="10" spans="1:6" x14ac:dyDescent="0.2">
      <c r="A10" s="5">
        <v>43843</v>
      </c>
      <c r="B10" s="2">
        <v>70000</v>
      </c>
      <c r="E10" s="4" t="s">
        <v>14</v>
      </c>
      <c r="F10" s="2">
        <v>190000</v>
      </c>
    </row>
    <row r="11" spans="1:6" x14ac:dyDescent="0.2">
      <c r="A11" s="5">
        <v>43845</v>
      </c>
      <c r="B11" s="2">
        <v>762000</v>
      </c>
      <c r="E11" s="4" t="s">
        <v>16</v>
      </c>
      <c r="F11" s="2">
        <v>728000</v>
      </c>
    </row>
    <row r="12" spans="1:6" x14ac:dyDescent="0.2">
      <c r="A12" s="5">
        <v>43847</v>
      </c>
      <c r="B12" s="2">
        <v>325000</v>
      </c>
      <c r="E12" s="4" t="s">
        <v>17</v>
      </c>
      <c r="F12" s="2">
        <v>344000</v>
      </c>
    </row>
    <row r="13" spans="1:6" x14ac:dyDescent="0.2">
      <c r="A13" s="5">
        <v>43848</v>
      </c>
      <c r="B13" s="2">
        <v>174000</v>
      </c>
      <c r="E13" s="4" t="s">
        <v>28</v>
      </c>
      <c r="F13" s="2">
        <v>4220000</v>
      </c>
    </row>
    <row r="14" spans="1:6" x14ac:dyDescent="0.2">
      <c r="A14" s="4">
        <v>2021</v>
      </c>
      <c r="B14" s="2">
        <v>642000</v>
      </c>
    </row>
    <row r="15" spans="1:6" x14ac:dyDescent="0.2">
      <c r="A15" s="5">
        <v>44217</v>
      </c>
      <c r="B15" s="2">
        <v>325000</v>
      </c>
    </row>
    <row r="16" spans="1:6" x14ac:dyDescent="0.2">
      <c r="A16" s="5">
        <v>44276</v>
      </c>
      <c r="B16" s="2">
        <v>87000</v>
      </c>
      <c r="E16" s="4" t="s">
        <v>13</v>
      </c>
      <c r="F16">
        <f>GETPIVOTDATA("Сумма",$E$4,"Регион","Владимирская область")</f>
        <v>140000</v>
      </c>
    </row>
    <row r="17" spans="1:6" x14ac:dyDescent="0.2">
      <c r="A17" s="5">
        <v>44337</v>
      </c>
      <c r="B17" s="2">
        <v>70000</v>
      </c>
      <c r="E17" s="4" t="s">
        <v>15</v>
      </c>
      <c r="F17">
        <f>GETPIVOTDATA("Сумма",$E$4,"Регион","Воронеж")</f>
        <v>588000</v>
      </c>
    </row>
    <row r="18" spans="1:6" x14ac:dyDescent="0.2">
      <c r="A18" s="5">
        <v>44368</v>
      </c>
      <c r="B18" s="2">
        <v>160000</v>
      </c>
      <c r="E18" s="4" t="s">
        <v>26</v>
      </c>
      <c r="F18">
        <f>GETPIVOTDATA("Сумма",$E$4,"Регион","Ленинградская область")</f>
        <v>160000</v>
      </c>
    </row>
    <row r="19" spans="1:6" x14ac:dyDescent="0.2">
      <c r="A19" s="4" t="s">
        <v>28</v>
      </c>
      <c r="B19" s="2">
        <v>4220000</v>
      </c>
      <c r="E19" s="4" t="s">
        <v>12</v>
      </c>
      <c r="F19">
        <f>GETPIVOTDATA("Сумма",$E$4,"Регион","Москва")</f>
        <v>1420000</v>
      </c>
    </row>
    <row r="20" spans="1:6" x14ac:dyDescent="0.2">
      <c r="E20" s="4" t="s">
        <v>18</v>
      </c>
      <c r="F20">
        <f>GETPIVOTDATA("Сумма",$E$4,"Регион","Московская область")</f>
        <v>650000</v>
      </c>
    </row>
    <row r="21" spans="1:6" x14ac:dyDescent="0.2">
      <c r="E21" s="4" t="s">
        <v>14</v>
      </c>
      <c r="F21">
        <f>GETPIVOTDATA("Сумма",$E$4,"Регион","Санкт-Петербург")</f>
        <v>190000</v>
      </c>
    </row>
    <row r="22" spans="1:6" x14ac:dyDescent="0.2">
      <c r="E22" s="4" t="s">
        <v>16</v>
      </c>
      <c r="F22">
        <f>GETPIVOTDATA("Сумма",$E$4,"Регион","Тульская область")</f>
        <v>728000</v>
      </c>
    </row>
    <row r="23" spans="1:6" x14ac:dyDescent="0.2">
      <c r="E23" s="4" t="s">
        <v>17</v>
      </c>
      <c r="F23">
        <f>GETPIVOTDATA("Сумма",$E$4,"Регион","Ярославская область")</f>
        <v>344000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D39F-D369-4F4B-B323-66268763C765}">
  <dimension ref="A1:E5"/>
  <sheetViews>
    <sheetView workbookViewId="0">
      <selection activeCell="F13" sqref="F13"/>
    </sheetView>
  </sheetViews>
  <sheetFormatPr baseColWidth="10" defaultRowHeight="16" x14ac:dyDescent="0.2"/>
  <cols>
    <col min="1" max="1" width="17.1640625" bestFit="1" customWidth="1"/>
    <col min="2" max="2" width="25.5" bestFit="1" customWidth="1"/>
  </cols>
  <sheetData>
    <row r="1" spans="1:5" x14ac:dyDescent="0.2">
      <c r="A1" s="3" t="s">
        <v>27</v>
      </c>
      <c r="B1" t="s">
        <v>31</v>
      </c>
    </row>
    <row r="2" spans="1:5" x14ac:dyDescent="0.2">
      <c r="A2" s="4" t="s">
        <v>11</v>
      </c>
      <c r="B2" s="2">
        <v>13</v>
      </c>
      <c r="D2" s="4" t="s">
        <v>10</v>
      </c>
      <c r="E2">
        <f>GETPIVOTDATA("Сумма",$A$1,"Тип клиента","Юр. Лицо")</f>
        <v>8</v>
      </c>
    </row>
    <row r="3" spans="1:5" x14ac:dyDescent="0.2">
      <c r="A3" s="4" t="s">
        <v>9</v>
      </c>
      <c r="B3" s="2">
        <v>10</v>
      </c>
      <c r="D3" s="4" t="s">
        <v>9</v>
      </c>
      <c r="E3">
        <f>GETPIVOTDATA("Сумма",$A$1,"Тип клиента","Физ. Лицо")</f>
        <v>10</v>
      </c>
    </row>
    <row r="4" spans="1:5" x14ac:dyDescent="0.2">
      <c r="A4" s="4" t="s">
        <v>10</v>
      </c>
      <c r="B4" s="2">
        <v>8</v>
      </c>
      <c r="D4" s="4" t="s">
        <v>11</v>
      </c>
      <c r="E4">
        <f>GETPIVOTDATA("Сумма",$A$1,"Тип клиента","Интернет заказ")</f>
        <v>13</v>
      </c>
    </row>
    <row r="5" spans="1:5" x14ac:dyDescent="0.2">
      <c r="A5" s="4" t="s">
        <v>28</v>
      </c>
      <c r="B5" s="2">
        <v>31</v>
      </c>
      <c r="D5" s="4" t="s">
        <v>32</v>
      </c>
      <c r="E5">
        <f>GETPIVOTDATA("Сумма",$A$1)</f>
        <v>31</v>
      </c>
    </row>
  </sheetData>
  <sortState xmlns:xlrd2="http://schemas.microsoft.com/office/spreadsheetml/2017/richdata2" ref="D2:E5">
    <sortCondition ref="E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40F1-3AE4-3E40-A4F8-9408424FCC79}">
  <dimension ref="A1:C4"/>
  <sheetViews>
    <sheetView workbookViewId="0">
      <selection activeCell="F13" sqref="F13"/>
    </sheetView>
  </sheetViews>
  <sheetFormatPr baseColWidth="10" defaultRowHeight="16" x14ac:dyDescent="0.2"/>
  <cols>
    <col min="1" max="1" width="19" bestFit="1" customWidth="1"/>
    <col min="2" max="2" width="25.5" bestFit="1" customWidth="1"/>
  </cols>
  <sheetData>
    <row r="1" spans="1:3" x14ac:dyDescent="0.2">
      <c r="A1" s="3" t="s">
        <v>27</v>
      </c>
      <c r="B1" t="s">
        <v>31</v>
      </c>
    </row>
    <row r="2" spans="1:3" x14ac:dyDescent="0.2">
      <c r="A2" s="4" t="s">
        <v>25</v>
      </c>
      <c r="B2" s="2">
        <v>12</v>
      </c>
      <c r="C2" s="7">
        <f>GETPIVOTDATA("Сумма",$A$1,"Тип доставки","Доставка до клиента")/GETPIVOTDATA("Сумма",$A$1)</f>
        <v>0.38709677419354838</v>
      </c>
    </row>
    <row r="3" spans="1:3" x14ac:dyDescent="0.2">
      <c r="A3" s="4" t="s">
        <v>24</v>
      </c>
      <c r="B3" s="2">
        <v>19</v>
      </c>
      <c r="C3" s="7">
        <f>IFERROR(GETPIVOTDATA("Сумма",$A$1,"Тип доставки","Самовывоз")/GETPIVOTDATA("Сумма",$A$1),0)</f>
        <v>0.61290322580645162</v>
      </c>
    </row>
    <row r="4" spans="1:3" x14ac:dyDescent="0.2">
      <c r="A4" s="4" t="s">
        <v>28</v>
      </c>
      <c r="B4" s="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AB6D-039E-1046-B024-E307261A564C}">
  <dimension ref="A1:F8"/>
  <sheetViews>
    <sheetView workbookViewId="0">
      <selection activeCell="F12" sqref="F12"/>
    </sheetView>
  </sheetViews>
  <sheetFormatPr baseColWidth="10" defaultRowHeight="16" x14ac:dyDescent="0.2"/>
  <cols>
    <col min="1" max="1" width="25.5" bestFit="1" customWidth="1"/>
    <col min="2" max="2" width="20.5" bestFit="1" customWidth="1"/>
    <col min="3" max="5" width="9.1640625" bestFit="1" customWidth="1"/>
    <col min="6" max="6" width="11.5" bestFit="1" customWidth="1"/>
    <col min="7" max="7" width="27.83203125" bestFit="1" customWidth="1"/>
    <col min="8" max="8" width="26.5" bestFit="1" customWidth="1"/>
    <col min="9" max="11" width="9.1640625" bestFit="1" customWidth="1"/>
    <col min="12" max="12" width="28.83203125" bestFit="1" customWidth="1"/>
    <col min="13" max="13" width="26.83203125" bestFit="1" customWidth="1"/>
    <col min="14" max="15" width="9.1640625" bestFit="1" customWidth="1"/>
    <col min="16" max="16" width="29.1640625" bestFit="1" customWidth="1"/>
    <col min="17" max="17" width="26.6640625" bestFit="1" customWidth="1"/>
    <col min="18" max="19" width="9.1640625" bestFit="1" customWidth="1"/>
    <col min="20" max="20" width="29" bestFit="1" customWidth="1"/>
    <col min="21" max="21" width="11.5" bestFit="1" customWidth="1"/>
  </cols>
  <sheetData>
    <row r="1" spans="1:6" x14ac:dyDescent="0.2">
      <c r="A1" s="3" t="s">
        <v>31</v>
      </c>
      <c r="B1" s="3" t="s">
        <v>33</v>
      </c>
    </row>
    <row r="2" spans="1:6" x14ac:dyDescent="0.2">
      <c r="A2" s="3" t="s">
        <v>27</v>
      </c>
      <c r="B2" t="s">
        <v>37</v>
      </c>
      <c r="C2" t="s">
        <v>36</v>
      </c>
      <c r="D2" t="s">
        <v>34</v>
      </c>
      <c r="E2" t="s">
        <v>35</v>
      </c>
      <c r="F2" t="s">
        <v>28</v>
      </c>
    </row>
    <row r="3" spans="1:6" x14ac:dyDescent="0.2">
      <c r="A3" s="4" t="s">
        <v>22</v>
      </c>
      <c r="B3" s="2">
        <v>3</v>
      </c>
      <c r="C3" s="2"/>
      <c r="D3" s="2">
        <v>1</v>
      </c>
      <c r="E3" s="2">
        <v>3</v>
      </c>
      <c r="F3" s="2">
        <v>7</v>
      </c>
    </row>
    <row r="4" spans="1:6" x14ac:dyDescent="0.2">
      <c r="A4" s="4" t="s">
        <v>21</v>
      </c>
      <c r="B4" s="2"/>
      <c r="C4" s="2">
        <v>2</v>
      </c>
      <c r="D4" s="2"/>
      <c r="E4" s="2"/>
      <c r="F4" s="2">
        <v>2</v>
      </c>
    </row>
    <row r="5" spans="1:6" x14ac:dyDescent="0.2">
      <c r="A5" s="4" t="s">
        <v>19</v>
      </c>
      <c r="B5" s="2">
        <v>2</v>
      </c>
      <c r="C5" s="2">
        <v>5</v>
      </c>
      <c r="D5" s="2">
        <v>2</v>
      </c>
      <c r="E5" s="2">
        <v>1</v>
      </c>
      <c r="F5" s="2">
        <v>10</v>
      </c>
    </row>
    <row r="6" spans="1:6" x14ac:dyDescent="0.2">
      <c r="A6" s="4" t="s">
        <v>20</v>
      </c>
      <c r="B6" s="2">
        <v>1</v>
      </c>
      <c r="C6" s="2"/>
      <c r="D6" s="2">
        <v>3</v>
      </c>
      <c r="E6" s="2">
        <v>4</v>
      </c>
      <c r="F6" s="2">
        <v>8</v>
      </c>
    </row>
    <row r="7" spans="1:6" x14ac:dyDescent="0.2">
      <c r="A7" s="4" t="s">
        <v>23</v>
      </c>
      <c r="B7" s="2">
        <v>1</v>
      </c>
      <c r="C7" s="2">
        <v>1</v>
      </c>
      <c r="D7" s="2"/>
      <c r="E7" s="2">
        <v>2</v>
      </c>
      <c r="F7" s="2">
        <v>4</v>
      </c>
    </row>
    <row r="8" spans="1:6" x14ac:dyDescent="0.2">
      <c r="A8" s="4" t="s">
        <v>28</v>
      </c>
      <c r="B8" s="2">
        <v>7</v>
      </c>
      <c r="C8" s="2">
        <v>8</v>
      </c>
      <c r="D8" s="2">
        <v>6</v>
      </c>
      <c r="E8" s="2">
        <v>10</v>
      </c>
      <c r="F8" s="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Дашборд</vt:lpstr>
      <vt:lpstr>Данные</vt:lpstr>
      <vt:lpstr>Продажи</vt:lpstr>
      <vt:lpstr>Тип клиентов</vt:lpstr>
      <vt:lpstr>Тип доставки</vt:lpstr>
      <vt:lpstr>Модель телефона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Армине Ахвердян</dc:creator>
  <cp:lastModifiedBy>Армине Ахвердян</cp:lastModifiedBy>
  <dcterms:created xsi:type="dcterms:W3CDTF">2021-05-20T12:26:12Z</dcterms:created>
  <dcterms:modified xsi:type="dcterms:W3CDTF">2021-05-20T18:23:17Z</dcterms:modified>
</cp:coreProperties>
</file>