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\\wsl.localhost\Ubuntu\home\gdede\code\Gokhan-Dede\Gokhan-Dede\data\eco_epd\eco_epd_ie\"/>
    </mc:Choice>
  </mc:AlternateContent>
  <xr:revisionPtr revIDLastSave="0" documentId="13_ncr:1_{0C264FC7-2B6D-4B53-836C-47035BDCDB7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all Systems" sheetId="1" r:id="rId1"/>
    <sheet name="Cladding Systems" sheetId="6" r:id="rId2"/>
    <sheet name="Slab Systems" sheetId="7" r:id="rId3"/>
    <sheet name="Wall Systems (A4)" sheetId="8" r:id="rId4"/>
  </sheets>
  <calcPr calcId="181029"/>
</workbook>
</file>

<file path=xl/calcChain.xml><?xml version="1.0" encoding="utf-8"?>
<calcChain xmlns="http://schemas.openxmlformats.org/spreadsheetml/2006/main">
  <c r="K3" i="8" l="1"/>
  <c r="I3" i="8"/>
  <c r="L3" i="8" s="1"/>
  <c r="M3" i="8" s="1"/>
  <c r="K2" i="8"/>
  <c r="I2" i="8"/>
  <c r="Q10" i="7"/>
  <c r="O9" i="7"/>
  <c r="Q9" i="7" s="1"/>
  <c r="S9" i="7" s="1"/>
  <c r="T9" i="7" s="1"/>
  <c r="O8" i="7"/>
  <c r="Q8" i="7" s="1"/>
  <c r="O7" i="7"/>
  <c r="Q7" i="7" s="1"/>
  <c r="S7" i="7" s="1"/>
  <c r="T7" i="7" s="1"/>
  <c r="O6" i="7"/>
  <c r="Q6" i="7" s="1"/>
  <c r="O5" i="7"/>
  <c r="Q5" i="7" s="1"/>
  <c r="S5" i="7" s="1"/>
  <c r="T5" i="7" s="1"/>
  <c r="O4" i="7"/>
  <c r="Q4" i="7" s="1"/>
  <c r="S4" i="7" s="1"/>
  <c r="O3" i="7"/>
  <c r="Q3" i="7" s="1"/>
  <c r="S3" i="7" s="1"/>
  <c r="T3" i="7" s="1"/>
  <c r="O2" i="7"/>
  <c r="Q2" i="7" s="1"/>
  <c r="S2" i="7" s="1"/>
  <c r="S21" i="1"/>
  <c r="L42" i="6"/>
  <c r="O41" i="6"/>
  <c r="L41" i="6"/>
  <c r="O40" i="6"/>
  <c r="L40" i="6"/>
  <c r="L39" i="6"/>
  <c r="O39" i="6" s="1"/>
  <c r="L37" i="6"/>
  <c r="O36" i="6"/>
  <c r="L36" i="6"/>
  <c r="L35" i="6"/>
  <c r="O35" i="6" s="1"/>
  <c r="L32" i="6"/>
  <c r="O32" i="6" s="1"/>
  <c r="O31" i="6"/>
  <c r="L31" i="6"/>
  <c r="Q28" i="6"/>
  <c r="R28" i="6" s="1"/>
  <c r="L28" i="6"/>
  <c r="O28" i="6" s="1"/>
  <c r="Q26" i="6"/>
  <c r="R26" i="6" s="1"/>
  <c r="L26" i="6"/>
  <c r="O26" i="6" s="1"/>
  <c r="O25" i="6"/>
  <c r="L24" i="6"/>
  <c r="O24" i="6" s="1"/>
  <c r="L23" i="6"/>
  <c r="O23" i="6" s="1"/>
  <c r="Q22" i="6"/>
  <c r="R22" i="6" s="1"/>
  <c r="L22" i="6"/>
  <c r="O22" i="6" s="1"/>
  <c r="Q19" i="6"/>
  <c r="R19" i="6" s="1"/>
  <c r="L19" i="6"/>
  <c r="O19" i="6" s="1"/>
  <c r="L18" i="6"/>
  <c r="O18" i="6" s="1"/>
  <c r="L17" i="6"/>
  <c r="O17" i="6" s="1"/>
  <c r="Q16" i="6"/>
  <c r="R16" i="6" s="1"/>
  <c r="L16" i="6"/>
  <c r="O16" i="6" s="1"/>
  <c r="Q14" i="6"/>
  <c r="R14" i="6" s="1"/>
  <c r="L14" i="6"/>
  <c r="O14" i="6" s="1"/>
  <c r="L12" i="6"/>
  <c r="O12" i="6" s="1"/>
  <c r="L11" i="6"/>
  <c r="O11" i="6" s="1"/>
  <c r="Q10" i="6"/>
  <c r="R10" i="6" s="1"/>
  <c r="L10" i="6"/>
  <c r="O10" i="6" s="1"/>
  <c r="L8" i="6"/>
  <c r="O8" i="6" s="1"/>
  <c r="O7" i="6"/>
  <c r="Q6" i="6"/>
  <c r="R6" i="6" s="1"/>
  <c r="O5" i="6"/>
  <c r="O4" i="6"/>
  <c r="O3" i="6"/>
  <c r="Q2" i="6"/>
  <c r="R2" i="6" s="1"/>
  <c r="O2" i="6"/>
  <c r="L2" i="8" l="1"/>
  <c r="M2" i="8" s="1"/>
  <c r="S10" i="7"/>
  <c r="T10" i="7" s="1"/>
  <c r="S8" i="7"/>
  <c r="T8" i="7" s="1"/>
  <c r="S6" i="7"/>
  <c r="T6" i="7" s="1"/>
  <c r="T4" i="7"/>
  <c r="T2" i="7"/>
  <c r="R24" i="1"/>
  <c r="S24" i="1" s="1"/>
  <c r="N23" i="1"/>
  <c r="P23" i="1" s="1"/>
  <c r="R23" i="1" s="1"/>
  <c r="S23" i="1" s="1"/>
  <c r="N22" i="1"/>
  <c r="P22" i="1" s="1"/>
  <c r="R22" i="1" s="1"/>
  <c r="S22" i="1" s="1"/>
  <c r="N21" i="1"/>
  <c r="R20" i="1"/>
  <c r="S20" i="1" s="1"/>
  <c r="N20" i="1"/>
  <c r="R19" i="1"/>
  <c r="S19" i="1" s="1"/>
  <c r="R18" i="1"/>
  <c r="S18" i="1" s="1"/>
  <c r="N17" i="1"/>
  <c r="P17" i="1" s="1"/>
  <c r="R17" i="1" s="1"/>
  <c r="S17" i="1" s="1"/>
  <c r="R16" i="1"/>
  <c r="S16" i="1" s="1"/>
  <c r="N16" i="1"/>
  <c r="R15" i="1"/>
  <c r="L14" i="1"/>
  <c r="N14" i="1" s="1"/>
  <c r="P14" i="1" s="1"/>
  <c r="R14" i="1" s="1"/>
  <c r="L13" i="1"/>
  <c r="N13" i="1" s="1"/>
  <c r="P13" i="1" s="1"/>
  <c r="R13" i="1" s="1"/>
  <c r="L12" i="1"/>
  <c r="N12" i="1" s="1"/>
  <c r="P12" i="1" s="1"/>
  <c r="L11" i="1"/>
  <c r="N11" i="1" s="1"/>
  <c r="P11" i="1" s="1"/>
  <c r="L10" i="1"/>
  <c r="N10" i="1" s="1"/>
  <c r="P10" i="1" s="1"/>
  <c r="L9" i="1"/>
  <c r="N9" i="1" s="1"/>
  <c r="P9" i="1" s="1"/>
  <c r="R8" i="1"/>
  <c r="L7" i="1"/>
  <c r="N7" i="1" s="1"/>
  <c r="P7" i="1" s="1"/>
  <c r="R7" i="1" s="1"/>
  <c r="L6" i="1"/>
  <c r="N6" i="1" s="1"/>
  <c r="P6" i="1" s="1"/>
  <c r="R6" i="1" s="1"/>
  <c r="S6" i="1" s="1"/>
  <c r="L5" i="1"/>
  <c r="N5" i="1" s="1"/>
  <c r="P5" i="1" s="1"/>
  <c r="R5" i="1" s="1"/>
  <c r="L4" i="1"/>
  <c r="N4" i="1" s="1"/>
  <c r="P4" i="1" s="1"/>
  <c r="R4" i="1" s="1"/>
  <c r="L3" i="1"/>
  <c r="N3" i="1" s="1"/>
  <c r="P3" i="1" s="1"/>
  <c r="R3" i="1" s="1"/>
  <c r="L2" i="1"/>
  <c r="N2" i="1" s="1"/>
  <c r="P2" i="1" s="1"/>
  <c r="R2" i="1" s="1"/>
  <c r="R12" i="1" l="1"/>
  <c r="R10" i="1"/>
  <c r="R11" i="1"/>
  <c r="R9" i="1"/>
</calcChain>
</file>

<file path=xl/sharedStrings.xml><?xml version="1.0" encoding="utf-8"?>
<sst xmlns="http://schemas.openxmlformats.org/spreadsheetml/2006/main" count="655" uniqueCount="165">
  <si>
    <t>Standard Masonry</t>
  </si>
  <si>
    <t>Concrete Block</t>
  </si>
  <si>
    <t>A1-A3 Walls</t>
  </si>
  <si>
    <t>Timber</t>
  </si>
  <si>
    <t>Mortar (1:4 cement to sand)</t>
  </si>
  <si>
    <t>Cavity Ties</t>
  </si>
  <si>
    <t>Wall Stud</t>
  </si>
  <si>
    <t>Wall Track</t>
  </si>
  <si>
    <t>Noggin</t>
  </si>
  <si>
    <t>Diagonal Crossbrace</t>
  </si>
  <si>
    <t>Mineral Wool Insulation</t>
  </si>
  <si>
    <t>PIR Insulation</t>
  </si>
  <si>
    <t>Top &amp; Bottom Plate</t>
  </si>
  <si>
    <t>OSB Sheathing</t>
  </si>
  <si>
    <t>EPS (2 × 75 mm)</t>
  </si>
  <si>
    <t>Concrete core</t>
  </si>
  <si>
    <t>Steel rebar</t>
  </si>
  <si>
    <t>Polypropylene webs</t>
  </si>
  <si>
    <t>AAC Block</t>
  </si>
  <si>
    <t>A1-A3 Slabs</t>
  </si>
  <si>
    <t>SLAB_002</t>
  </si>
  <si>
    <t>Slab</t>
  </si>
  <si>
    <t>OSB sheet (Joist central element)</t>
  </si>
  <si>
    <t>SLAB_001</t>
  </si>
  <si>
    <t>Mineral wool</t>
  </si>
  <si>
    <t>Fasteners</t>
  </si>
  <si>
    <t>A1-A3 Cladding</t>
  </si>
  <si>
    <t>Wood Siding (vertical)</t>
  </si>
  <si>
    <t>CLAD_009</t>
  </si>
  <si>
    <t>Cladding</t>
  </si>
  <si>
    <t>Paint/Stain</t>
  </si>
  <si>
    <t>25 x 50</t>
  </si>
  <si>
    <t>Treated Softwood Batten x 2</t>
  </si>
  <si>
    <t>Timber Siding Boards</t>
  </si>
  <si>
    <t>Wood Siding (horizontal)</t>
  </si>
  <si>
    <t>CLAD_008</t>
  </si>
  <si>
    <t>Cement Board Siding</t>
  </si>
  <si>
    <t>CLAD_007</t>
  </si>
  <si>
    <t>Vertex Fiberglass Reinforcing Mesh</t>
  </si>
  <si>
    <t>Mortar (1:4)</t>
  </si>
  <si>
    <t>Treated Softwood Batten</t>
  </si>
  <si>
    <t>Cement Board</t>
  </si>
  <si>
    <t>CLAD_006</t>
  </si>
  <si>
    <t>Render</t>
  </si>
  <si>
    <t>CLAD_005</t>
  </si>
  <si>
    <t>CLAD_004</t>
  </si>
  <si>
    <t>1.2 thick x 54 wide x 1000 long</t>
  </si>
  <si>
    <t>Stainless Steel Cavity Track x2</t>
  </si>
  <si>
    <t>2.5 per m2</t>
  </si>
  <si>
    <t>CLAD_003</t>
  </si>
  <si>
    <t>CLAD_002</t>
  </si>
  <si>
    <t>CLAD_001</t>
  </si>
  <si>
    <t>Concrete Brick</t>
  </si>
  <si>
    <t>Clay brick</t>
  </si>
  <si>
    <t>Wall</t>
  </si>
  <si>
    <t>WALL_004</t>
  </si>
  <si>
    <t>Waterproof membrane (Tyvek 60g/m2)</t>
  </si>
  <si>
    <t>WALL_003</t>
  </si>
  <si>
    <t>PIR</t>
  </si>
  <si>
    <t>Mineral Wool</t>
  </si>
  <si>
    <t>300 mm ICF</t>
  </si>
  <si>
    <t>WALL_002</t>
  </si>
  <si>
    <t>Weather Membrane (Tyvek 60g/m2)</t>
  </si>
  <si>
    <t>2D Timber Panel</t>
  </si>
  <si>
    <t>WALL_001</t>
  </si>
  <si>
    <t>Weather Membrane (Tyvek = 60g/m2)</t>
  </si>
  <si>
    <t>Medium density concrete block w/ mortar 1:4 cement</t>
  </si>
  <si>
    <t>kg</t>
  </si>
  <si>
    <t xml:space="preserve">50+ </t>
  </si>
  <si>
    <t>m2</t>
  </si>
  <si>
    <t>50+</t>
  </si>
  <si>
    <t>15-25</t>
  </si>
  <si>
    <t>LGS (Light Gauge Steel)</t>
  </si>
  <si>
    <t>ICF (Insulating Concrete Formwork)</t>
  </si>
  <si>
    <t>Clay Brick Cladding</t>
  </si>
  <si>
    <t>Concrete Brick Cladding</t>
  </si>
  <si>
    <t>AC Block 7.5n Cladding</t>
  </si>
  <si>
    <t>AAC Block 3.6n Cladding</t>
  </si>
  <si>
    <t>AAC Block 2.9n Cladding</t>
  </si>
  <si>
    <t>m3</t>
  </si>
  <si>
    <t>2D LGS Exterior Wall Panel</t>
  </si>
  <si>
    <t>Brick Slips on Metal Rail (Rainscreen)</t>
  </si>
  <si>
    <t>Brick Slip Rail</t>
  </si>
  <si>
    <t>Structural framing – stud</t>
  </si>
  <si>
    <t>Structural framing – track (U-channel)</t>
  </si>
  <si>
    <t>Blocking / nogging</t>
  </si>
  <si>
    <t>Lateral bracing / cross-brace</t>
  </si>
  <si>
    <t>Cavity insulation (thermal/acoustic)</t>
  </si>
  <si>
    <t>Rigid board insulation (PIR)</t>
  </si>
  <si>
    <t>Breather / air-water barrier (membrane)</t>
  </si>
  <si>
    <t>Structural framing – plates</t>
  </si>
  <si>
    <t>Structural sheathing / racking</t>
  </si>
  <si>
    <t>Permanent formwork / insulation (ICF skin)</t>
  </si>
  <si>
    <t>Structural core (cast-in-place concrete)</t>
  </si>
  <si>
    <t>Reinforcement (rebar)</t>
  </si>
  <si>
    <t>ICF form ties / webs</t>
  </si>
  <si>
    <t>Masonry unit (concrete block) + bonding mortar</t>
  </si>
  <si>
    <t>Outer leaf – brick veneer</t>
  </si>
  <si>
    <t>Masonry bonding mortar (bed &amp; perp joints)</t>
  </si>
  <si>
    <t>Cavity tray / DPC (stainless)</t>
  </si>
  <si>
    <t>Wall ties (outer-to-inner leaf)</t>
  </si>
  <si>
    <t>Outer leaf – concrete brick veneer</t>
  </si>
  <si>
    <t>Masonry unit – AAC block</t>
  </si>
  <si>
    <t>Render / basecoat</t>
  </si>
  <si>
    <t>Render reinforcement mesh</t>
  </si>
  <si>
    <t>Cladding panel – cement board</t>
  </si>
  <si>
    <t>Battens / subframe</t>
  </si>
  <si>
    <t>Mechanical fixings</t>
  </si>
  <si>
    <t>Cladding boards – timber</t>
  </si>
  <si>
    <t>Battens / subframe (double; counter-battened)</t>
  </si>
  <si>
    <t>Finish – protective/decorative coating</t>
  </si>
  <si>
    <t>Cladding system – brick slips on rails</t>
  </si>
  <si>
    <t>Deck sheathing (OSB)</t>
  </si>
  <si>
    <t>Joist stiffener (LVL)</t>
  </si>
  <si>
    <t>Joist web (OSB)</t>
  </si>
  <si>
    <t>OSB sheet above the slab</t>
  </si>
  <si>
    <t>Laminated Veneer Lumber (400 spacing)</t>
  </si>
  <si>
    <t>Timber Frame SJ90 I-Joist (39 x 90) 300
BoQ</t>
  </si>
  <si>
    <t>TR 26 Timber (47 x 97 - 400 spacing)</t>
  </si>
  <si>
    <t>End timber element (47 x 97)</t>
  </si>
  <si>
    <t>Vertical timber elements (47 x 97)</t>
  </si>
  <si>
    <t>Timber Frame WebJoist SJ12 304
BoQ</t>
  </si>
  <si>
    <t>Metal web (SJ12 - 304 mm)</t>
  </si>
  <si>
    <t>Joist chord (TR26 timber; top &amp; bottom chords @ 400 c/c)</t>
  </si>
  <si>
    <t>Rim board / Edge joist (perimeter member)</t>
  </si>
  <si>
    <t>Blocking / Bearing stiffeners (vertical blocks at supports &amp; openings)</t>
  </si>
  <si>
    <t>Joist web (metal lattice; 304 mm deep)</t>
  </si>
  <si>
    <t>Generic Material</t>
  </si>
  <si>
    <t>System Category</t>
  </si>
  <si>
    <t>System ID</t>
  </si>
  <si>
    <t>MMC Method</t>
  </si>
  <si>
    <t>System Name</t>
  </si>
  <si>
    <t>Layer No.</t>
  </si>
  <si>
    <t>Functional Role</t>
  </si>
  <si>
    <t>Mass (kg/m²)</t>
  </si>
  <si>
    <t>A1–A3 (kgCO₂e / 5.76 m²)</t>
  </si>
  <si>
    <t>A1–A3 (kgCO₂e/m²)</t>
  </si>
  <si>
    <t>Source Header</t>
  </si>
  <si>
    <r>
      <t>Density (kg.m</t>
    </r>
    <r>
      <rPr>
        <b/>
        <vertAlign val="superscript"/>
        <sz val="11"/>
        <color theme="3"/>
        <rFont val="Calibri"/>
        <family val="2"/>
        <charset val="162"/>
        <scheme val="minor"/>
      </rPr>
      <t>3</t>
    </r>
    <r>
      <rPr>
        <b/>
        <sz val="11"/>
        <color theme="3"/>
        <rFont val="Calibri"/>
        <family val="2"/>
        <charset val="162"/>
        <scheme val="minor"/>
      </rPr>
      <t>)</t>
    </r>
  </si>
  <si>
    <r>
      <t>Total Volume (m</t>
    </r>
    <r>
      <rPr>
        <b/>
        <vertAlign val="superscript"/>
        <sz val="11"/>
        <color theme="3"/>
        <rFont val="Calibri"/>
        <family val="2"/>
        <charset val="162"/>
        <scheme val="minor"/>
      </rPr>
      <t>3</t>
    </r>
    <r>
      <rPr>
        <b/>
        <sz val="11"/>
        <color theme="3"/>
        <rFont val="Calibri"/>
        <family val="2"/>
        <charset val="162"/>
        <scheme val="minor"/>
      </rPr>
      <t>)</t>
    </r>
  </si>
  <si>
    <t>Element Number</t>
  </si>
  <si>
    <r>
      <t>Element Volume (m</t>
    </r>
    <r>
      <rPr>
        <b/>
        <vertAlign val="superscript"/>
        <sz val="11"/>
        <color theme="3"/>
        <rFont val="Calibri"/>
        <family val="2"/>
        <charset val="162"/>
        <scheme val="minor"/>
      </rPr>
      <t>3</t>
    </r>
    <r>
      <rPr>
        <b/>
        <sz val="11"/>
        <color theme="3"/>
        <rFont val="Calibri"/>
        <family val="2"/>
        <charset val="162"/>
        <scheme val="minor"/>
      </rPr>
      <t>)</t>
    </r>
  </si>
  <si>
    <t>Thickness (m)</t>
  </si>
  <si>
    <t>Length (m)</t>
  </si>
  <si>
    <t>Height (m)</t>
  </si>
  <si>
    <t>Carbon Factor</t>
  </si>
  <si>
    <t>Carbon Factor Unit</t>
  </si>
  <si>
    <t>Total GWP (kgCO₂e)</t>
  </si>
  <si>
    <t>Thermal Conductivity (W/m·K)</t>
  </si>
  <si>
    <t>R‑Value (m²·K/W)</t>
  </si>
  <si>
    <t>U‑Value (W/m²·K)</t>
  </si>
  <si>
    <t>Life Expectancy (years)</t>
  </si>
  <si>
    <t>Number of Webs</t>
  </si>
  <si>
    <t>Single Web Mass</t>
  </si>
  <si>
    <t>Width (m)</t>
  </si>
  <si>
    <t>Mass (kg / 5.76 m²)</t>
  </si>
  <si>
    <t>Distance Traveled (km)</t>
  </si>
  <si>
    <t>Weight per m² (kg)</t>
  </si>
  <si>
    <t>Total Weight for 500 m² (tonnes)</t>
  </si>
  <si>
    <t>Carbon Factor - Outward (50% laden)</t>
  </si>
  <si>
    <t>Outbound Emissions (kgCO₂e)</t>
  </si>
  <si>
    <t>Carbon Factor - Return (Empty)</t>
  </si>
  <si>
    <t>Return Emissions (kgCO₂e)</t>
  </si>
  <si>
    <t>Total per Truck (kgCO₂e)</t>
  </si>
  <si>
    <t>A4 (kgCO₂e/m²)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</si>
</sst>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8"/>
      <name val="Calibri"/>
      <family val="2"/>
      <scheme val="minor"/>
    </font>
    <font>
      <b/>
      <sz val="11"/>
      <color theme="3"/>
      <name val="Calibri"/>
      <family val="2"/>
      <charset val="162"/>
      <scheme val="minor"/>
    </font>
    <font>
      <b/>
      <vertAlign val="superscript"/>
      <sz val="11"/>
      <color theme="3"/>
      <name val="Calibri"/>
      <family val="2"/>
      <charset val="162"/>
      <scheme val="minor"/>
    </font>
    <font>
      <b/>
      <sz val="10"/>
      <color theme="3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8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5" fillId="8" borderId="0" applyNumberFormat="0" applyBorder="0" applyAlignment="0" applyProtection="0"/>
    <xf numFmtId="0" fontId="1" fillId="9" borderId="0" applyNumberFormat="0" applyBorder="0" applyAlignment="0" applyProtection="0"/>
  </cellStyleXfs>
  <cellXfs count="38">
    <xf numFmtId="0" fontId="0" fillId="0" borderId="0" xfId="0"/>
    <xf numFmtId="0" fontId="6" fillId="3" borderId="0" xfId="3"/>
    <xf numFmtId="0" fontId="6" fillId="3" borderId="0" xfId="3" applyAlignment="1">
      <alignment wrapText="1"/>
    </xf>
    <xf numFmtId="4" fontId="6" fillId="3" borderId="0" xfId="3" applyNumberFormat="1" applyAlignment="1">
      <alignment wrapText="1"/>
    </xf>
    <xf numFmtId="0" fontId="6" fillId="2" borderId="0" xfId="2"/>
    <xf numFmtId="0" fontId="6" fillId="2" borderId="0" xfId="2" applyAlignment="1">
      <alignment wrapText="1"/>
    </xf>
    <xf numFmtId="4" fontId="6" fillId="2" borderId="0" xfId="2" applyNumberFormat="1" applyAlignment="1">
      <alignment wrapText="1"/>
    </xf>
    <xf numFmtId="0" fontId="6" fillId="7" borderId="0" xfId="7"/>
    <xf numFmtId="0" fontId="6" fillId="7" borderId="0" xfId="7" applyAlignment="1">
      <alignment horizontal="right" wrapText="1"/>
    </xf>
    <xf numFmtId="0" fontId="6" fillId="7" borderId="0" xfId="7" applyAlignment="1">
      <alignment wrapText="1"/>
    </xf>
    <xf numFmtId="164" fontId="6" fillId="7" borderId="0" xfId="7" applyNumberFormat="1" applyAlignment="1">
      <alignment horizontal="right" wrapText="1"/>
    </xf>
    <xf numFmtId="4" fontId="6" fillId="7" borderId="0" xfId="7" applyNumberFormat="1" applyAlignment="1">
      <alignment wrapText="1"/>
    </xf>
    <xf numFmtId="2" fontId="6" fillId="7" borderId="0" xfId="7" applyNumberFormat="1" applyAlignment="1">
      <alignment wrapText="1"/>
    </xf>
    <xf numFmtId="164" fontId="6" fillId="7" borderId="0" xfId="7" applyNumberFormat="1" applyAlignment="1">
      <alignment wrapText="1"/>
    </xf>
    <xf numFmtId="0" fontId="6" fillId="6" borderId="0" xfId="6"/>
    <xf numFmtId="0" fontId="6" fillId="5" borderId="0" xfId="5"/>
    <xf numFmtId="0" fontId="0" fillId="0" borderId="0" xfId="0" applyAlignment="1">
      <alignment vertical="center"/>
    </xf>
    <xf numFmtId="0" fontId="8" fillId="0" borderId="1" xfId="1" applyBorder="1" applyAlignment="1">
      <alignment horizontal="center" vertical="center"/>
    </xf>
    <xf numFmtId="0" fontId="6" fillId="4" borderId="0" xfId="4"/>
    <xf numFmtId="0" fontId="5" fillId="3" borderId="0" xfId="3" applyFont="1"/>
    <xf numFmtId="0" fontId="5" fillId="7" borderId="0" xfId="7" applyFont="1"/>
    <xf numFmtId="0" fontId="5" fillId="5" borderId="0" xfId="5" applyFont="1"/>
    <xf numFmtId="0" fontId="5" fillId="4" borderId="0" xfId="4" applyFont="1"/>
    <xf numFmtId="0" fontId="8" fillId="0" borderId="1" xfId="1" applyBorder="1" applyAlignment="1">
      <alignment horizontal="center" vertical="center" wrapText="1"/>
    </xf>
    <xf numFmtId="0" fontId="5" fillId="8" borderId="0" xfId="8"/>
    <xf numFmtId="0" fontId="4" fillId="7" borderId="0" xfId="7" applyFont="1"/>
    <xf numFmtId="0" fontId="4" fillId="8" borderId="0" xfId="8" applyFont="1"/>
    <xf numFmtId="0" fontId="4" fillId="5" borderId="0" xfId="5" applyFont="1"/>
    <xf numFmtId="0" fontId="4" fillId="4" borderId="0" xfId="4" applyFont="1"/>
    <xf numFmtId="0" fontId="4" fillId="6" borderId="0" xfId="6" applyFont="1"/>
    <xf numFmtId="0" fontId="4" fillId="2" borderId="0" xfId="2" applyFont="1"/>
    <xf numFmtId="0" fontId="3" fillId="7" borderId="0" xfId="7" applyFont="1"/>
    <xf numFmtId="0" fontId="2" fillId="7" borderId="0" xfId="7" applyFont="1" applyAlignment="1">
      <alignment wrapText="1"/>
    </xf>
    <xf numFmtId="0" fontId="2" fillId="8" borderId="0" xfId="8" applyFont="1" applyAlignment="1">
      <alignment wrapText="1"/>
    </xf>
    <xf numFmtId="0" fontId="2" fillId="8" borderId="0" xfId="8" applyFont="1"/>
    <xf numFmtId="0" fontId="1" fillId="9" borderId="0" xfId="9"/>
    <xf numFmtId="0" fontId="10" fillId="0" borderId="1" xfId="1" applyFont="1" applyBorder="1" applyAlignment="1">
      <alignment horizontal="center" vertical="center"/>
    </xf>
    <xf numFmtId="0" fontId="11" fillId="0" borderId="0" xfId="0" applyFont="1"/>
  </cellXfs>
  <cellStyles count="10">
    <cellStyle name="20% - Accent2" xfId="9" builtinId="34"/>
    <cellStyle name="20% - Accent4" xfId="4" builtinId="42"/>
    <cellStyle name="20% - Accent5" xfId="6" builtinId="46"/>
    <cellStyle name="20% - Accent6" xfId="8" builtinId="50"/>
    <cellStyle name="40% - Accent2" xfId="2" builtinId="35"/>
    <cellStyle name="40% - Accent3" xfId="3" builtinId="39"/>
    <cellStyle name="40% - Accent4" xfId="5" builtinId="43"/>
    <cellStyle name="40% - Accent6" xfId="7" builtinId="51"/>
    <cellStyle name="Heading 4" xfId="1" builtinId="19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85" zoomScaleNormal="85" workbookViewId="0">
      <pane ySplit="1" topLeftCell="A2" activePane="bottomLeft" state="frozen"/>
      <selection activeCell="C1" sqref="C1"/>
      <selection pane="bottomLeft" activeCell="B6" sqref="B6"/>
    </sheetView>
  </sheetViews>
  <sheetFormatPr defaultRowHeight="15" x14ac:dyDescent="0.25"/>
  <cols>
    <col min="1" max="5" width="20.7109375" customWidth="1"/>
    <col min="6" max="6" width="10.7109375" customWidth="1"/>
    <col min="7" max="7" width="40.7109375" customWidth="1"/>
    <col min="8" max="16" width="20.7109375" customWidth="1"/>
    <col min="17" max="17" width="30.7109375" customWidth="1"/>
    <col min="18" max="18" width="25.7109375" customWidth="1"/>
    <col min="19" max="19" width="22.7109375" customWidth="1"/>
  </cols>
  <sheetData>
    <row r="1" spans="1:19" s="16" customFormat="1" ht="39.950000000000003" customHeight="1" x14ac:dyDescent="0.25">
      <c r="A1" s="17" t="s">
        <v>128</v>
      </c>
      <c r="B1" s="17" t="s">
        <v>129</v>
      </c>
      <c r="C1" s="17" t="s">
        <v>130</v>
      </c>
      <c r="D1" s="17" t="s">
        <v>131</v>
      </c>
      <c r="E1" s="17" t="s">
        <v>137</v>
      </c>
      <c r="F1" s="17" t="s">
        <v>132</v>
      </c>
      <c r="G1" s="17" t="s">
        <v>133</v>
      </c>
      <c r="H1" s="17" t="s">
        <v>127</v>
      </c>
      <c r="I1" s="17" t="s">
        <v>143</v>
      </c>
      <c r="J1" s="17" t="s">
        <v>144</v>
      </c>
      <c r="K1" s="17" t="s">
        <v>142</v>
      </c>
      <c r="L1" s="17" t="s">
        <v>141</v>
      </c>
      <c r="M1" s="17" t="s">
        <v>140</v>
      </c>
      <c r="N1" s="17" t="s">
        <v>139</v>
      </c>
      <c r="O1" s="17" t="s">
        <v>138</v>
      </c>
      <c r="P1" s="17" t="s">
        <v>134</v>
      </c>
      <c r="Q1" s="17" t="s">
        <v>145</v>
      </c>
      <c r="R1" s="17" t="s">
        <v>135</v>
      </c>
      <c r="S1" s="17" t="s">
        <v>136</v>
      </c>
    </row>
    <row r="2" spans="1:19" s="1" customFormat="1" x14ac:dyDescent="0.25">
      <c r="A2" s="1" t="s">
        <v>54</v>
      </c>
      <c r="B2" s="1" t="s">
        <v>64</v>
      </c>
      <c r="C2" s="19" t="s">
        <v>72</v>
      </c>
      <c r="D2" s="19" t="s">
        <v>80</v>
      </c>
      <c r="E2" s="1" t="s">
        <v>2</v>
      </c>
      <c r="F2" s="1">
        <v>1</v>
      </c>
      <c r="G2" s="1" t="s">
        <v>83</v>
      </c>
      <c r="H2" s="1" t="s">
        <v>6</v>
      </c>
      <c r="I2" s="2">
        <v>0.17899999999999999</v>
      </c>
      <c r="J2" s="2">
        <v>2.4</v>
      </c>
      <c r="K2" s="2">
        <v>1.1999999999999999E-3</v>
      </c>
      <c r="L2" s="2">
        <f t="shared" ref="L2:L7" si="0">PRODUCT(I2:K2)</f>
        <v>5.1551999999999989E-4</v>
      </c>
      <c r="M2" s="2">
        <v>5</v>
      </c>
      <c r="N2" s="2">
        <f t="shared" ref="N2:N7" si="1">PRODUCT(L2:M2)</f>
        <v>2.5775999999999993E-3</v>
      </c>
      <c r="O2" s="2">
        <v>7800</v>
      </c>
      <c r="P2" s="3">
        <f t="shared" ref="P2:P7" si="2">PRODUCT(N2:O2)</f>
        <v>20.105279999999993</v>
      </c>
      <c r="Q2" s="2">
        <v>2.71</v>
      </c>
      <c r="R2" s="3">
        <f t="shared" ref="R2:R15" si="3">PRODUCT(P2:Q2)</f>
        <v>54.485308799999984</v>
      </c>
      <c r="S2" s="3">
        <v>9.4600000000000009</v>
      </c>
    </row>
    <row r="3" spans="1:19" s="1" customFormat="1" x14ac:dyDescent="0.25">
      <c r="A3" s="1" t="s">
        <v>54</v>
      </c>
      <c r="B3" s="1" t="s">
        <v>64</v>
      </c>
      <c r="C3" s="19" t="s">
        <v>72</v>
      </c>
      <c r="D3" s="19" t="s">
        <v>80</v>
      </c>
      <c r="E3" s="1" t="s">
        <v>2</v>
      </c>
      <c r="F3" s="1">
        <v>2</v>
      </c>
      <c r="G3" s="1" t="s">
        <v>84</v>
      </c>
      <c r="H3" s="1" t="s">
        <v>7</v>
      </c>
      <c r="I3" s="2">
        <v>0.17899999999999999</v>
      </c>
      <c r="J3" s="2">
        <v>2.4</v>
      </c>
      <c r="K3" s="2">
        <v>1.1999999999999999E-3</v>
      </c>
      <c r="L3" s="2">
        <f t="shared" si="0"/>
        <v>5.1551999999999989E-4</v>
      </c>
      <c r="M3" s="2">
        <v>2</v>
      </c>
      <c r="N3" s="2">
        <f t="shared" si="1"/>
        <v>1.0310399999999998E-3</v>
      </c>
      <c r="O3" s="2">
        <v>7800</v>
      </c>
      <c r="P3" s="3">
        <f t="shared" si="2"/>
        <v>8.0421119999999977</v>
      </c>
      <c r="Q3" s="2">
        <v>2.71</v>
      </c>
      <c r="R3" s="3">
        <f t="shared" si="3"/>
        <v>21.794123519999992</v>
      </c>
      <c r="S3" s="3">
        <v>3.99</v>
      </c>
    </row>
    <row r="4" spans="1:19" s="1" customFormat="1" x14ac:dyDescent="0.25">
      <c r="A4" s="1" t="s">
        <v>54</v>
      </c>
      <c r="B4" s="1" t="s">
        <v>64</v>
      </c>
      <c r="C4" s="19" t="s">
        <v>72</v>
      </c>
      <c r="D4" s="19" t="s">
        <v>80</v>
      </c>
      <c r="E4" s="1" t="s">
        <v>2</v>
      </c>
      <c r="F4" s="1">
        <v>3</v>
      </c>
      <c r="G4" s="1" t="s">
        <v>85</v>
      </c>
      <c r="H4" s="1" t="s">
        <v>8</v>
      </c>
      <c r="I4" s="2">
        <v>0.17899999999999999</v>
      </c>
      <c r="J4" s="2">
        <v>2.4</v>
      </c>
      <c r="K4" s="2">
        <v>1.1999999999999999E-3</v>
      </c>
      <c r="L4" s="2">
        <f t="shared" si="0"/>
        <v>5.1551999999999989E-4</v>
      </c>
      <c r="M4" s="2">
        <v>1</v>
      </c>
      <c r="N4" s="2">
        <f t="shared" si="1"/>
        <v>5.1551999999999989E-4</v>
      </c>
      <c r="O4" s="2">
        <v>7800</v>
      </c>
      <c r="P4" s="3">
        <f t="shared" si="2"/>
        <v>4.0210559999999989</v>
      </c>
      <c r="Q4" s="2">
        <v>2.71</v>
      </c>
      <c r="R4" s="3">
        <f t="shared" si="3"/>
        <v>10.897061759999996</v>
      </c>
      <c r="S4" s="3">
        <v>1.89</v>
      </c>
    </row>
    <row r="5" spans="1:19" s="1" customFormat="1" x14ac:dyDescent="0.25">
      <c r="A5" s="1" t="s">
        <v>54</v>
      </c>
      <c r="B5" s="1" t="s">
        <v>64</v>
      </c>
      <c r="C5" s="19" t="s">
        <v>72</v>
      </c>
      <c r="D5" s="19" t="s">
        <v>80</v>
      </c>
      <c r="E5" s="1" t="s">
        <v>2</v>
      </c>
      <c r="F5" s="1">
        <v>4</v>
      </c>
      <c r="G5" s="1" t="s">
        <v>86</v>
      </c>
      <c r="H5" s="1" t="s">
        <v>9</v>
      </c>
      <c r="I5" s="2">
        <v>0.03</v>
      </c>
      <c r="J5" s="2">
        <v>3.39</v>
      </c>
      <c r="K5" s="2">
        <v>1.1999999999999999E-3</v>
      </c>
      <c r="L5" s="2">
        <f t="shared" si="0"/>
        <v>1.2203999999999999E-4</v>
      </c>
      <c r="M5" s="2">
        <v>2</v>
      </c>
      <c r="N5" s="2">
        <f t="shared" si="1"/>
        <v>2.4407999999999998E-4</v>
      </c>
      <c r="O5" s="2">
        <v>7800</v>
      </c>
      <c r="P5" s="3">
        <f t="shared" si="2"/>
        <v>1.9038239999999997</v>
      </c>
      <c r="Q5" s="2">
        <v>2.71</v>
      </c>
      <c r="R5" s="3">
        <f t="shared" si="3"/>
        <v>5.1593630399999988</v>
      </c>
      <c r="S5" s="3">
        <v>0.9</v>
      </c>
    </row>
    <row r="6" spans="1:19" s="1" customFormat="1" x14ac:dyDescent="0.25">
      <c r="A6" s="1" t="s">
        <v>54</v>
      </c>
      <c r="B6" s="1" t="s">
        <v>64</v>
      </c>
      <c r="C6" s="19" t="s">
        <v>72</v>
      </c>
      <c r="D6" s="19" t="s">
        <v>80</v>
      </c>
      <c r="E6" s="1" t="s">
        <v>2</v>
      </c>
      <c r="F6" s="1">
        <v>5</v>
      </c>
      <c r="G6" s="1" t="s">
        <v>87</v>
      </c>
      <c r="H6" s="1" t="s">
        <v>10</v>
      </c>
      <c r="I6" s="2">
        <v>0.6</v>
      </c>
      <c r="J6" s="2">
        <v>2.4</v>
      </c>
      <c r="K6" s="2">
        <v>0.09</v>
      </c>
      <c r="L6" s="2">
        <f t="shared" si="0"/>
        <v>0.12959999999999999</v>
      </c>
      <c r="M6" s="2">
        <v>4</v>
      </c>
      <c r="N6" s="2">
        <f t="shared" si="1"/>
        <v>0.51839999999999997</v>
      </c>
      <c r="O6" s="2">
        <v>80</v>
      </c>
      <c r="P6" s="3">
        <f t="shared" si="2"/>
        <v>41.471999999999994</v>
      </c>
      <c r="Q6" s="2">
        <v>1.25</v>
      </c>
      <c r="R6" s="3">
        <f t="shared" si="3"/>
        <v>51.839999999999989</v>
      </c>
      <c r="S6" s="3">
        <f>QUOTIENT(R6, 5.76)</f>
        <v>8</v>
      </c>
    </row>
    <row r="7" spans="1:19" s="1" customFormat="1" x14ac:dyDescent="0.25">
      <c r="A7" s="1" t="s">
        <v>54</v>
      </c>
      <c r="B7" s="1" t="s">
        <v>64</v>
      </c>
      <c r="C7" s="19" t="s">
        <v>72</v>
      </c>
      <c r="D7" s="19" t="s">
        <v>80</v>
      </c>
      <c r="E7" s="1" t="s">
        <v>2</v>
      </c>
      <c r="F7" s="1">
        <v>6</v>
      </c>
      <c r="G7" s="1" t="s">
        <v>88</v>
      </c>
      <c r="H7" s="1" t="s">
        <v>11</v>
      </c>
      <c r="I7" s="2">
        <v>2.4</v>
      </c>
      <c r="J7" s="2">
        <v>1.2</v>
      </c>
      <c r="K7" s="2">
        <v>0.08</v>
      </c>
      <c r="L7" s="2">
        <f t="shared" si="0"/>
        <v>0.23039999999999999</v>
      </c>
      <c r="M7" s="2">
        <v>2</v>
      </c>
      <c r="N7" s="2">
        <f t="shared" si="1"/>
        <v>0.46079999999999999</v>
      </c>
      <c r="O7" s="2">
        <v>32</v>
      </c>
      <c r="P7" s="3">
        <f t="shared" si="2"/>
        <v>14.7456</v>
      </c>
      <c r="Q7" s="2">
        <v>3.089</v>
      </c>
      <c r="R7" s="3">
        <f t="shared" si="3"/>
        <v>45.549158399999996</v>
      </c>
      <c r="S7" s="3">
        <v>7.91</v>
      </c>
    </row>
    <row r="8" spans="1:19" s="1" customFormat="1" x14ac:dyDescent="0.25">
      <c r="A8" s="1" t="s">
        <v>54</v>
      </c>
      <c r="B8" s="1" t="s">
        <v>64</v>
      </c>
      <c r="C8" s="19" t="s">
        <v>72</v>
      </c>
      <c r="D8" s="19" t="s">
        <v>80</v>
      </c>
      <c r="E8" s="1" t="s">
        <v>2</v>
      </c>
      <c r="F8" s="1">
        <v>7</v>
      </c>
      <c r="G8" s="1" t="s">
        <v>89</v>
      </c>
      <c r="H8" s="1" t="s">
        <v>65</v>
      </c>
      <c r="I8" s="2">
        <v>2.4</v>
      </c>
      <c r="J8" s="2">
        <v>2.4</v>
      </c>
      <c r="K8" s="2"/>
      <c r="L8" s="2"/>
      <c r="M8" s="2"/>
      <c r="N8" s="2"/>
      <c r="O8" s="2"/>
      <c r="P8" s="3">
        <v>0.34599999999999997</v>
      </c>
      <c r="Q8" s="2">
        <v>4.2</v>
      </c>
      <c r="R8" s="3">
        <f t="shared" si="3"/>
        <v>1.4532</v>
      </c>
      <c r="S8" s="3">
        <v>0.25</v>
      </c>
    </row>
    <row r="9" spans="1:19" s="4" customFormat="1" x14ac:dyDescent="0.25">
      <c r="A9" s="4" t="s">
        <v>54</v>
      </c>
      <c r="B9" s="4" t="s">
        <v>61</v>
      </c>
      <c r="C9" s="30" t="s">
        <v>3</v>
      </c>
      <c r="D9" s="4" t="s">
        <v>63</v>
      </c>
      <c r="E9" s="4" t="s">
        <v>2</v>
      </c>
      <c r="F9" s="4">
        <v>1</v>
      </c>
      <c r="G9" s="4" t="s">
        <v>83</v>
      </c>
      <c r="H9" s="4" t="s">
        <v>6</v>
      </c>
      <c r="I9" s="5">
        <v>3.7999999999999999E-2</v>
      </c>
      <c r="J9" s="5">
        <v>2.4</v>
      </c>
      <c r="K9" s="5">
        <v>0.14000000000000001</v>
      </c>
      <c r="L9" s="5">
        <f t="shared" ref="L9:L14" si="4">PRODUCT(I9:K9)</f>
        <v>1.2768E-2</v>
      </c>
      <c r="M9" s="5">
        <v>5</v>
      </c>
      <c r="N9" s="5">
        <f t="shared" ref="N9:N14" si="5">PRODUCT(L9:M9)</f>
        <v>6.3839999999999994E-2</v>
      </c>
      <c r="O9" s="5">
        <v>510</v>
      </c>
      <c r="P9" s="6">
        <f t="shared" ref="P9:P14" si="6">PRODUCT(N9:O9)</f>
        <v>32.558399999999999</v>
      </c>
      <c r="Q9" s="5">
        <v>0.26300000000000001</v>
      </c>
      <c r="R9" s="6">
        <f t="shared" si="3"/>
        <v>8.5628592000000001</v>
      </c>
      <c r="S9" s="6">
        <v>1.49</v>
      </c>
    </row>
    <row r="10" spans="1:19" s="4" customFormat="1" x14ac:dyDescent="0.25">
      <c r="A10" s="4" t="s">
        <v>54</v>
      </c>
      <c r="B10" s="4" t="s">
        <v>61</v>
      </c>
      <c r="C10" s="30" t="s">
        <v>3</v>
      </c>
      <c r="D10" s="4" t="s">
        <v>63</v>
      </c>
      <c r="E10" s="4" t="s">
        <v>2</v>
      </c>
      <c r="F10" s="4">
        <v>2</v>
      </c>
      <c r="G10" s="4" t="s">
        <v>90</v>
      </c>
      <c r="H10" s="4" t="s">
        <v>12</v>
      </c>
      <c r="I10" s="5">
        <v>3.7999999999999999E-2</v>
      </c>
      <c r="J10" s="5">
        <v>2.4</v>
      </c>
      <c r="K10" s="5">
        <v>0.14000000000000001</v>
      </c>
      <c r="L10" s="5">
        <f t="shared" si="4"/>
        <v>1.2768E-2</v>
      </c>
      <c r="M10" s="5">
        <v>2</v>
      </c>
      <c r="N10" s="5">
        <f t="shared" si="5"/>
        <v>2.5536E-2</v>
      </c>
      <c r="O10" s="5">
        <v>510</v>
      </c>
      <c r="P10" s="6">
        <f t="shared" si="6"/>
        <v>13.02336</v>
      </c>
      <c r="Q10" s="5">
        <v>0.26300000000000001</v>
      </c>
      <c r="R10" s="6">
        <f t="shared" si="3"/>
        <v>3.4251436800000001</v>
      </c>
      <c r="S10" s="6">
        <v>0.6</v>
      </c>
    </row>
    <row r="11" spans="1:19" s="4" customFormat="1" x14ac:dyDescent="0.25">
      <c r="A11" s="4" t="s">
        <v>54</v>
      </c>
      <c r="B11" s="4" t="s">
        <v>61</v>
      </c>
      <c r="C11" s="30" t="s">
        <v>3</v>
      </c>
      <c r="D11" s="4" t="s">
        <v>63</v>
      </c>
      <c r="E11" s="4" t="s">
        <v>2</v>
      </c>
      <c r="F11" s="4">
        <v>3</v>
      </c>
      <c r="G11" s="4" t="s">
        <v>85</v>
      </c>
      <c r="H11" s="4" t="s">
        <v>8</v>
      </c>
      <c r="I11" s="5">
        <v>3.7999999999999999E-2</v>
      </c>
      <c r="J11" s="5">
        <v>2.2000000000000002</v>
      </c>
      <c r="K11" s="5">
        <v>0.14000000000000001</v>
      </c>
      <c r="L11" s="5">
        <f t="shared" si="4"/>
        <v>1.1704000000000003E-2</v>
      </c>
      <c r="M11" s="5">
        <v>1</v>
      </c>
      <c r="N11" s="5">
        <f t="shared" si="5"/>
        <v>1.1704000000000003E-2</v>
      </c>
      <c r="O11" s="5">
        <v>510</v>
      </c>
      <c r="P11" s="6">
        <f t="shared" si="6"/>
        <v>5.9690400000000015</v>
      </c>
      <c r="Q11" s="5">
        <v>0.26300000000000001</v>
      </c>
      <c r="R11" s="6">
        <f t="shared" si="3"/>
        <v>1.5698575200000005</v>
      </c>
      <c r="S11" s="6">
        <v>0.3</v>
      </c>
    </row>
    <row r="12" spans="1:19" s="4" customFormat="1" x14ac:dyDescent="0.25">
      <c r="A12" s="4" t="s">
        <v>54</v>
      </c>
      <c r="B12" s="4" t="s">
        <v>61</v>
      </c>
      <c r="C12" s="30" t="s">
        <v>3</v>
      </c>
      <c r="D12" s="4" t="s">
        <v>63</v>
      </c>
      <c r="E12" s="4" t="s">
        <v>2</v>
      </c>
      <c r="F12" s="4">
        <v>4</v>
      </c>
      <c r="G12" s="4" t="s">
        <v>91</v>
      </c>
      <c r="H12" s="4" t="s">
        <v>13</v>
      </c>
      <c r="I12" s="5">
        <v>2.4</v>
      </c>
      <c r="J12" s="5">
        <v>2.4</v>
      </c>
      <c r="K12" s="5">
        <v>8.9999999999999993E-3</v>
      </c>
      <c r="L12" s="5">
        <f t="shared" si="4"/>
        <v>5.1839999999999997E-2</v>
      </c>
      <c r="M12" s="5">
        <v>1</v>
      </c>
      <c r="N12" s="5">
        <f t="shared" si="5"/>
        <v>5.1839999999999997E-2</v>
      </c>
      <c r="O12" s="5">
        <v>600</v>
      </c>
      <c r="P12" s="6">
        <f t="shared" si="6"/>
        <v>31.103999999999999</v>
      </c>
      <c r="Q12" s="5">
        <v>0.45500000000000002</v>
      </c>
      <c r="R12" s="6">
        <f t="shared" si="3"/>
        <v>14.15232</v>
      </c>
      <c r="S12" s="6">
        <v>2.46</v>
      </c>
    </row>
    <row r="13" spans="1:19" s="4" customFormat="1" x14ac:dyDescent="0.25">
      <c r="A13" s="4" t="s">
        <v>54</v>
      </c>
      <c r="B13" s="4" t="s">
        <v>61</v>
      </c>
      <c r="C13" s="30" t="s">
        <v>3</v>
      </c>
      <c r="D13" s="4" t="s">
        <v>63</v>
      </c>
      <c r="E13" s="4" t="s">
        <v>2</v>
      </c>
      <c r="F13" s="4">
        <v>5</v>
      </c>
      <c r="G13" s="4" t="s">
        <v>87</v>
      </c>
      <c r="H13" s="4" t="s">
        <v>10</v>
      </c>
      <c r="I13" s="5">
        <v>0.6</v>
      </c>
      <c r="J13" s="5">
        <v>2.4</v>
      </c>
      <c r="K13" s="5">
        <v>0.14000000000000001</v>
      </c>
      <c r="L13" s="5">
        <f t="shared" si="4"/>
        <v>0.2016</v>
      </c>
      <c r="M13" s="5">
        <v>4</v>
      </c>
      <c r="N13" s="5">
        <f t="shared" si="5"/>
        <v>0.80640000000000001</v>
      </c>
      <c r="O13" s="5">
        <v>80</v>
      </c>
      <c r="P13" s="6">
        <f t="shared" si="6"/>
        <v>64.512</v>
      </c>
      <c r="Q13" s="5">
        <v>1.25</v>
      </c>
      <c r="R13" s="6">
        <f t="shared" si="3"/>
        <v>80.64</v>
      </c>
      <c r="S13" s="6">
        <v>14</v>
      </c>
    </row>
    <row r="14" spans="1:19" s="4" customFormat="1" x14ac:dyDescent="0.25">
      <c r="A14" s="4" t="s">
        <v>54</v>
      </c>
      <c r="B14" s="4" t="s">
        <v>61</v>
      </c>
      <c r="C14" s="30" t="s">
        <v>3</v>
      </c>
      <c r="D14" s="4" t="s">
        <v>63</v>
      </c>
      <c r="E14" s="4" t="s">
        <v>2</v>
      </c>
      <c r="F14" s="4">
        <v>6</v>
      </c>
      <c r="G14" s="4" t="s">
        <v>88</v>
      </c>
      <c r="H14" s="4" t="s">
        <v>11</v>
      </c>
      <c r="I14" s="5">
        <v>0.03</v>
      </c>
      <c r="J14" s="5">
        <v>2.4</v>
      </c>
      <c r="K14" s="5">
        <v>2.4</v>
      </c>
      <c r="L14" s="5">
        <f t="shared" si="4"/>
        <v>0.17279999999999998</v>
      </c>
      <c r="M14" s="5">
        <v>1</v>
      </c>
      <c r="N14" s="5">
        <f t="shared" si="5"/>
        <v>0.17279999999999998</v>
      </c>
      <c r="O14" s="5">
        <v>32</v>
      </c>
      <c r="P14" s="6">
        <f t="shared" si="6"/>
        <v>5.5295999999999994</v>
      </c>
      <c r="Q14" s="5">
        <v>3.089</v>
      </c>
      <c r="R14" s="6">
        <f t="shared" si="3"/>
        <v>17.080934399999997</v>
      </c>
      <c r="S14" s="6">
        <v>2.97</v>
      </c>
    </row>
    <row r="15" spans="1:19" s="4" customFormat="1" x14ac:dyDescent="0.25">
      <c r="A15" s="4" t="s">
        <v>54</v>
      </c>
      <c r="B15" s="4" t="s">
        <v>61</v>
      </c>
      <c r="C15" s="30" t="s">
        <v>3</v>
      </c>
      <c r="D15" s="4" t="s">
        <v>63</v>
      </c>
      <c r="E15" s="4" t="s">
        <v>2</v>
      </c>
      <c r="F15" s="4">
        <v>7</v>
      </c>
      <c r="G15" s="4" t="s">
        <v>89</v>
      </c>
      <c r="H15" s="4" t="s">
        <v>62</v>
      </c>
      <c r="I15" s="5">
        <v>2.4</v>
      </c>
      <c r="J15" s="5">
        <v>2.4</v>
      </c>
      <c r="K15" s="5"/>
      <c r="L15" s="5"/>
      <c r="M15" s="5"/>
      <c r="N15" s="5"/>
      <c r="O15" s="5"/>
      <c r="P15" s="6">
        <v>0.34599999999999997</v>
      </c>
      <c r="Q15" s="5">
        <v>4.2</v>
      </c>
      <c r="R15" s="6">
        <f t="shared" si="3"/>
        <v>1.4532</v>
      </c>
      <c r="S15" s="6">
        <v>0.25</v>
      </c>
    </row>
    <row r="16" spans="1:19" s="7" customFormat="1" x14ac:dyDescent="0.25">
      <c r="A16" s="7" t="s">
        <v>54</v>
      </c>
      <c r="B16" s="7" t="s">
        <v>57</v>
      </c>
      <c r="C16" s="31" t="s">
        <v>73</v>
      </c>
      <c r="D16" s="7" t="s">
        <v>60</v>
      </c>
      <c r="E16" s="7" t="s">
        <v>2</v>
      </c>
      <c r="F16" s="7">
        <v>1</v>
      </c>
      <c r="G16" s="7" t="s">
        <v>92</v>
      </c>
      <c r="H16" s="7" t="s">
        <v>14</v>
      </c>
      <c r="I16" s="8">
        <v>2.4</v>
      </c>
      <c r="J16" s="8">
        <v>2.4</v>
      </c>
      <c r="K16" s="8">
        <v>0.15</v>
      </c>
      <c r="L16" s="9"/>
      <c r="M16" s="9"/>
      <c r="N16" s="10">
        <f t="shared" ref="N16:N17" si="7">PRODUCT(K16,L16,M16)</f>
        <v>0.15</v>
      </c>
      <c r="O16" s="10">
        <v>25</v>
      </c>
      <c r="P16" s="10">
        <v>21.6</v>
      </c>
      <c r="Q16" s="9">
        <v>3.69</v>
      </c>
      <c r="R16" s="11">
        <f>PRODUCT(P16,Q16)</f>
        <v>79.704000000000008</v>
      </c>
      <c r="S16" s="12">
        <f>R16/5.76</f>
        <v>13.837500000000002</v>
      </c>
    </row>
    <row r="17" spans="1:19" s="7" customFormat="1" x14ac:dyDescent="0.25">
      <c r="A17" s="7" t="s">
        <v>54</v>
      </c>
      <c r="B17" s="7" t="s">
        <v>57</v>
      </c>
      <c r="C17" s="20" t="s">
        <v>73</v>
      </c>
      <c r="D17" s="7" t="s">
        <v>60</v>
      </c>
      <c r="E17" s="7" t="s">
        <v>2</v>
      </c>
      <c r="F17" s="7">
        <v>2</v>
      </c>
      <c r="G17" s="7" t="s">
        <v>93</v>
      </c>
      <c r="H17" s="7" t="s">
        <v>15</v>
      </c>
      <c r="I17" s="8">
        <v>2.4</v>
      </c>
      <c r="J17" s="8">
        <v>2.4</v>
      </c>
      <c r="K17" s="8">
        <v>0.15</v>
      </c>
      <c r="N17" s="10">
        <f t="shared" si="7"/>
        <v>0.15</v>
      </c>
      <c r="O17" s="8">
        <v>2400</v>
      </c>
      <c r="P17" s="10">
        <f>N17*O17</f>
        <v>360</v>
      </c>
      <c r="Q17" s="9">
        <v>0.10299999999999999</v>
      </c>
      <c r="R17" s="11">
        <f>PRODUCT(P17,Q17)</f>
        <v>37.08</v>
      </c>
      <c r="S17" s="12">
        <f>R17/5.76</f>
        <v>6.4375</v>
      </c>
    </row>
    <row r="18" spans="1:19" s="7" customFormat="1" x14ac:dyDescent="0.25">
      <c r="A18" s="7" t="s">
        <v>54</v>
      </c>
      <c r="B18" s="7" t="s">
        <v>57</v>
      </c>
      <c r="C18" s="20" t="s">
        <v>73</v>
      </c>
      <c r="D18" s="7" t="s">
        <v>60</v>
      </c>
      <c r="E18" s="7" t="s">
        <v>2</v>
      </c>
      <c r="F18" s="7">
        <v>3</v>
      </c>
      <c r="G18" s="7" t="s">
        <v>94</v>
      </c>
      <c r="H18" s="7" t="s">
        <v>16</v>
      </c>
      <c r="I18" s="9"/>
      <c r="J18" s="9"/>
      <c r="K18" s="9"/>
      <c r="N18" s="10"/>
      <c r="O18" s="13"/>
      <c r="P18" s="10">
        <v>41.47</v>
      </c>
      <c r="Q18" s="9">
        <v>1.72</v>
      </c>
      <c r="R18" s="11">
        <f>PRODUCT(P18,Q18)</f>
        <v>71.328400000000002</v>
      </c>
      <c r="S18" s="12">
        <f>R18/5.76</f>
        <v>12.383402777777778</v>
      </c>
    </row>
    <row r="19" spans="1:19" s="7" customFormat="1" x14ac:dyDescent="0.25">
      <c r="A19" s="7" t="s">
        <v>54</v>
      </c>
      <c r="B19" s="7" t="s">
        <v>57</v>
      </c>
      <c r="C19" s="20" t="s">
        <v>73</v>
      </c>
      <c r="D19" s="7" t="s">
        <v>60</v>
      </c>
      <c r="E19" s="7" t="s">
        <v>2</v>
      </c>
      <c r="F19" s="7">
        <v>4</v>
      </c>
      <c r="G19" s="7" t="s">
        <v>95</v>
      </c>
      <c r="H19" s="7" t="s">
        <v>17</v>
      </c>
      <c r="I19" s="9"/>
      <c r="J19" s="9"/>
      <c r="K19" s="9"/>
      <c r="N19" s="10"/>
      <c r="O19" s="13"/>
      <c r="P19" s="10">
        <v>5</v>
      </c>
      <c r="Q19" s="9">
        <v>1.85</v>
      </c>
      <c r="R19" s="11">
        <f>PRODUCT(P19,Q19)</f>
        <v>9.25</v>
      </c>
      <c r="S19" s="12">
        <f>R19/5.76</f>
        <v>1.6059027777777779</v>
      </c>
    </row>
    <row r="20" spans="1:19" s="7" customFormat="1" x14ac:dyDescent="0.25">
      <c r="A20" s="7" t="s">
        <v>54</v>
      </c>
      <c r="B20" s="7" t="s">
        <v>57</v>
      </c>
      <c r="C20" s="20" t="s">
        <v>73</v>
      </c>
      <c r="D20" s="7" t="s">
        <v>60</v>
      </c>
      <c r="E20" s="7" t="s">
        <v>2</v>
      </c>
      <c r="F20" s="7">
        <v>5</v>
      </c>
      <c r="G20" s="7" t="s">
        <v>89</v>
      </c>
      <c r="H20" s="7" t="s">
        <v>56</v>
      </c>
      <c r="I20" s="8">
        <v>2.4</v>
      </c>
      <c r="J20" s="8">
        <v>2.4</v>
      </c>
      <c r="K20" s="8"/>
      <c r="N20" s="10">
        <f>PRODUCT(K20,L20,M20)</f>
        <v>0</v>
      </c>
      <c r="O20" s="10"/>
      <c r="P20" s="10">
        <v>0.34499999999999997</v>
      </c>
      <c r="Q20" s="9">
        <v>4.2</v>
      </c>
      <c r="R20" s="11">
        <f>PRODUCT(P20,Q20)</f>
        <v>1.4489999999999998</v>
      </c>
      <c r="S20" s="12">
        <f t="shared" ref="S20:S24" si="8">R20/5.76</f>
        <v>0.25156249999999997</v>
      </c>
    </row>
    <row r="21" spans="1:19" s="14" customFormat="1" x14ac:dyDescent="0.25">
      <c r="A21" s="14" t="s">
        <v>54</v>
      </c>
      <c r="B21" s="14" t="s">
        <v>55</v>
      </c>
      <c r="C21" s="29" t="s">
        <v>1</v>
      </c>
      <c r="D21" s="14" t="s">
        <v>0</v>
      </c>
      <c r="E21" s="14" t="s">
        <v>2</v>
      </c>
      <c r="F21" s="14">
        <v>1</v>
      </c>
      <c r="G21" s="14" t="s">
        <v>96</v>
      </c>
      <c r="H21" s="14" t="s">
        <v>66</v>
      </c>
      <c r="I21" s="14">
        <v>1</v>
      </c>
      <c r="J21" s="14">
        <v>1</v>
      </c>
      <c r="K21" s="14">
        <v>0.14000000000000001</v>
      </c>
      <c r="N21" s="14">
        <f t="shared" ref="N21:N23" si="9">PRODUCT(K21,L21,M21)</f>
        <v>0.14000000000000001</v>
      </c>
      <c r="O21" s="14">
        <v>1585</v>
      </c>
      <c r="P21" s="14">
        <v>212.6</v>
      </c>
      <c r="Q21" s="14">
        <v>19.399999999999999</v>
      </c>
      <c r="R21" s="14">
        <v>19.399999999999999</v>
      </c>
      <c r="S21" s="14">
        <f t="shared" si="8"/>
        <v>3.3680555555555554</v>
      </c>
    </row>
    <row r="22" spans="1:19" s="14" customFormat="1" x14ac:dyDescent="0.25">
      <c r="A22" s="14" t="s">
        <v>54</v>
      </c>
      <c r="B22" s="14" t="s">
        <v>55</v>
      </c>
      <c r="C22" s="29" t="s">
        <v>1</v>
      </c>
      <c r="D22" s="14" t="s">
        <v>0</v>
      </c>
      <c r="E22" s="14" t="s">
        <v>2</v>
      </c>
      <c r="F22" s="14">
        <v>2</v>
      </c>
      <c r="G22" s="14" t="s">
        <v>87</v>
      </c>
      <c r="H22" s="14" t="s">
        <v>59</v>
      </c>
      <c r="I22" s="14">
        <v>1</v>
      </c>
      <c r="J22" s="14">
        <v>1</v>
      </c>
      <c r="K22" s="14">
        <v>0.14000000000000001</v>
      </c>
      <c r="N22" s="14">
        <f t="shared" si="9"/>
        <v>0.14000000000000001</v>
      </c>
      <c r="O22" s="14">
        <v>80</v>
      </c>
      <c r="P22" s="14">
        <f>PRODUCT(N22,O22)</f>
        <v>11.200000000000001</v>
      </c>
      <c r="Q22" s="14">
        <v>1.25</v>
      </c>
      <c r="R22" s="14">
        <f>PRODUCT(P22,Q22)</f>
        <v>14.000000000000002</v>
      </c>
      <c r="S22" s="14">
        <f t="shared" si="8"/>
        <v>2.4305555555555558</v>
      </c>
    </row>
    <row r="23" spans="1:19" s="14" customFormat="1" x14ac:dyDescent="0.25">
      <c r="A23" s="14" t="s">
        <v>54</v>
      </c>
      <c r="B23" s="14" t="s">
        <v>55</v>
      </c>
      <c r="C23" s="29" t="s">
        <v>1</v>
      </c>
      <c r="D23" s="14" t="s">
        <v>0</v>
      </c>
      <c r="E23" s="14" t="s">
        <v>2</v>
      </c>
      <c r="F23" s="14">
        <v>3</v>
      </c>
      <c r="G23" s="14" t="s">
        <v>88</v>
      </c>
      <c r="H23" s="14" t="s">
        <v>58</v>
      </c>
      <c r="I23" s="14">
        <v>1</v>
      </c>
      <c r="J23" s="14">
        <v>1</v>
      </c>
      <c r="K23" s="14">
        <v>0.03</v>
      </c>
      <c r="N23" s="14">
        <f t="shared" si="9"/>
        <v>0.03</v>
      </c>
      <c r="O23" s="14">
        <v>32</v>
      </c>
      <c r="P23" s="14">
        <f>PRODUCT(N23,O23)</f>
        <v>0.96</v>
      </c>
      <c r="Q23" s="14">
        <v>3.089</v>
      </c>
      <c r="R23" s="14">
        <f>PRODUCT(P23,Q23)</f>
        <v>2.9654400000000001</v>
      </c>
      <c r="S23" s="14">
        <f t="shared" si="8"/>
        <v>0.51483333333333337</v>
      </c>
    </row>
    <row r="24" spans="1:19" s="14" customFormat="1" x14ac:dyDescent="0.25">
      <c r="A24" s="14" t="s">
        <v>54</v>
      </c>
      <c r="B24" s="14" t="s">
        <v>55</v>
      </c>
      <c r="C24" s="29" t="s">
        <v>1</v>
      </c>
      <c r="D24" s="14" t="s">
        <v>0</v>
      </c>
      <c r="E24" s="14" t="s">
        <v>2</v>
      </c>
      <c r="F24" s="14">
        <v>4</v>
      </c>
      <c r="G24" s="14" t="s">
        <v>89</v>
      </c>
      <c r="H24" s="14" t="s">
        <v>56</v>
      </c>
      <c r="I24" s="14">
        <v>1</v>
      </c>
      <c r="J24" s="14">
        <v>1</v>
      </c>
      <c r="P24" s="14">
        <v>0.06</v>
      </c>
      <c r="Q24" s="14">
        <v>4.2</v>
      </c>
      <c r="R24" s="14">
        <f>PRODUCT(P24,Q24)</f>
        <v>0.252</v>
      </c>
      <c r="S24" s="14">
        <f t="shared" si="8"/>
        <v>4.3750000000000004E-2</v>
      </c>
    </row>
  </sheetData>
  <phoneticPr fontId="7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ADED9-20E1-4F6D-89BB-9960FFCADACE}">
  <dimension ref="A1:S44"/>
  <sheetViews>
    <sheetView topLeftCell="E1" zoomScale="70" zoomScaleNormal="70" workbookViewId="0">
      <pane ySplit="1" topLeftCell="A2" activePane="bottomLeft" state="frozen"/>
      <selection activeCell="C1" sqref="C1"/>
      <selection pane="bottomLeft" activeCell="L1" sqref="L1"/>
    </sheetView>
  </sheetViews>
  <sheetFormatPr defaultRowHeight="15" x14ac:dyDescent="0.25"/>
  <cols>
    <col min="1" max="5" width="20.7109375" customWidth="1"/>
    <col min="6" max="6" width="10.7109375" customWidth="1"/>
    <col min="7" max="7" width="40.7109375" customWidth="1"/>
    <col min="8" max="19" width="20.7109375" customWidth="1"/>
  </cols>
  <sheetData>
    <row r="1" spans="1:19" s="16" customFormat="1" ht="39.950000000000003" customHeight="1" x14ac:dyDescent="0.25">
      <c r="A1" s="17" t="s">
        <v>128</v>
      </c>
      <c r="B1" s="17" t="s">
        <v>129</v>
      </c>
      <c r="C1" s="17" t="s">
        <v>130</v>
      </c>
      <c r="D1" s="17" t="s">
        <v>131</v>
      </c>
      <c r="E1" s="17" t="s">
        <v>137</v>
      </c>
      <c r="F1" s="17" t="s">
        <v>132</v>
      </c>
      <c r="G1" s="17" t="s">
        <v>133</v>
      </c>
      <c r="H1" s="17" t="s">
        <v>127</v>
      </c>
      <c r="I1" s="17" t="s">
        <v>142</v>
      </c>
      <c r="J1" s="17" t="s">
        <v>139</v>
      </c>
      <c r="K1" s="17" t="s">
        <v>138</v>
      </c>
      <c r="L1" s="17" t="s">
        <v>134</v>
      </c>
      <c r="M1" s="17" t="s">
        <v>145</v>
      </c>
      <c r="N1" s="17" t="s">
        <v>146</v>
      </c>
      <c r="O1" s="17" t="s">
        <v>147</v>
      </c>
      <c r="P1" s="17" t="s">
        <v>148</v>
      </c>
      <c r="Q1" s="17" t="s">
        <v>149</v>
      </c>
      <c r="R1" s="17" t="s">
        <v>150</v>
      </c>
      <c r="S1" s="17" t="s">
        <v>151</v>
      </c>
    </row>
    <row r="2" spans="1:19" s="15" customFormat="1" x14ac:dyDescent="0.25">
      <c r="A2" s="15" t="s">
        <v>29</v>
      </c>
      <c r="B2" s="15" t="s">
        <v>51</v>
      </c>
      <c r="C2" s="27" t="s">
        <v>1</v>
      </c>
      <c r="D2" s="21" t="s">
        <v>74</v>
      </c>
      <c r="E2" s="15" t="s">
        <v>26</v>
      </c>
      <c r="F2" s="15">
        <v>1</v>
      </c>
      <c r="G2" s="15" t="s">
        <v>97</v>
      </c>
      <c r="H2" s="15" t="s">
        <v>53</v>
      </c>
      <c r="I2" s="15">
        <v>0.1</v>
      </c>
      <c r="J2" s="15">
        <v>8.5000000000000006E-2</v>
      </c>
      <c r="K2" s="15">
        <v>1970</v>
      </c>
      <c r="L2" s="15">
        <v>167.45</v>
      </c>
      <c r="M2" s="15">
        <v>0.21099999999999999</v>
      </c>
      <c r="N2" s="15" t="s">
        <v>67</v>
      </c>
      <c r="O2" s="15">
        <f>PRODUCT(L2,M2)</f>
        <v>35.331949999999999</v>
      </c>
      <c r="P2" s="15">
        <v>0.63</v>
      </c>
      <c r="Q2" s="15">
        <f>L2/P2</f>
        <v>265.79365079365078</v>
      </c>
      <c r="R2" s="15">
        <f>1/Q2</f>
        <v>3.7623171095849508E-3</v>
      </c>
      <c r="S2" s="15">
        <v>100</v>
      </c>
    </row>
    <row r="3" spans="1:19" s="15" customFormat="1" x14ac:dyDescent="0.25">
      <c r="A3" s="15" t="s">
        <v>29</v>
      </c>
      <c r="B3" s="15" t="s">
        <v>51</v>
      </c>
      <c r="C3" s="27" t="s">
        <v>1</v>
      </c>
      <c r="D3" s="21" t="s">
        <v>74</v>
      </c>
      <c r="E3" s="15" t="s">
        <v>26</v>
      </c>
      <c r="F3" s="15">
        <v>2</v>
      </c>
      <c r="G3" s="15" t="s">
        <v>98</v>
      </c>
      <c r="H3" s="15" t="s">
        <v>4</v>
      </c>
      <c r="J3" s="15">
        <v>1.4999999999999999E-2</v>
      </c>
      <c r="K3" s="15">
        <v>2070</v>
      </c>
      <c r="L3" s="15">
        <v>31.05</v>
      </c>
      <c r="M3" s="15">
        <v>0.13600000000000001</v>
      </c>
      <c r="N3" s="15" t="s">
        <v>67</v>
      </c>
      <c r="O3" s="15">
        <f t="shared" ref="O3:O19" si="0">PRODUCT(L3,M3)</f>
        <v>4.2228000000000003</v>
      </c>
      <c r="P3" s="15">
        <v>0.61</v>
      </c>
    </row>
    <row r="4" spans="1:19" s="15" customFormat="1" x14ac:dyDescent="0.25">
      <c r="A4" s="15" t="s">
        <v>29</v>
      </c>
      <c r="B4" s="15" t="s">
        <v>51</v>
      </c>
      <c r="C4" s="27" t="s">
        <v>1</v>
      </c>
      <c r="D4" s="21" t="s">
        <v>74</v>
      </c>
      <c r="E4" s="15" t="s">
        <v>26</v>
      </c>
      <c r="F4" s="15">
        <v>3</v>
      </c>
      <c r="G4" s="15" t="s">
        <v>99</v>
      </c>
      <c r="H4" s="15" t="s">
        <v>47</v>
      </c>
      <c r="I4" s="15" t="s">
        <v>46</v>
      </c>
      <c r="J4" s="15">
        <v>1.2960000000000001E-4</v>
      </c>
      <c r="K4" s="15">
        <v>7800</v>
      </c>
      <c r="L4" s="15">
        <v>1.01088</v>
      </c>
      <c r="M4" s="15">
        <v>2.72</v>
      </c>
      <c r="N4" s="15" t="s">
        <v>67</v>
      </c>
      <c r="O4" s="15">
        <f t="shared" si="0"/>
        <v>2.7495936000000003</v>
      </c>
    </row>
    <row r="5" spans="1:19" s="15" customFormat="1" x14ac:dyDescent="0.25">
      <c r="A5" s="15" t="s">
        <v>29</v>
      </c>
      <c r="B5" s="15" t="s">
        <v>51</v>
      </c>
      <c r="C5" s="27" t="s">
        <v>1</v>
      </c>
      <c r="D5" s="21" t="s">
        <v>74</v>
      </c>
      <c r="E5" s="15" t="s">
        <v>26</v>
      </c>
      <c r="F5" s="15">
        <v>4</v>
      </c>
      <c r="G5" s="15" t="s">
        <v>100</v>
      </c>
      <c r="H5" s="15" t="s">
        <v>5</v>
      </c>
      <c r="L5" s="15">
        <v>0</v>
      </c>
      <c r="O5" s="15">
        <f t="shared" si="0"/>
        <v>0</v>
      </c>
    </row>
    <row r="6" spans="1:19" s="18" customFormat="1" x14ac:dyDescent="0.25">
      <c r="A6" s="18" t="s">
        <v>29</v>
      </c>
      <c r="B6" s="18" t="s">
        <v>50</v>
      </c>
      <c r="C6" s="28" t="s">
        <v>1</v>
      </c>
      <c r="D6" s="22" t="s">
        <v>75</v>
      </c>
      <c r="E6" s="18" t="s">
        <v>26</v>
      </c>
      <c r="F6" s="18">
        <v>1</v>
      </c>
      <c r="G6" s="18" t="s">
        <v>101</v>
      </c>
      <c r="H6" s="18" t="s">
        <v>52</v>
      </c>
      <c r="I6" s="18">
        <v>0.1</v>
      </c>
      <c r="K6" s="18">
        <v>1900</v>
      </c>
      <c r="L6" s="18">
        <v>169</v>
      </c>
      <c r="M6" s="18">
        <v>19.600000000000001</v>
      </c>
      <c r="N6" s="18" t="s">
        <v>67</v>
      </c>
      <c r="O6" s="18">
        <v>19.600000000000001</v>
      </c>
      <c r="P6" s="18">
        <v>1.1000000000000001</v>
      </c>
      <c r="Q6" s="18">
        <f>I6/P6</f>
        <v>9.0909090909090912E-2</v>
      </c>
      <c r="R6" s="18">
        <f>1/Q6</f>
        <v>11</v>
      </c>
      <c r="S6" s="18" t="s">
        <v>68</v>
      </c>
    </row>
    <row r="7" spans="1:19" s="18" customFormat="1" x14ac:dyDescent="0.25">
      <c r="A7" s="18" t="s">
        <v>29</v>
      </c>
      <c r="B7" s="18" t="s">
        <v>50</v>
      </c>
      <c r="C7" s="28" t="s">
        <v>1</v>
      </c>
      <c r="D7" s="22" t="s">
        <v>75</v>
      </c>
      <c r="E7" s="18" t="s">
        <v>26</v>
      </c>
      <c r="F7" s="18">
        <v>2</v>
      </c>
      <c r="G7" s="18" t="s">
        <v>98</v>
      </c>
      <c r="H7" s="18" t="s">
        <v>4</v>
      </c>
      <c r="L7" s="18">
        <v>31</v>
      </c>
      <c r="M7" s="18">
        <v>0.13600000000000001</v>
      </c>
      <c r="N7" s="18" t="s">
        <v>67</v>
      </c>
      <c r="O7" s="18">
        <f t="shared" si="0"/>
        <v>4.2160000000000002</v>
      </c>
      <c r="P7" s="18">
        <v>0.61</v>
      </c>
    </row>
    <row r="8" spans="1:19" s="18" customFormat="1" x14ac:dyDescent="0.25">
      <c r="A8" s="18" t="s">
        <v>29</v>
      </c>
      <c r="B8" s="18" t="s">
        <v>50</v>
      </c>
      <c r="C8" s="28" t="s">
        <v>1</v>
      </c>
      <c r="D8" s="22" t="s">
        <v>75</v>
      </c>
      <c r="E8" s="18" t="s">
        <v>26</v>
      </c>
      <c r="F8" s="18">
        <v>3</v>
      </c>
      <c r="G8" s="18" t="s">
        <v>99</v>
      </c>
      <c r="H8" s="18" t="s">
        <v>47</v>
      </c>
      <c r="I8" s="18" t="s">
        <v>46</v>
      </c>
      <c r="J8" s="18">
        <v>1.2960000000000001E-4</v>
      </c>
      <c r="K8" s="18">
        <v>7800</v>
      </c>
      <c r="L8" s="18">
        <f>PRODUCT(J8,K8)</f>
        <v>1.01088</v>
      </c>
      <c r="M8" s="18">
        <v>2.72</v>
      </c>
      <c r="N8" s="18" t="s">
        <v>67</v>
      </c>
      <c r="O8" s="18">
        <f t="shared" si="0"/>
        <v>2.7495936000000003</v>
      </c>
    </row>
    <row r="9" spans="1:19" s="18" customFormat="1" x14ac:dyDescent="0.25">
      <c r="A9" s="18" t="s">
        <v>29</v>
      </c>
      <c r="B9" s="18" t="s">
        <v>50</v>
      </c>
      <c r="C9" s="28" t="s">
        <v>1</v>
      </c>
      <c r="D9" s="22" t="s">
        <v>75</v>
      </c>
      <c r="E9" s="18" t="s">
        <v>26</v>
      </c>
      <c r="F9" s="18">
        <v>4</v>
      </c>
      <c r="G9" s="18" t="s">
        <v>100</v>
      </c>
      <c r="H9" s="18" t="s">
        <v>5</v>
      </c>
    </row>
    <row r="10" spans="1:19" s="15" customFormat="1" x14ac:dyDescent="0.25">
      <c r="A10" s="15" t="s">
        <v>29</v>
      </c>
      <c r="B10" s="15" t="s">
        <v>49</v>
      </c>
      <c r="C10" s="27" t="s">
        <v>1</v>
      </c>
      <c r="D10" s="21" t="s">
        <v>76</v>
      </c>
      <c r="E10" s="15" t="s">
        <v>26</v>
      </c>
      <c r="F10" s="15">
        <v>1</v>
      </c>
      <c r="G10" s="15" t="s">
        <v>102</v>
      </c>
      <c r="H10" s="15" t="s">
        <v>18</v>
      </c>
      <c r="I10" s="15">
        <v>0.1</v>
      </c>
      <c r="J10" s="15">
        <v>8.5000000000000006E-2</v>
      </c>
      <c r="K10" s="15">
        <v>760</v>
      </c>
      <c r="L10" s="15">
        <f>PRODUCT(J10,K10)</f>
        <v>64.600000000000009</v>
      </c>
      <c r="M10" s="15">
        <v>0.32600000000000001</v>
      </c>
      <c r="N10" s="15" t="s">
        <v>67</v>
      </c>
      <c r="O10" s="15">
        <f t="shared" si="0"/>
        <v>21.059600000000003</v>
      </c>
      <c r="P10" s="15">
        <v>0.19</v>
      </c>
      <c r="Q10" s="15">
        <f>I10/P10</f>
        <v>0.52631578947368418</v>
      </c>
      <c r="R10" s="15">
        <f>1/Q10</f>
        <v>1.9000000000000001</v>
      </c>
      <c r="S10" s="15" t="s">
        <v>70</v>
      </c>
    </row>
    <row r="11" spans="1:19" s="15" customFormat="1" x14ac:dyDescent="0.25">
      <c r="A11" s="15" t="s">
        <v>29</v>
      </c>
      <c r="B11" s="15" t="s">
        <v>49</v>
      </c>
      <c r="C11" s="27" t="s">
        <v>1</v>
      </c>
      <c r="D11" s="21" t="s">
        <v>76</v>
      </c>
      <c r="E11" s="15" t="s">
        <v>26</v>
      </c>
      <c r="F11" s="15">
        <v>2</v>
      </c>
      <c r="G11" s="15" t="s">
        <v>98</v>
      </c>
      <c r="H11" s="15" t="s">
        <v>4</v>
      </c>
      <c r="J11" s="15">
        <v>1.4999999999999999E-2</v>
      </c>
      <c r="K11" s="15">
        <v>2070</v>
      </c>
      <c r="L11" s="15">
        <f>PRODUCT(J11,K11)</f>
        <v>31.049999999999997</v>
      </c>
      <c r="M11" s="15">
        <v>0.13600000000000001</v>
      </c>
      <c r="N11" s="15" t="s">
        <v>67</v>
      </c>
      <c r="O11" s="15">
        <f t="shared" si="0"/>
        <v>4.2228000000000003</v>
      </c>
      <c r="P11" s="15">
        <v>0.61</v>
      </c>
    </row>
    <row r="12" spans="1:19" s="15" customFormat="1" x14ac:dyDescent="0.25">
      <c r="A12" s="15" t="s">
        <v>29</v>
      </c>
      <c r="B12" s="15" t="s">
        <v>49</v>
      </c>
      <c r="C12" s="27" t="s">
        <v>1</v>
      </c>
      <c r="D12" s="21" t="s">
        <v>76</v>
      </c>
      <c r="E12" s="15" t="s">
        <v>26</v>
      </c>
      <c r="F12" s="15">
        <v>3</v>
      </c>
      <c r="G12" s="15" t="s">
        <v>99</v>
      </c>
      <c r="H12" s="15" t="s">
        <v>47</v>
      </c>
      <c r="I12" s="15" t="s">
        <v>46</v>
      </c>
      <c r="J12" s="15">
        <v>1.2960000000000001E-4</v>
      </c>
      <c r="K12" s="15">
        <v>7800</v>
      </c>
      <c r="L12" s="15">
        <f>PRODUCT(J12,K12)</f>
        <v>1.01088</v>
      </c>
      <c r="M12" s="15">
        <v>2.72</v>
      </c>
      <c r="N12" s="15" t="s">
        <v>67</v>
      </c>
      <c r="O12" s="15">
        <f t="shared" si="0"/>
        <v>2.7495936000000003</v>
      </c>
    </row>
    <row r="13" spans="1:19" s="15" customFormat="1" x14ac:dyDescent="0.25">
      <c r="A13" s="15" t="s">
        <v>29</v>
      </c>
      <c r="B13" s="15" t="s">
        <v>49</v>
      </c>
      <c r="C13" s="27" t="s">
        <v>1</v>
      </c>
      <c r="D13" s="21" t="s">
        <v>76</v>
      </c>
      <c r="E13" s="15" t="s">
        <v>26</v>
      </c>
      <c r="F13" s="15">
        <v>4</v>
      </c>
      <c r="G13" s="15" t="s">
        <v>100</v>
      </c>
      <c r="H13" s="15" t="s">
        <v>5</v>
      </c>
    </row>
    <row r="14" spans="1:19" s="15" customFormat="1" x14ac:dyDescent="0.25">
      <c r="A14" s="15" t="s">
        <v>29</v>
      </c>
      <c r="B14" s="15" t="s">
        <v>49</v>
      </c>
      <c r="C14" s="27" t="s">
        <v>1</v>
      </c>
      <c r="D14" s="21" t="s">
        <v>76</v>
      </c>
      <c r="E14" s="15" t="s">
        <v>26</v>
      </c>
      <c r="F14" s="15">
        <v>5</v>
      </c>
      <c r="G14" s="15" t="s">
        <v>103</v>
      </c>
      <c r="H14" s="15" t="s">
        <v>39</v>
      </c>
      <c r="I14" s="15">
        <v>0.02</v>
      </c>
      <c r="J14" s="15">
        <v>0.02</v>
      </c>
      <c r="K14" s="15">
        <v>2070</v>
      </c>
      <c r="L14" s="15">
        <f>PRODUCT(J14,K14)</f>
        <v>41.4</v>
      </c>
      <c r="M14" s="15">
        <v>0.13600000000000001</v>
      </c>
      <c r="N14" s="15" t="s">
        <v>67</v>
      </c>
      <c r="O14" s="15">
        <f t="shared" si="0"/>
        <v>5.6303999999999998</v>
      </c>
      <c r="P14" s="15">
        <v>0.61</v>
      </c>
      <c r="Q14" s="15">
        <f>I14/P14</f>
        <v>3.2786885245901641E-2</v>
      </c>
      <c r="R14" s="15">
        <f>1/Q14</f>
        <v>30.5</v>
      </c>
      <c r="S14" s="15" t="s">
        <v>71</v>
      </c>
    </row>
    <row r="15" spans="1:19" s="15" customFormat="1" x14ac:dyDescent="0.25">
      <c r="A15" s="15" t="s">
        <v>29</v>
      </c>
      <c r="B15" s="15" t="s">
        <v>49</v>
      </c>
      <c r="C15" s="27" t="s">
        <v>1</v>
      </c>
      <c r="D15" s="21" t="s">
        <v>76</v>
      </c>
      <c r="E15" s="15" t="s">
        <v>26</v>
      </c>
      <c r="F15" s="15">
        <v>6</v>
      </c>
      <c r="G15" s="15" t="s">
        <v>104</v>
      </c>
      <c r="H15" s="15" t="s">
        <v>38</v>
      </c>
      <c r="L15" s="15">
        <v>0.16</v>
      </c>
      <c r="M15" s="15">
        <v>0.44500000000000001</v>
      </c>
      <c r="N15" s="15" t="s">
        <v>69</v>
      </c>
      <c r="O15" s="15">
        <v>0.44500000000000001</v>
      </c>
    </row>
    <row r="16" spans="1:19" s="18" customFormat="1" x14ac:dyDescent="0.25">
      <c r="A16" s="18" t="s">
        <v>29</v>
      </c>
      <c r="B16" s="18" t="s">
        <v>45</v>
      </c>
      <c r="C16" s="28" t="s">
        <v>1</v>
      </c>
      <c r="D16" s="22" t="s">
        <v>77</v>
      </c>
      <c r="E16" s="18" t="s">
        <v>26</v>
      </c>
      <c r="F16" s="18">
        <v>1</v>
      </c>
      <c r="G16" s="18" t="s">
        <v>102</v>
      </c>
      <c r="H16" s="18" t="s">
        <v>18</v>
      </c>
      <c r="I16" s="18">
        <v>0.1</v>
      </c>
      <c r="J16" s="18">
        <v>8.5000000000000006E-2</v>
      </c>
      <c r="K16" s="18">
        <v>650</v>
      </c>
      <c r="L16" s="18">
        <f>PRODUCT(J16,K16)</f>
        <v>55.250000000000007</v>
      </c>
      <c r="M16" s="18">
        <v>0.32800000000000001</v>
      </c>
      <c r="N16" s="18" t="s">
        <v>67</v>
      </c>
      <c r="O16" s="18">
        <f t="shared" si="0"/>
        <v>18.122000000000003</v>
      </c>
      <c r="P16" s="18">
        <v>0.17</v>
      </c>
      <c r="Q16" s="18">
        <f>I16/P16</f>
        <v>0.58823529411764708</v>
      </c>
      <c r="R16" s="18">
        <f>1/Q16</f>
        <v>1.7</v>
      </c>
      <c r="S16" s="18" t="s">
        <v>70</v>
      </c>
    </row>
    <row r="17" spans="1:19" s="18" customFormat="1" x14ac:dyDescent="0.25">
      <c r="A17" s="18" t="s">
        <v>29</v>
      </c>
      <c r="B17" s="18" t="s">
        <v>45</v>
      </c>
      <c r="C17" s="28" t="s">
        <v>1</v>
      </c>
      <c r="D17" s="22" t="s">
        <v>77</v>
      </c>
      <c r="E17" s="18" t="s">
        <v>26</v>
      </c>
      <c r="F17" s="18">
        <v>2</v>
      </c>
      <c r="G17" s="18" t="s">
        <v>98</v>
      </c>
      <c r="H17" s="18" t="s">
        <v>4</v>
      </c>
      <c r="J17" s="18">
        <v>1.4999999999999999E-2</v>
      </c>
      <c r="K17" s="18">
        <v>2070</v>
      </c>
      <c r="L17" s="18">
        <f>PRODUCT(J17,K17)</f>
        <v>31.049999999999997</v>
      </c>
      <c r="M17" s="18">
        <v>0.13600000000000001</v>
      </c>
      <c r="N17" s="18" t="s">
        <v>67</v>
      </c>
      <c r="O17" s="18">
        <f t="shared" si="0"/>
        <v>4.2228000000000003</v>
      </c>
      <c r="P17" s="18">
        <v>0.61</v>
      </c>
    </row>
    <row r="18" spans="1:19" s="18" customFormat="1" x14ac:dyDescent="0.25">
      <c r="A18" s="18" t="s">
        <v>29</v>
      </c>
      <c r="B18" s="18" t="s">
        <v>45</v>
      </c>
      <c r="C18" s="28" t="s">
        <v>1</v>
      </c>
      <c r="D18" s="22" t="s">
        <v>77</v>
      </c>
      <c r="E18" s="18" t="s">
        <v>26</v>
      </c>
      <c r="F18" s="18">
        <v>3</v>
      </c>
      <c r="G18" s="18" t="s">
        <v>99</v>
      </c>
      <c r="H18" s="18" t="s">
        <v>47</v>
      </c>
      <c r="I18" s="18" t="s">
        <v>46</v>
      </c>
      <c r="J18" s="18">
        <v>1.2960000000000001E-4</v>
      </c>
      <c r="K18" s="18">
        <v>7800</v>
      </c>
      <c r="L18" s="18">
        <f>PRODUCT(J18,K18)</f>
        <v>1.01088</v>
      </c>
      <c r="M18" s="18">
        <v>2.72</v>
      </c>
      <c r="N18" s="18" t="s">
        <v>67</v>
      </c>
      <c r="O18" s="18">
        <f t="shared" si="0"/>
        <v>2.7495936000000003</v>
      </c>
    </row>
    <row r="19" spans="1:19" s="18" customFormat="1" x14ac:dyDescent="0.25">
      <c r="A19" s="18" t="s">
        <v>29</v>
      </c>
      <c r="B19" s="18" t="s">
        <v>45</v>
      </c>
      <c r="C19" s="28" t="s">
        <v>1</v>
      </c>
      <c r="D19" s="22" t="s">
        <v>77</v>
      </c>
      <c r="E19" s="18" t="s">
        <v>26</v>
      </c>
      <c r="F19" s="18">
        <v>4</v>
      </c>
      <c r="G19" s="18" t="s">
        <v>103</v>
      </c>
      <c r="H19" s="18" t="s">
        <v>39</v>
      </c>
      <c r="I19" s="18">
        <v>0.02</v>
      </c>
      <c r="J19" s="18">
        <v>0.02</v>
      </c>
      <c r="K19" s="18">
        <v>2070</v>
      </c>
      <c r="L19" s="18">
        <f>PRODUCT(J19,K19)</f>
        <v>41.4</v>
      </c>
      <c r="M19" s="18">
        <v>0.13600000000000001</v>
      </c>
      <c r="N19" s="18" t="s">
        <v>67</v>
      </c>
      <c r="O19" s="18">
        <f t="shared" si="0"/>
        <v>5.6303999999999998</v>
      </c>
      <c r="P19" s="18">
        <v>0.61</v>
      </c>
      <c r="Q19" s="18">
        <f>I19/P19</f>
        <v>3.2786885245901641E-2</v>
      </c>
      <c r="R19" s="18">
        <f>1/Q19</f>
        <v>30.5</v>
      </c>
      <c r="S19" s="18" t="s">
        <v>71</v>
      </c>
    </row>
    <row r="20" spans="1:19" s="18" customFormat="1" x14ac:dyDescent="0.25">
      <c r="A20" s="18" t="s">
        <v>29</v>
      </c>
      <c r="B20" s="18" t="s">
        <v>45</v>
      </c>
      <c r="C20" s="28" t="s">
        <v>1</v>
      </c>
      <c r="D20" s="22" t="s">
        <v>77</v>
      </c>
      <c r="E20" s="18" t="s">
        <v>26</v>
      </c>
      <c r="F20" s="18">
        <v>5</v>
      </c>
      <c r="G20" s="18" t="s">
        <v>104</v>
      </c>
      <c r="H20" s="18" t="s">
        <v>38</v>
      </c>
      <c r="L20" s="18">
        <v>0.16</v>
      </c>
      <c r="M20" s="18">
        <v>0.44500000000000001</v>
      </c>
      <c r="N20" s="18" t="s">
        <v>69</v>
      </c>
      <c r="O20" s="18">
        <v>0.44500000000000001</v>
      </c>
    </row>
    <row r="21" spans="1:19" s="18" customFormat="1" x14ac:dyDescent="0.25">
      <c r="A21" s="18" t="s">
        <v>29</v>
      </c>
      <c r="B21" s="18" t="s">
        <v>45</v>
      </c>
      <c r="C21" s="28" t="s">
        <v>1</v>
      </c>
      <c r="D21" s="22" t="s">
        <v>77</v>
      </c>
      <c r="E21" s="18" t="s">
        <v>26</v>
      </c>
      <c r="F21" s="18">
        <v>6</v>
      </c>
      <c r="G21" s="18" t="s">
        <v>100</v>
      </c>
      <c r="H21" s="18" t="s">
        <v>5</v>
      </c>
      <c r="I21" s="18" t="s">
        <v>48</v>
      </c>
    </row>
    <row r="22" spans="1:19" s="15" customFormat="1" x14ac:dyDescent="0.25">
      <c r="A22" s="15" t="s">
        <v>29</v>
      </c>
      <c r="B22" s="15" t="s">
        <v>44</v>
      </c>
      <c r="C22" s="27" t="s">
        <v>1</v>
      </c>
      <c r="D22" s="15" t="s">
        <v>78</v>
      </c>
      <c r="E22" s="15" t="s">
        <v>26</v>
      </c>
      <c r="F22" s="15">
        <v>1</v>
      </c>
      <c r="G22" s="15" t="s">
        <v>102</v>
      </c>
      <c r="H22" s="15" t="s">
        <v>18</v>
      </c>
      <c r="I22" s="15">
        <v>0.1</v>
      </c>
      <c r="J22" s="15">
        <v>8.5000000000000006E-2</v>
      </c>
      <c r="K22" s="15">
        <v>480</v>
      </c>
      <c r="L22" s="15">
        <f>PRODUCT(J22,K22)</f>
        <v>40.800000000000004</v>
      </c>
      <c r="M22" s="15">
        <v>0.35799999999999998</v>
      </c>
      <c r="N22" s="15" t="s">
        <v>67</v>
      </c>
      <c r="O22" s="15">
        <f t="shared" ref="O22:O28" si="1">PRODUCT(L22,M22)</f>
        <v>14.606400000000001</v>
      </c>
      <c r="P22" s="15">
        <v>0.12</v>
      </c>
      <c r="Q22" s="15">
        <f>I22/P22</f>
        <v>0.83333333333333337</v>
      </c>
      <c r="R22" s="15">
        <f>1/Q22</f>
        <v>1.2</v>
      </c>
      <c r="S22" s="15" t="s">
        <v>70</v>
      </c>
    </row>
    <row r="23" spans="1:19" s="15" customFormat="1" x14ac:dyDescent="0.25">
      <c r="A23" s="15" t="s">
        <v>29</v>
      </c>
      <c r="B23" s="15" t="s">
        <v>44</v>
      </c>
      <c r="C23" s="27" t="s">
        <v>1</v>
      </c>
      <c r="D23" s="15" t="s">
        <v>78</v>
      </c>
      <c r="E23" s="15" t="s">
        <v>26</v>
      </c>
      <c r="F23" s="15">
        <v>2</v>
      </c>
      <c r="G23" s="15" t="s">
        <v>98</v>
      </c>
      <c r="H23" s="15" t="s">
        <v>4</v>
      </c>
      <c r="J23" s="15">
        <v>1.4999999999999999E-2</v>
      </c>
      <c r="K23" s="15">
        <v>2070</v>
      </c>
      <c r="L23" s="15">
        <f>PRODUCT(J23,K23)</f>
        <v>31.049999999999997</v>
      </c>
      <c r="M23" s="15">
        <v>0.13600000000000001</v>
      </c>
      <c r="N23" s="15" t="s">
        <v>67</v>
      </c>
      <c r="O23" s="15">
        <f t="shared" si="1"/>
        <v>4.2228000000000003</v>
      </c>
      <c r="P23" s="15">
        <v>0.61</v>
      </c>
    </row>
    <row r="24" spans="1:19" s="15" customFormat="1" x14ac:dyDescent="0.25">
      <c r="A24" s="15" t="s">
        <v>29</v>
      </c>
      <c r="B24" s="15" t="s">
        <v>44</v>
      </c>
      <c r="C24" s="27" t="s">
        <v>1</v>
      </c>
      <c r="D24" s="15" t="s">
        <v>78</v>
      </c>
      <c r="E24" s="15" t="s">
        <v>26</v>
      </c>
      <c r="F24" s="15">
        <v>3</v>
      </c>
      <c r="G24" s="15" t="s">
        <v>99</v>
      </c>
      <c r="H24" s="15" t="s">
        <v>47</v>
      </c>
      <c r="I24" s="15" t="s">
        <v>46</v>
      </c>
      <c r="J24" s="15">
        <v>1.2960000000000001E-4</v>
      </c>
      <c r="K24" s="15">
        <v>7800</v>
      </c>
      <c r="L24" s="15">
        <f>PRODUCT(J24,K24)</f>
        <v>1.01088</v>
      </c>
      <c r="M24" s="15">
        <v>4.18</v>
      </c>
      <c r="N24" s="15" t="s">
        <v>67</v>
      </c>
      <c r="O24" s="15">
        <f t="shared" si="1"/>
        <v>4.2254784000000001</v>
      </c>
    </row>
    <row r="25" spans="1:19" s="15" customFormat="1" x14ac:dyDescent="0.25">
      <c r="A25" s="15" t="s">
        <v>29</v>
      </c>
      <c r="B25" s="15" t="s">
        <v>44</v>
      </c>
      <c r="C25" s="27" t="s">
        <v>1</v>
      </c>
      <c r="D25" s="15" t="s">
        <v>78</v>
      </c>
      <c r="E25" s="15" t="s">
        <v>26</v>
      </c>
      <c r="F25" s="15">
        <v>4</v>
      </c>
      <c r="G25" s="15" t="s">
        <v>100</v>
      </c>
      <c r="H25" s="15" t="s">
        <v>5</v>
      </c>
      <c r="O25" s="15">
        <f t="shared" si="1"/>
        <v>0</v>
      </c>
    </row>
    <row r="26" spans="1:19" s="15" customFormat="1" x14ac:dyDescent="0.25">
      <c r="A26" s="15" t="s">
        <v>29</v>
      </c>
      <c r="B26" s="15" t="s">
        <v>44</v>
      </c>
      <c r="C26" s="27" t="s">
        <v>1</v>
      </c>
      <c r="D26" s="15" t="s">
        <v>78</v>
      </c>
      <c r="E26" s="15" t="s">
        <v>26</v>
      </c>
      <c r="F26" s="15">
        <v>5</v>
      </c>
      <c r="G26" s="15" t="s">
        <v>103</v>
      </c>
      <c r="H26" s="15" t="s">
        <v>39</v>
      </c>
      <c r="I26" s="15">
        <v>0.02</v>
      </c>
      <c r="J26" s="15">
        <v>0.02</v>
      </c>
      <c r="K26" s="15">
        <v>2070</v>
      </c>
      <c r="L26" s="15">
        <f>PRODUCT(J26,K26)</f>
        <v>41.4</v>
      </c>
      <c r="M26" s="15">
        <v>0.13600000000000001</v>
      </c>
      <c r="N26" s="15" t="s">
        <v>67</v>
      </c>
      <c r="O26" s="15">
        <f t="shared" si="1"/>
        <v>5.6303999999999998</v>
      </c>
      <c r="P26" s="15">
        <v>0.61</v>
      </c>
      <c r="Q26" s="15">
        <f>I26/P26</f>
        <v>3.2786885245901641E-2</v>
      </c>
      <c r="R26" s="15">
        <f>1/Q26</f>
        <v>30.5</v>
      </c>
      <c r="S26" s="15" t="s">
        <v>71</v>
      </c>
    </row>
    <row r="27" spans="1:19" s="15" customFormat="1" x14ac:dyDescent="0.25">
      <c r="A27" s="15" t="s">
        <v>29</v>
      </c>
      <c r="B27" s="15" t="s">
        <v>44</v>
      </c>
      <c r="C27" s="27" t="s">
        <v>1</v>
      </c>
      <c r="D27" s="15" t="s">
        <v>78</v>
      </c>
      <c r="E27" s="15" t="s">
        <v>26</v>
      </c>
      <c r="F27" s="15">
        <v>6</v>
      </c>
      <c r="G27" s="15" t="s">
        <v>104</v>
      </c>
      <c r="H27" s="15" t="s">
        <v>38</v>
      </c>
      <c r="L27" s="15">
        <v>0.16</v>
      </c>
      <c r="M27" s="15">
        <v>0.44500000000000001</v>
      </c>
      <c r="N27" s="15" t="s">
        <v>69</v>
      </c>
      <c r="O27" s="15">
        <v>0.44500000000000001</v>
      </c>
    </row>
    <row r="28" spans="1:19" s="18" customFormat="1" x14ac:dyDescent="0.25">
      <c r="A28" s="18" t="s">
        <v>29</v>
      </c>
      <c r="B28" s="18" t="s">
        <v>42</v>
      </c>
      <c r="C28" s="28" t="s">
        <v>1</v>
      </c>
      <c r="D28" s="18" t="s">
        <v>43</v>
      </c>
      <c r="E28" s="18" t="s">
        <v>26</v>
      </c>
      <c r="F28" s="18">
        <v>1</v>
      </c>
      <c r="G28" s="18" t="s">
        <v>103</v>
      </c>
      <c r="H28" s="22" t="s">
        <v>39</v>
      </c>
      <c r="I28" s="18">
        <v>0.02</v>
      </c>
      <c r="J28" s="18">
        <v>0.02</v>
      </c>
      <c r="K28" s="18">
        <v>2070</v>
      </c>
      <c r="L28" s="18">
        <f>PRODUCT(J28,K28)</f>
        <v>41.4</v>
      </c>
      <c r="M28" s="18">
        <v>0.13600000000000001</v>
      </c>
      <c r="N28" s="18" t="s">
        <v>67</v>
      </c>
      <c r="O28" s="18">
        <f t="shared" si="1"/>
        <v>5.6303999999999998</v>
      </c>
      <c r="P28" s="18">
        <v>0.61</v>
      </c>
      <c r="Q28" s="18">
        <f>I28/P28</f>
        <v>3.2786885245901641E-2</v>
      </c>
      <c r="R28" s="18">
        <f>1/Q28</f>
        <v>30.5</v>
      </c>
      <c r="S28" s="18" t="s">
        <v>71</v>
      </c>
    </row>
    <row r="29" spans="1:19" s="18" customFormat="1" x14ac:dyDescent="0.25">
      <c r="A29" s="18" t="s">
        <v>29</v>
      </c>
      <c r="B29" s="18" t="s">
        <v>42</v>
      </c>
      <c r="C29" s="28" t="s">
        <v>1</v>
      </c>
      <c r="D29" s="18" t="s">
        <v>43</v>
      </c>
      <c r="E29" s="18" t="s">
        <v>26</v>
      </c>
      <c r="F29" s="18">
        <v>2</v>
      </c>
      <c r="G29" s="18" t="s">
        <v>104</v>
      </c>
      <c r="H29" s="18" t="s">
        <v>38</v>
      </c>
      <c r="L29" s="18">
        <v>0.16</v>
      </c>
      <c r="M29" s="18">
        <v>0.44500000000000001</v>
      </c>
      <c r="N29" s="18" t="s">
        <v>69</v>
      </c>
      <c r="O29" s="18">
        <v>0.44500000000000001</v>
      </c>
    </row>
    <row r="30" spans="1:19" s="15" customFormat="1" x14ac:dyDescent="0.25">
      <c r="A30" s="15" t="s">
        <v>29</v>
      </c>
      <c r="B30" s="15" t="s">
        <v>37</v>
      </c>
      <c r="C30" s="27" t="s">
        <v>1</v>
      </c>
      <c r="D30" s="15" t="s">
        <v>36</v>
      </c>
      <c r="E30" s="15" t="s">
        <v>26</v>
      </c>
      <c r="F30" s="15">
        <v>1</v>
      </c>
      <c r="G30" s="15" t="s">
        <v>105</v>
      </c>
      <c r="H30" s="15" t="s">
        <v>41</v>
      </c>
      <c r="I30" s="15">
        <v>12.5</v>
      </c>
      <c r="L30" s="15">
        <v>16</v>
      </c>
      <c r="M30" s="15">
        <v>4.8499999999999996</v>
      </c>
      <c r="N30" s="15" t="s">
        <v>69</v>
      </c>
      <c r="O30" s="15">
        <v>4.8499999999999996</v>
      </c>
      <c r="P30" s="15">
        <v>0.35</v>
      </c>
    </row>
    <row r="31" spans="1:19" s="15" customFormat="1" x14ac:dyDescent="0.25">
      <c r="A31" s="15" t="s">
        <v>29</v>
      </c>
      <c r="B31" s="15" t="s">
        <v>37</v>
      </c>
      <c r="C31" s="27" t="s">
        <v>1</v>
      </c>
      <c r="D31" s="15" t="s">
        <v>36</v>
      </c>
      <c r="E31" s="15" t="s">
        <v>26</v>
      </c>
      <c r="F31" s="15">
        <v>2</v>
      </c>
      <c r="G31" s="15" t="s">
        <v>106</v>
      </c>
      <c r="H31" s="15" t="s">
        <v>40</v>
      </c>
      <c r="I31" s="15" t="s">
        <v>31</v>
      </c>
      <c r="J31" s="15">
        <v>2.5000000000000001E-3</v>
      </c>
      <c r="K31" s="15">
        <v>510</v>
      </c>
      <c r="L31" s="15">
        <f t="shared" ref="L31:L32" si="2">PRODUCT(J31,K31)</f>
        <v>1.2750000000000001</v>
      </c>
      <c r="M31" s="15">
        <v>41.5</v>
      </c>
      <c r="N31" s="15" t="s">
        <v>79</v>
      </c>
      <c r="O31" s="15">
        <f>PRODUCT(J31,M31)</f>
        <v>0.10375000000000001</v>
      </c>
      <c r="P31" s="15">
        <v>0.12</v>
      </c>
    </row>
    <row r="32" spans="1:19" s="15" customFormat="1" x14ac:dyDescent="0.25">
      <c r="A32" s="15" t="s">
        <v>29</v>
      </c>
      <c r="B32" s="15" t="s">
        <v>37</v>
      </c>
      <c r="C32" s="27" t="s">
        <v>1</v>
      </c>
      <c r="D32" s="15" t="s">
        <v>36</v>
      </c>
      <c r="E32" s="15" t="s">
        <v>26</v>
      </c>
      <c r="F32" s="15">
        <v>3</v>
      </c>
      <c r="G32" s="15" t="s">
        <v>103</v>
      </c>
      <c r="H32" s="15" t="s">
        <v>39</v>
      </c>
      <c r="I32" s="15">
        <v>20</v>
      </c>
      <c r="J32" s="15">
        <v>0.02</v>
      </c>
      <c r="K32" s="15">
        <v>2070</v>
      </c>
      <c r="L32" s="15">
        <f t="shared" si="2"/>
        <v>41.4</v>
      </c>
      <c r="M32" s="15">
        <v>0.13600000000000001</v>
      </c>
      <c r="N32" s="15" t="s">
        <v>67</v>
      </c>
      <c r="O32" s="15">
        <f>PRODUCT(L32,M32)</f>
        <v>5.6303999999999998</v>
      </c>
      <c r="P32" s="15">
        <v>0.61</v>
      </c>
      <c r="S32" s="15" t="s">
        <v>71</v>
      </c>
    </row>
    <row r="33" spans="1:15" s="15" customFormat="1" x14ac:dyDescent="0.25">
      <c r="A33" s="15" t="s">
        <v>29</v>
      </c>
      <c r="B33" s="15" t="s">
        <v>37</v>
      </c>
      <c r="C33" s="27" t="s">
        <v>1</v>
      </c>
      <c r="D33" s="15" t="s">
        <v>36</v>
      </c>
      <c r="E33" s="15" t="s">
        <v>26</v>
      </c>
      <c r="F33" s="15">
        <v>4</v>
      </c>
      <c r="G33" s="15" t="s">
        <v>104</v>
      </c>
      <c r="H33" s="15" t="s">
        <v>38</v>
      </c>
      <c r="L33" s="15">
        <v>0.16</v>
      </c>
      <c r="M33" s="15">
        <v>0.44500000000000001</v>
      </c>
      <c r="N33" s="15" t="s">
        <v>69</v>
      </c>
      <c r="O33" s="15">
        <v>0.44500000000000001</v>
      </c>
    </row>
    <row r="34" spans="1:15" s="15" customFormat="1" x14ac:dyDescent="0.25">
      <c r="A34" s="15" t="s">
        <v>29</v>
      </c>
      <c r="B34" s="15" t="s">
        <v>37</v>
      </c>
      <c r="C34" s="27" t="s">
        <v>1</v>
      </c>
      <c r="D34" s="15" t="s">
        <v>36</v>
      </c>
      <c r="E34" s="15" t="s">
        <v>26</v>
      </c>
      <c r="F34" s="15">
        <v>5</v>
      </c>
      <c r="G34" s="15" t="s">
        <v>107</v>
      </c>
      <c r="H34" s="15" t="s">
        <v>25</v>
      </c>
    </row>
    <row r="35" spans="1:15" s="18" customFormat="1" x14ac:dyDescent="0.25">
      <c r="A35" s="18" t="s">
        <v>29</v>
      </c>
      <c r="B35" s="18" t="s">
        <v>35</v>
      </c>
      <c r="C35" s="28" t="s">
        <v>3</v>
      </c>
      <c r="D35" s="18" t="s">
        <v>34</v>
      </c>
      <c r="E35" s="18" t="s">
        <v>26</v>
      </c>
      <c r="F35" s="18">
        <v>1</v>
      </c>
      <c r="G35" s="18" t="s">
        <v>108</v>
      </c>
      <c r="H35" s="18" t="s">
        <v>33</v>
      </c>
      <c r="I35" s="18">
        <v>20</v>
      </c>
      <c r="J35" s="18">
        <v>0.02</v>
      </c>
      <c r="K35" s="18">
        <v>510</v>
      </c>
      <c r="L35" s="18">
        <f t="shared" ref="L35:L37" si="3">PRODUCT(J35,K35)</f>
        <v>10.200000000000001</v>
      </c>
      <c r="M35" s="18">
        <v>0.26300000000000001</v>
      </c>
      <c r="N35" s="18" t="s">
        <v>67</v>
      </c>
      <c r="O35" s="18">
        <f>PRODUCT(L35,M35)</f>
        <v>2.6826000000000003</v>
      </c>
    </row>
    <row r="36" spans="1:15" s="18" customFormat="1" x14ac:dyDescent="0.25">
      <c r="A36" s="18" t="s">
        <v>29</v>
      </c>
      <c r="B36" s="18" t="s">
        <v>35</v>
      </c>
      <c r="C36" s="28" t="s">
        <v>3</v>
      </c>
      <c r="D36" s="18" t="s">
        <v>34</v>
      </c>
      <c r="E36" s="18" t="s">
        <v>26</v>
      </c>
      <c r="F36" s="18">
        <v>2</v>
      </c>
      <c r="G36" s="18" t="s">
        <v>109</v>
      </c>
      <c r="H36" s="18" t="s">
        <v>32</v>
      </c>
      <c r="I36" s="18" t="s">
        <v>31</v>
      </c>
      <c r="J36" s="18">
        <v>2.5000000000000001E-3</v>
      </c>
      <c r="K36" s="18">
        <v>510</v>
      </c>
      <c r="L36" s="18">
        <f t="shared" si="3"/>
        <v>1.2750000000000001</v>
      </c>
      <c r="M36" s="18">
        <v>41.5</v>
      </c>
      <c r="N36" s="18" t="s">
        <v>79</v>
      </c>
      <c r="O36" s="18">
        <f>PRODUCT(J36,M36)</f>
        <v>0.10375000000000001</v>
      </c>
    </row>
    <row r="37" spans="1:15" s="18" customFormat="1" x14ac:dyDescent="0.25">
      <c r="A37" s="18" t="s">
        <v>29</v>
      </c>
      <c r="B37" s="18" t="s">
        <v>35</v>
      </c>
      <c r="C37" s="28" t="s">
        <v>3</v>
      </c>
      <c r="D37" s="18" t="s">
        <v>34</v>
      </c>
      <c r="E37" s="18" t="s">
        <v>26</v>
      </c>
      <c r="F37" s="18">
        <v>3</v>
      </c>
      <c r="G37" s="18" t="s">
        <v>110</v>
      </c>
      <c r="H37" s="18" t="s">
        <v>30</v>
      </c>
      <c r="I37" s="18">
        <v>1</v>
      </c>
      <c r="J37" s="18">
        <v>1E-3</v>
      </c>
      <c r="L37" s="18">
        <f t="shared" si="3"/>
        <v>1E-3</v>
      </c>
      <c r="M37" s="18">
        <v>2.1520000000000001</v>
      </c>
    </row>
    <row r="38" spans="1:15" s="18" customFormat="1" x14ac:dyDescent="0.25">
      <c r="A38" s="18" t="s">
        <v>29</v>
      </c>
      <c r="B38" s="18" t="s">
        <v>35</v>
      </c>
      <c r="C38" s="28" t="s">
        <v>3</v>
      </c>
      <c r="D38" s="18" t="s">
        <v>34</v>
      </c>
      <c r="E38" s="18" t="s">
        <v>26</v>
      </c>
      <c r="F38" s="18">
        <v>4</v>
      </c>
      <c r="G38" s="18" t="s">
        <v>107</v>
      </c>
      <c r="H38" s="18" t="s">
        <v>25</v>
      </c>
    </row>
    <row r="39" spans="1:15" s="15" customFormat="1" x14ac:dyDescent="0.25">
      <c r="A39" s="15" t="s">
        <v>29</v>
      </c>
      <c r="B39" s="15" t="s">
        <v>28</v>
      </c>
      <c r="C39" s="27" t="s">
        <v>3</v>
      </c>
      <c r="D39" s="15" t="s">
        <v>27</v>
      </c>
      <c r="E39" s="15" t="s">
        <v>26</v>
      </c>
      <c r="F39" s="15">
        <v>1</v>
      </c>
      <c r="G39" s="15" t="s">
        <v>108</v>
      </c>
      <c r="H39" s="15" t="s">
        <v>33</v>
      </c>
      <c r="I39" s="15">
        <v>38</v>
      </c>
      <c r="J39" s="15">
        <v>0.02</v>
      </c>
      <c r="K39" s="15">
        <v>510</v>
      </c>
      <c r="L39" s="15">
        <f t="shared" ref="L39:L42" si="4">PRODUCT(J39,K39)</f>
        <v>10.200000000000001</v>
      </c>
      <c r="M39" s="15">
        <v>0.26300000000000001</v>
      </c>
      <c r="N39" s="15" t="s">
        <v>67</v>
      </c>
      <c r="O39" s="15">
        <f>PRODUCT(L39,M39)</f>
        <v>2.6826000000000003</v>
      </c>
    </row>
    <row r="40" spans="1:15" s="15" customFormat="1" x14ac:dyDescent="0.25">
      <c r="A40" s="15" t="s">
        <v>29</v>
      </c>
      <c r="B40" s="15" t="s">
        <v>28</v>
      </c>
      <c r="C40" s="27" t="s">
        <v>3</v>
      </c>
      <c r="D40" s="15" t="s">
        <v>27</v>
      </c>
      <c r="E40" s="15" t="s">
        <v>26</v>
      </c>
      <c r="F40" s="15">
        <v>2</v>
      </c>
      <c r="G40" s="15" t="s">
        <v>109</v>
      </c>
      <c r="H40" s="15" t="s">
        <v>32</v>
      </c>
      <c r="I40" s="15" t="s">
        <v>31</v>
      </c>
      <c r="J40" s="15">
        <v>2.5000000000000001E-3</v>
      </c>
      <c r="K40" s="15">
        <v>510</v>
      </c>
      <c r="L40" s="15">
        <f t="shared" si="4"/>
        <v>1.2750000000000001</v>
      </c>
      <c r="M40" s="15">
        <v>41.5</v>
      </c>
      <c r="N40" s="15" t="s">
        <v>79</v>
      </c>
      <c r="O40" s="15">
        <f>PRODUCT(J40,M40)</f>
        <v>0.10375000000000001</v>
      </c>
    </row>
    <row r="41" spans="1:15" s="15" customFormat="1" x14ac:dyDescent="0.25">
      <c r="A41" s="15" t="s">
        <v>29</v>
      </c>
      <c r="B41" s="15" t="s">
        <v>28</v>
      </c>
      <c r="C41" s="27" t="s">
        <v>3</v>
      </c>
      <c r="D41" s="15" t="s">
        <v>27</v>
      </c>
      <c r="E41" s="15" t="s">
        <v>26</v>
      </c>
      <c r="F41" s="15">
        <v>3</v>
      </c>
      <c r="G41" s="15" t="s">
        <v>109</v>
      </c>
      <c r="H41" s="15" t="s">
        <v>32</v>
      </c>
      <c r="I41" s="15" t="s">
        <v>31</v>
      </c>
      <c r="J41" s="15">
        <v>2.5000000000000001E-3</v>
      </c>
      <c r="K41" s="15">
        <v>510</v>
      </c>
      <c r="L41" s="15">
        <f t="shared" si="4"/>
        <v>1.2750000000000001</v>
      </c>
      <c r="M41" s="15">
        <v>41.5</v>
      </c>
      <c r="N41" s="15" t="s">
        <v>79</v>
      </c>
      <c r="O41" s="15">
        <f>PRODUCT(J41,M41)</f>
        <v>0.10375000000000001</v>
      </c>
    </row>
    <row r="42" spans="1:15" s="15" customFormat="1" x14ac:dyDescent="0.25">
      <c r="A42" s="15" t="s">
        <v>29</v>
      </c>
      <c r="B42" s="15" t="s">
        <v>28</v>
      </c>
      <c r="C42" s="27" t="s">
        <v>3</v>
      </c>
      <c r="D42" s="15" t="s">
        <v>27</v>
      </c>
      <c r="E42" s="15" t="s">
        <v>26</v>
      </c>
      <c r="F42" s="15">
        <v>4</v>
      </c>
      <c r="G42" s="15" t="s">
        <v>110</v>
      </c>
      <c r="H42" s="15" t="s">
        <v>30</v>
      </c>
      <c r="I42" s="15">
        <v>1</v>
      </c>
      <c r="J42" s="15">
        <v>1E-3</v>
      </c>
      <c r="L42" s="15">
        <f t="shared" si="4"/>
        <v>1E-3</v>
      </c>
      <c r="M42" s="15">
        <v>2.1520000000000001</v>
      </c>
    </row>
    <row r="43" spans="1:15" s="15" customFormat="1" x14ac:dyDescent="0.25">
      <c r="A43" s="15" t="s">
        <v>29</v>
      </c>
      <c r="B43" s="15" t="s">
        <v>28</v>
      </c>
      <c r="C43" s="27" t="s">
        <v>3</v>
      </c>
      <c r="D43" s="15" t="s">
        <v>27</v>
      </c>
      <c r="E43" s="15" t="s">
        <v>26</v>
      </c>
      <c r="F43" s="15">
        <v>5</v>
      </c>
      <c r="G43" s="15" t="s">
        <v>107</v>
      </c>
      <c r="H43" s="15" t="s">
        <v>25</v>
      </c>
    </row>
    <row r="44" spans="1:15" s="18" customFormat="1" x14ac:dyDescent="0.25">
      <c r="A44" s="18" t="s">
        <v>29</v>
      </c>
      <c r="B44" s="18" t="s">
        <v>28</v>
      </c>
      <c r="C44" s="28" t="s">
        <v>1</v>
      </c>
      <c r="D44" s="22" t="s">
        <v>82</v>
      </c>
      <c r="E44" s="18" t="s">
        <v>26</v>
      </c>
      <c r="F44" s="18">
        <v>1</v>
      </c>
      <c r="G44" s="18" t="s">
        <v>111</v>
      </c>
      <c r="H44" s="22" t="s">
        <v>81</v>
      </c>
      <c r="L44" s="22">
        <v>48.7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5AAAB-D97E-4414-BBC0-936214B54EE6}">
  <dimension ref="A1:T10"/>
  <sheetViews>
    <sheetView zoomScale="91" zoomScaleNormal="91" workbookViewId="0">
      <pane ySplit="1" topLeftCell="A2" activePane="bottomLeft" state="frozen"/>
      <selection activeCell="C1" sqref="C1"/>
      <selection pane="bottomLeft" activeCell="S2" sqref="S2"/>
    </sheetView>
  </sheetViews>
  <sheetFormatPr defaultRowHeight="15" x14ac:dyDescent="0.25"/>
  <cols>
    <col min="1" max="6" width="20.7109375" customWidth="1"/>
    <col min="7" max="7" width="40.7109375" customWidth="1"/>
    <col min="8" max="17" width="20.7109375" customWidth="1"/>
    <col min="18" max="18" width="30.7109375" customWidth="1"/>
    <col min="19" max="19" width="25.7109375" customWidth="1"/>
    <col min="20" max="20" width="22.7109375" customWidth="1"/>
  </cols>
  <sheetData>
    <row r="1" spans="1:20" s="16" customFormat="1" ht="39.950000000000003" customHeight="1" x14ac:dyDescent="0.25">
      <c r="A1" s="17" t="s">
        <v>128</v>
      </c>
      <c r="B1" s="17" t="s">
        <v>129</v>
      </c>
      <c r="C1" s="17" t="s">
        <v>130</v>
      </c>
      <c r="D1" s="17" t="s">
        <v>131</v>
      </c>
      <c r="E1" s="17" t="s">
        <v>137</v>
      </c>
      <c r="F1" s="17" t="s">
        <v>132</v>
      </c>
      <c r="G1" s="17" t="s">
        <v>133</v>
      </c>
      <c r="H1" s="17" t="s">
        <v>127</v>
      </c>
      <c r="I1" s="17" t="s">
        <v>152</v>
      </c>
      <c r="J1" s="17" t="s">
        <v>153</v>
      </c>
      <c r="K1" s="23" t="s">
        <v>154</v>
      </c>
      <c r="L1" s="17" t="s">
        <v>143</v>
      </c>
      <c r="M1" s="17" t="s">
        <v>142</v>
      </c>
      <c r="N1" s="17" t="s">
        <v>140</v>
      </c>
      <c r="O1" s="17" t="s">
        <v>139</v>
      </c>
      <c r="P1" s="17" t="s">
        <v>138</v>
      </c>
      <c r="Q1" s="17" t="s">
        <v>155</v>
      </c>
      <c r="R1" s="17" t="s">
        <v>145</v>
      </c>
      <c r="S1" s="17" t="s">
        <v>135</v>
      </c>
      <c r="T1" s="17" t="s">
        <v>136</v>
      </c>
    </row>
    <row r="2" spans="1:20" s="7" customFormat="1" ht="45" x14ac:dyDescent="0.25">
      <c r="A2" s="7" t="s">
        <v>21</v>
      </c>
      <c r="B2" s="7" t="s">
        <v>23</v>
      </c>
      <c r="C2" s="25" t="s">
        <v>3</v>
      </c>
      <c r="D2" s="32" t="s">
        <v>117</v>
      </c>
      <c r="E2" s="7" t="s">
        <v>19</v>
      </c>
      <c r="F2" s="7">
        <v>1</v>
      </c>
      <c r="G2" s="7" t="s">
        <v>112</v>
      </c>
      <c r="H2" s="7" t="s">
        <v>115</v>
      </c>
      <c r="K2" s="7">
        <v>2.4</v>
      </c>
      <c r="L2" s="7">
        <v>2.4</v>
      </c>
      <c r="M2" s="7">
        <v>1.7999999999999999E-2</v>
      </c>
      <c r="N2" s="7">
        <v>1</v>
      </c>
      <c r="O2" s="7">
        <f t="shared" ref="O2:O9" si="0">K2*L2*M2*N2</f>
        <v>0.10367999999999999</v>
      </c>
      <c r="P2" s="7">
        <v>600</v>
      </c>
      <c r="Q2" s="7">
        <f t="shared" ref="Q2:Q9" si="1">O2*P2</f>
        <v>62.207999999999998</v>
      </c>
      <c r="R2" s="7">
        <v>0.45500000000000002</v>
      </c>
      <c r="S2" s="7">
        <f t="shared" ref="S2:S9" si="2">(Q2*R2)</f>
        <v>28.304639999999999</v>
      </c>
      <c r="T2" s="7">
        <f t="shared" ref="T2:T9" si="3">S2/5.76</f>
        <v>4.9139999999999997</v>
      </c>
    </row>
    <row r="3" spans="1:20" s="7" customFormat="1" ht="45" x14ac:dyDescent="0.25">
      <c r="A3" s="7" t="s">
        <v>21</v>
      </c>
      <c r="B3" s="7" t="s">
        <v>23</v>
      </c>
      <c r="C3" s="25" t="s">
        <v>3</v>
      </c>
      <c r="D3" s="32" t="s">
        <v>117</v>
      </c>
      <c r="E3" s="7" t="s">
        <v>19</v>
      </c>
      <c r="F3" s="7">
        <v>2</v>
      </c>
      <c r="G3" s="7" t="s">
        <v>87</v>
      </c>
      <c r="H3" s="7" t="s">
        <v>24</v>
      </c>
      <c r="K3" s="7">
        <v>4.1000000000000002E-2</v>
      </c>
      <c r="L3" s="7">
        <v>2.4</v>
      </c>
      <c r="M3" s="7">
        <v>0.222</v>
      </c>
      <c r="N3" s="7">
        <v>14</v>
      </c>
      <c r="O3" s="7">
        <f t="shared" si="0"/>
        <v>0.30582720000000002</v>
      </c>
      <c r="P3" s="7">
        <v>80</v>
      </c>
      <c r="Q3" s="7">
        <f t="shared" si="1"/>
        <v>24.466176000000001</v>
      </c>
      <c r="R3" s="7">
        <v>1.25</v>
      </c>
      <c r="S3" s="7">
        <f t="shared" si="2"/>
        <v>30.582720000000002</v>
      </c>
      <c r="T3" s="7">
        <f t="shared" si="3"/>
        <v>5.3095000000000008</v>
      </c>
    </row>
    <row r="4" spans="1:20" s="7" customFormat="1" ht="45" x14ac:dyDescent="0.25">
      <c r="A4" s="7" t="s">
        <v>21</v>
      </c>
      <c r="B4" s="7" t="s">
        <v>23</v>
      </c>
      <c r="C4" s="25" t="s">
        <v>3</v>
      </c>
      <c r="D4" s="32" t="s">
        <v>117</v>
      </c>
      <c r="E4" s="7" t="s">
        <v>19</v>
      </c>
      <c r="F4" s="7">
        <v>3</v>
      </c>
      <c r="G4" s="7" t="s">
        <v>113</v>
      </c>
      <c r="H4" s="7" t="s">
        <v>116</v>
      </c>
      <c r="K4" s="7">
        <v>3.9E-2</v>
      </c>
      <c r="L4" s="7">
        <v>2.4</v>
      </c>
      <c r="M4" s="7">
        <v>0.09</v>
      </c>
      <c r="N4" s="7">
        <v>14</v>
      </c>
      <c r="O4" s="7">
        <f t="shared" si="0"/>
        <v>0.11793599999999999</v>
      </c>
      <c r="P4" s="7">
        <v>595.91999999999996</v>
      </c>
      <c r="Q4" s="7">
        <f t="shared" si="1"/>
        <v>70.280421119999986</v>
      </c>
      <c r="R4" s="7">
        <v>0.39</v>
      </c>
      <c r="S4" s="7">
        <f t="shared" si="2"/>
        <v>27.409364236799995</v>
      </c>
      <c r="T4" s="7">
        <f t="shared" si="3"/>
        <v>4.7585701799999995</v>
      </c>
    </row>
    <row r="5" spans="1:20" s="7" customFormat="1" ht="45" x14ac:dyDescent="0.25">
      <c r="A5" s="7" t="s">
        <v>21</v>
      </c>
      <c r="B5" s="7" t="s">
        <v>23</v>
      </c>
      <c r="C5" s="25" t="s">
        <v>3</v>
      </c>
      <c r="D5" s="32" t="s">
        <v>117</v>
      </c>
      <c r="E5" s="7" t="s">
        <v>19</v>
      </c>
      <c r="F5" s="7">
        <v>4</v>
      </c>
      <c r="G5" s="7" t="s">
        <v>114</v>
      </c>
      <c r="H5" s="7" t="s">
        <v>22</v>
      </c>
      <c r="K5" s="7">
        <v>0.24199999999999999</v>
      </c>
      <c r="L5" s="7">
        <v>2.4</v>
      </c>
      <c r="M5" s="7">
        <v>8.0000000000000002E-3</v>
      </c>
      <c r="N5" s="7">
        <v>7</v>
      </c>
      <c r="O5" s="7">
        <f t="shared" si="0"/>
        <v>3.25248E-2</v>
      </c>
      <c r="P5" s="7">
        <v>600</v>
      </c>
      <c r="Q5" s="7">
        <f t="shared" si="1"/>
        <v>19.514879999999998</v>
      </c>
      <c r="R5" s="7">
        <v>0.45500000000000002</v>
      </c>
      <c r="S5" s="7">
        <f t="shared" si="2"/>
        <v>8.8792703999999993</v>
      </c>
      <c r="T5" s="7">
        <f t="shared" si="3"/>
        <v>1.5415399999999999</v>
      </c>
    </row>
    <row r="6" spans="1:20" s="24" customFormat="1" ht="45" x14ac:dyDescent="0.25">
      <c r="A6" s="24" t="s">
        <v>21</v>
      </c>
      <c r="B6" s="24" t="s">
        <v>20</v>
      </c>
      <c r="C6" s="26" t="s">
        <v>3</v>
      </c>
      <c r="D6" s="33" t="s">
        <v>121</v>
      </c>
      <c r="E6" s="24" t="s">
        <v>19</v>
      </c>
      <c r="F6" s="24">
        <v>1</v>
      </c>
      <c r="G6" s="24" t="s">
        <v>112</v>
      </c>
      <c r="H6" s="24" t="s">
        <v>115</v>
      </c>
      <c r="K6" s="24">
        <v>2.4</v>
      </c>
      <c r="L6" s="24">
        <v>2.4</v>
      </c>
      <c r="M6" s="24">
        <v>1.7999999999999999E-2</v>
      </c>
      <c r="N6" s="24">
        <v>1</v>
      </c>
      <c r="O6" s="24">
        <f t="shared" si="0"/>
        <v>0.10367999999999999</v>
      </c>
      <c r="P6" s="24">
        <v>600</v>
      </c>
      <c r="Q6" s="24">
        <f t="shared" si="1"/>
        <v>62.207999999999998</v>
      </c>
      <c r="R6" s="24">
        <v>0.45500000000000002</v>
      </c>
      <c r="S6" s="24">
        <f t="shared" si="2"/>
        <v>28.304639999999999</v>
      </c>
      <c r="T6" s="24">
        <f t="shared" si="3"/>
        <v>4.9139999999999997</v>
      </c>
    </row>
    <row r="7" spans="1:20" s="24" customFormat="1" ht="45" x14ac:dyDescent="0.25">
      <c r="A7" s="24" t="s">
        <v>21</v>
      </c>
      <c r="B7" s="24" t="s">
        <v>20</v>
      </c>
      <c r="C7" s="26" t="s">
        <v>3</v>
      </c>
      <c r="D7" s="33" t="s">
        <v>121</v>
      </c>
      <c r="E7" s="24" t="s">
        <v>19</v>
      </c>
      <c r="F7" s="24">
        <v>2</v>
      </c>
      <c r="G7" s="34" t="s">
        <v>123</v>
      </c>
      <c r="H7" s="24" t="s">
        <v>118</v>
      </c>
      <c r="K7" s="24">
        <v>9.7000000000000003E-2</v>
      </c>
      <c r="L7" s="24">
        <v>2.4</v>
      </c>
      <c r="M7" s="24">
        <v>4.7E-2</v>
      </c>
      <c r="N7" s="24">
        <v>14</v>
      </c>
      <c r="O7" s="24">
        <f t="shared" si="0"/>
        <v>0.15318240000000002</v>
      </c>
      <c r="P7" s="24">
        <v>544</v>
      </c>
      <c r="Q7" s="24">
        <f t="shared" si="1"/>
        <v>83.33122560000001</v>
      </c>
      <c r="R7" s="24">
        <v>0.33</v>
      </c>
      <c r="S7" s="24">
        <f t="shared" si="2"/>
        <v>27.499304448000004</v>
      </c>
      <c r="T7" s="24">
        <f t="shared" si="3"/>
        <v>4.7741848000000005</v>
      </c>
    </row>
    <row r="8" spans="1:20" s="24" customFormat="1" ht="45" x14ac:dyDescent="0.25">
      <c r="A8" s="24" t="s">
        <v>21</v>
      </c>
      <c r="B8" s="24" t="s">
        <v>20</v>
      </c>
      <c r="C8" s="26" t="s">
        <v>3</v>
      </c>
      <c r="D8" s="33" t="s">
        <v>121</v>
      </c>
      <c r="E8" s="24" t="s">
        <v>19</v>
      </c>
      <c r="F8" s="24">
        <v>3</v>
      </c>
      <c r="G8" s="34" t="s">
        <v>124</v>
      </c>
      <c r="H8" s="24" t="s">
        <v>119</v>
      </c>
      <c r="K8" s="24">
        <v>9.7000000000000003E-2</v>
      </c>
      <c r="L8" s="24">
        <v>2.2999999999999998</v>
      </c>
      <c r="M8" s="24">
        <v>4.7E-2</v>
      </c>
      <c r="N8" s="24">
        <v>2</v>
      </c>
      <c r="O8" s="24">
        <f t="shared" si="0"/>
        <v>2.0971399999999998E-2</v>
      </c>
      <c r="P8" s="24">
        <v>544</v>
      </c>
      <c r="Q8" s="24">
        <f t="shared" si="1"/>
        <v>11.408441599999998</v>
      </c>
      <c r="R8" s="24">
        <v>0.33</v>
      </c>
      <c r="S8" s="24">
        <f t="shared" si="2"/>
        <v>3.7647857279999997</v>
      </c>
      <c r="T8" s="24">
        <f t="shared" si="3"/>
        <v>0.6536086333333333</v>
      </c>
    </row>
    <row r="9" spans="1:20" s="24" customFormat="1" ht="45" x14ac:dyDescent="0.25">
      <c r="A9" s="24" t="s">
        <v>21</v>
      </c>
      <c r="B9" s="24" t="s">
        <v>20</v>
      </c>
      <c r="C9" s="26" t="s">
        <v>3</v>
      </c>
      <c r="D9" s="33" t="s">
        <v>121</v>
      </c>
      <c r="E9" s="24" t="s">
        <v>19</v>
      </c>
      <c r="F9" s="24">
        <v>4</v>
      </c>
      <c r="G9" s="34" t="s">
        <v>125</v>
      </c>
      <c r="H9" s="24" t="s">
        <v>120</v>
      </c>
      <c r="K9" s="24">
        <v>9.7000000000000003E-2</v>
      </c>
      <c r="L9" s="24">
        <v>0.21</v>
      </c>
      <c r="M9" s="24">
        <v>4.7E-2</v>
      </c>
      <c r="N9" s="24">
        <v>14</v>
      </c>
      <c r="O9" s="24">
        <f t="shared" si="0"/>
        <v>1.3403459999999999E-2</v>
      </c>
      <c r="P9" s="24">
        <v>544</v>
      </c>
      <c r="Q9" s="24">
        <f t="shared" si="1"/>
        <v>7.2914822399999997</v>
      </c>
      <c r="R9" s="24">
        <v>0.33</v>
      </c>
      <c r="S9" s="24">
        <f t="shared" si="2"/>
        <v>2.4061891391999999</v>
      </c>
      <c r="T9" s="24">
        <f t="shared" si="3"/>
        <v>0.41774116999999999</v>
      </c>
    </row>
    <row r="10" spans="1:20" s="24" customFormat="1" ht="45" x14ac:dyDescent="0.25">
      <c r="A10" s="24" t="s">
        <v>21</v>
      </c>
      <c r="B10" s="24" t="s">
        <v>20</v>
      </c>
      <c r="C10" s="26" t="s">
        <v>3</v>
      </c>
      <c r="D10" s="33" t="s">
        <v>121</v>
      </c>
      <c r="E10" s="24" t="s">
        <v>19</v>
      </c>
      <c r="F10" s="24">
        <v>4</v>
      </c>
      <c r="G10" s="34" t="s">
        <v>126</v>
      </c>
      <c r="H10" s="34" t="s">
        <v>122</v>
      </c>
      <c r="I10" s="34">
        <v>9.5</v>
      </c>
      <c r="J10" s="34">
        <v>0.105</v>
      </c>
      <c r="L10" s="24">
        <v>2.4</v>
      </c>
      <c r="N10" s="24">
        <v>14</v>
      </c>
      <c r="Q10" s="24">
        <f>I10*J10*L10*N10</f>
        <v>33.515999999999998</v>
      </c>
      <c r="R10" s="24">
        <v>2.2799999999999998</v>
      </c>
      <c r="S10" s="24">
        <f t="shared" ref="S10" si="4">(Q10*R10)</f>
        <v>76.416479999999993</v>
      </c>
      <c r="T10" s="24">
        <f t="shared" ref="T10" si="5">S10/5.76</f>
        <v>13.26675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04F9D-FF89-4889-9BB3-86D1FD8A7EB9}">
  <dimension ref="A1:M3"/>
  <sheetViews>
    <sheetView workbookViewId="0">
      <selection activeCell="G3" sqref="G3"/>
    </sheetView>
  </sheetViews>
  <sheetFormatPr defaultRowHeight="15" x14ac:dyDescent="0.25"/>
  <cols>
    <col min="1" max="6" width="20.7109375" customWidth="1"/>
    <col min="7" max="13" width="25.7109375" customWidth="1"/>
  </cols>
  <sheetData>
    <row r="1" spans="1:13" s="37" customFormat="1" ht="20.100000000000001" customHeight="1" x14ac:dyDescent="0.2">
      <c r="A1" s="36" t="s">
        <v>128</v>
      </c>
      <c r="B1" s="36" t="s">
        <v>129</v>
      </c>
      <c r="C1" s="36" t="s">
        <v>130</v>
      </c>
      <c r="D1" s="36" t="s">
        <v>131</v>
      </c>
      <c r="E1" s="36" t="s">
        <v>156</v>
      </c>
      <c r="F1" s="36" t="s">
        <v>157</v>
      </c>
      <c r="G1" s="36" t="s">
        <v>158</v>
      </c>
      <c r="H1" s="36" t="s">
        <v>159</v>
      </c>
      <c r="I1" s="36" t="s">
        <v>160</v>
      </c>
      <c r="J1" s="36" t="s">
        <v>161</v>
      </c>
      <c r="K1" s="36" t="s">
        <v>162</v>
      </c>
      <c r="L1" s="36" t="s">
        <v>163</v>
      </c>
      <c r="M1" s="36" t="s">
        <v>164</v>
      </c>
    </row>
    <row r="2" spans="1:13" s="1" customFormat="1" x14ac:dyDescent="0.25">
      <c r="A2" s="1" t="s">
        <v>54</v>
      </c>
      <c r="B2" s="1" t="s">
        <v>64</v>
      </c>
      <c r="C2" s="1" t="s">
        <v>72</v>
      </c>
      <c r="D2" s="1" t="s">
        <v>80</v>
      </c>
      <c r="E2" s="1">
        <v>60</v>
      </c>
      <c r="F2" s="1">
        <v>15.7</v>
      </c>
      <c r="G2" s="1">
        <v>7.85</v>
      </c>
      <c r="H2" s="1">
        <v>9.6119999999999997E-2</v>
      </c>
      <c r="I2" s="1">
        <f>PRODUCT(E2,G2,H2)</f>
        <v>45.27252</v>
      </c>
      <c r="J2" s="1">
        <v>0.64734000000000003</v>
      </c>
      <c r="K2" s="1">
        <f>PRODUCT(E2,J2)</f>
        <v>38.840400000000002</v>
      </c>
      <c r="L2" s="1">
        <f>SUM(I2,K2)</f>
        <v>84.112920000000003</v>
      </c>
      <c r="M2" s="1">
        <f>L2/500</f>
        <v>0.16822584000000002</v>
      </c>
    </row>
    <row r="3" spans="1:13" s="35" customFormat="1" x14ac:dyDescent="0.25">
      <c r="A3" s="35" t="s">
        <v>54</v>
      </c>
      <c r="B3" s="35" t="s">
        <v>61</v>
      </c>
      <c r="C3" s="35" t="s">
        <v>3</v>
      </c>
      <c r="D3" s="35" t="s">
        <v>63</v>
      </c>
      <c r="E3" s="35">
        <v>60</v>
      </c>
      <c r="F3" s="35">
        <v>26.66</v>
      </c>
      <c r="G3" s="35">
        <v>13.33</v>
      </c>
      <c r="H3" s="35">
        <v>9.6119999999999997E-2</v>
      </c>
      <c r="I3" s="35">
        <f>PRODUCT(E3,G3,H3)</f>
        <v>76.876775999999992</v>
      </c>
      <c r="J3" s="35">
        <v>0.64734000000000003</v>
      </c>
      <c r="K3" s="35">
        <f>PRODUCT(E3,J3)</f>
        <v>38.840400000000002</v>
      </c>
      <c r="L3" s="35">
        <f>SUM(I3,K3)</f>
        <v>115.71717599999999</v>
      </c>
      <c r="M3" s="35">
        <f>L3/500</f>
        <v>0.23143435199999998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Wall Systems</vt:lpstr>
      <vt:lpstr>Cladding Systems</vt:lpstr>
      <vt:lpstr>Slab Systems</vt:lpstr>
      <vt:lpstr>Wall Systems (A4)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Gokhan Dede</cp:lastModifiedBy>
  <dcterms:created xsi:type="dcterms:W3CDTF">2025-08-26T00:50:32Z</dcterms:created>
  <dcterms:modified xsi:type="dcterms:W3CDTF">2025-08-29T23:42:24Z</dcterms:modified>
</cp:coreProperties>
</file>