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rna\OneDrive\Desktop\"/>
    </mc:Choice>
  </mc:AlternateContent>
  <xr:revisionPtr revIDLastSave="0" documentId="8_{F960A015-0430-421D-84B5-E7DDA153CA6C}" xr6:coauthVersionLast="47" xr6:coauthVersionMax="47" xr10:uidLastSave="{00000000-0000-0000-0000-000000000000}"/>
  <bookViews>
    <workbookView xWindow="-108" yWindow="-108" windowWidth="23256" windowHeight="12456" xr2:uid="{D59D2202-FAC3-47AF-8803-887D83EEC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7" i="1" l="1" a="1"/>
  <c r="N47" i="1"/>
  <c r="N476" i="1"/>
  <c r="N477" i="1"/>
  <c r="N478" i="1"/>
  <c r="N479" i="1"/>
  <c r="N480" i="1"/>
  <c r="N475" i="1"/>
  <c r="E476" i="1"/>
  <c r="E477" i="1"/>
  <c r="E478" i="1"/>
  <c r="E479" i="1"/>
  <c r="E480" i="1"/>
  <c r="E481" i="1"/>
  <c r="E482" i="1"/>
  <c r="E483" i="1"/>
  <c r="E484" i="1"/>
  <c r="E475" i="1"/>
  <c r="L459" i="1"/>
  <c r="L460" i="1"/>
  <c r="L461" i="1"/>
  <c r="L462" i="1"/>
  <c r="L458" i="1"/>
  <c r="F459" i="1"/>
  <c r="F460" i="1"/>
  <c r="F461" i="1"/>
  <c r="F462" i="1"/>
  <c r="F458" i="1"/>
  <c r="L440" i="1"/>
  <c r="D441" i="1"/>
  <c r="M417" i="1"/>
  <c r="D420" i="1"/>
  <c r="M394" i="1"/>
  <c r="D393" i="1"/>
  <c r="K377" i="1"/>
  <c r="E376" i="1"/>
  <c r="L348" i="1"/>
  <c r="E345" i="1"/>
  <c r="K325" i="1"/>
  <c r="E329" i="1"/>
  <c r="K305" i="1"/>
  <c r="D301" i="1"/>
  <c r="K287" i="1"/>
  <c r="D283" i="1"/>
  <c r="J265" i="1"/>
  <c r="C261" i="1"/>
  <c r="L243" i="1"/>
  <c r="C243" i="1"/>
  <c r="J223" i="1"/>
  <c r="E222" i="1"/>
  <c r="J203" i="1"/>
  <c r="C203" i="1"/>
  <c r="K180" i="1"/>
  <c r="E179" i="1"/>
  <c r="L165" i="1"/>
  <c r="D166" i="1"/>
  <c r="L142" i="1"/>
  <c r="E139" i="1"/>
  <c r="L124" i="1"/>
  <c r="D125" i="1"/>
  <c r="K102" i="1"/>
  <c r="D102" i="1"/>
  <c r="L88" i="1"/>
  <c r="D89" i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/>
  <c r="L63" i="1" a="1"/>
  <c r="L63" i="1"/>
  <c r="L64" i="1" a="1"/>
  <c r="L64" i="1" s="1"/>
  <c r="L65" i="1" a="1"/>
  <c r="L65" i="1" s="1"/>
  <c r="L56" i="1" a="1"/>
  <c r="L56" i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56" i="1" a="1"/>
  <c r="F56" i="1"/>
  <c r="N43" i="1" a="1"/>
  <c r="N43" i="1" s="1"/>
  <c r="N42" i="1" a="1"/>
  <c r="N42" i="1" s="1"/>
  <c r="N44" i="1" a="1"/>
  <c r="N44" i="1" s="1"/>
  <c r="N45" i="1" a="1"/>
  <c r="N45" i="1" s="1"/>
  <c r="N46" i="1" a="1"/>
  <c r="N46" i="1" s="1"/>
  <c r="F43" i="1" a="1"/>
  <c r="F43" i="1" s="1"/>
  <c r="F44" i="1" a="1"/>
  <c r="F44" i="1" s="1"/>
  <c r="F45" i="1" a="1"/>
  <c r="F45" i="1" s="1"/>
  <c r="F46" i="1" a="1"/>
  <c r="F46" i="1" s="1"/>
  <c r="F42" i="1" a="1"/>
  <c r="F42" i="1" s="1"/>
  <c r="M23" i="1"/>
  <c r="M24" i="1"/>
  <c r="M25" i="1"/>
  <c r="M26" i="1"/>
  <c r="M22" i="1"/>
  <c r="G27" i="1"/>
  <c r="G23" i="1"/>
  <c r="G24" i="1"/>
  <c r="G25" i="1"/>
  <c r="G26" i="1"/>
  <c r="G22" i="1"/>
  <c r="M9" i="1"/>
  <c r="M10" i="1"/>
  <c r="M11" i="1"/>
  <c r="M12" i="1"/>
  <c r="M13" i="1"/>
  <c r="F9" i="1"/>
  <c r="F10" i="1"/>
  <c r="F11" i="1"/>
  <c r="F12" i="1"/>
  <c r="F13" i="1"/>
  <c r="F14" i="1"/>
  <c r="F15" i="1"/>
  <c r="F16" i="1"/>
  <c r="F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<sst xmlns="http://schemas.openxmlformats.org/spreadsheetml/2006/main" count="1015" uniqueCount="72">
  <si>
    <t>Employee Data</t>
  </si>
  <si>
    <t>Inventory Management</t>
  </si>
  <si>
    <t>Student Grades</t>
  </si>
  <si>
    <t>Item</t>
  </si>
  <si>
    <t>Category</t>
  </si>
  <si>
    <t>Stock_Level</t>
  </si>
  <si>
    <t>Purchase_Price</t>
  </si>
  <si>
    <t>Sales_Price</t>
  </si>
  <si>
    <t>Laptop</t>
  </si>
  <si>
    <t>Electronics</t>
  </si>
  <si>
    <t>Shirt</t>
  </si>
  <si>
    <t>Clothing</t>
  </si>
  <si>
    <t>Table</t>
  </si>
  <si>
    <t>Furniture</t>
  </si>
  <si>
    <t>Phone</t>
  </si>
  <si>
    <t>Shoes</t>
  </si>
  <si>
    <t>Lamp</t>
  </si>
  <si>
    <t>Home</t>
  </si>
  <si>
    <t>Product</t>
  </si>
  <si>
    <t>Region</t>
  </si>
  <si>
    <t>Sales_Amount</t>
  </si>
  <si>
    <t>A</t>
  </si>
  <si>
    <t>North</t>
  </si>
  <si>
    <t>B</t>
  </si>
  <si>
    <t>South</t>
  </si>
  <si>
    <t>C</t>
  </si>
  <si>
    <t>East</t>
  </si>
  <si>
    <t>West</t>
  </si>
  <si>
    <t>Sales Data</t>
  </si>
  <si>
    <t>IF()</t>
  </si>
  <si>
    <t>Employee_ID</t>
  </si>
  <si>
    <t>Department</t>
  </si>
  <si>
    <t>Salary</t>
  </si>
  <si>
    <t>Performance_Score</t>
  </si>
  <si>
    <t>HR</t>
  </si>
  <si>
    <t>IT</t>
  </si>
  <si>
    <t>Sales</t>
  </si>
  <si>
    <t>Student_Name</t>
  </si>
  <si>
    <t>Subject</t>
  </si>
  <si>
    <t>Score</t>
  </si>
  <si>
    <t>Pass</t>
  </si>
  <si>
    <t>John</t>
  </si>
  <si>
    <t>Math</t>
  </si>
  <si>
    <t>Yes</t>
  </si>
  <si>
    <t>Alice</t>
  </si>
  <si>
    <t>Science</t>
  </si>
  <si>
    <t>Bob</t>
  </si>
  <si>
    <t>Eve</t>
  </si>
  <si>
    <t>No</t>
  </si>
  <si>
    <t>Charlie</t>
  </si>
  <si>
    <t>IFS()</t>
  </si>
  <si>
    <t>Date</t>
  </si>
  <si>
    <t>Expense_Category</t>
  </si>
  <si>
    <t>Amount</t>
  </si>
  <si>
    <t>Rent</t>
  </si>
  <si>
    <t>Utilities</t>
  </si>
  <si>
    <t>Groceries</t>
  </si>
  <si>
    <t>Miscellaneous</t>
  </si>
  <si>
    <t>Expense Tracker</t>
  </si>
  <si>
    <t>SUM()</t>
  </si>
  <si>
    <t>SUMIF()</t>
  </si>
  <si>
    <t>SUMIFS()</t>
  </si>
  <si>
    <t>COUNT()</t>
  </si>
  <si>
    <t>COUNTIF()</t>
  </si>
  <si>
    <t>COUNTIFS()</t>
  </si>
  <si>
    <t>AVERAGE()</t>
  </si>
  <si>
    <t>AVERAGEIF()</t>
  </si>
  <si>
    <t>AVERAGEIFS()</t>
  </si>
  <si>
    <t>AND()</t>
  </si>
  <si>
    <t>Math_Score</t>
  </si>
  <si>
    <t>Science_Score</t>
  </si>
  <si>
    <t xml:space="preserve"> 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</si>
</sst>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/>
    <xf numFmtId="0" fontId="6" fillId="5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0" fillId="7" borderId="1" xfId="0" applyFill="1" applyBorder="1"/>
    <xf numFmtId="0" fontId="7" fillId="8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 vertical="top"/>
    </xf>
    <xf numFmtId="0" fontId="6" fillId="11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12" borderId="1" xfId="0" applyFill="1" applyBorder="1"/>
    <xf numFmtId="0" fontId="0" fillId="13" borderId="1" xfId="0" applyFill="1" applyBorder="1"/>
    <xf numFmtId="0" fontId="6" fillId="9" borderId="0" xfId="0" applyFont="1" applyFill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0" fillId="6" borderId="1" xfId="0" applyFill="1" applyBorder="1"/>
    <xf numFmtId="0" fontId="7" fillId="11" borderId="2" xfId="0" applyFont="1" applyFill="1" applyBorder="1" applyAlignment="1">
      <alignment horizontal="center"/>
    </xf>
    <xf numFmtId="0" fontId="1" fillId="9" borderId="1" xfId="0" applyFont="1" applyFill="1" applyBorder="1"/>
    <xf numFmtId="0" fontId="0" fillId="8" borderId="1" xfId="0" applyFill="1" applyBorder="1"/>
    <xf numFmtId="0" fontId="6" fillId="15" borderId="0" xfId="0" applyFont="1" applyFill="1" applyAlignment="1">
      <alignment horizontal="center"/>
    </xf>
    <xf numFmtId="0" fontId="1" fillId="13" borderId="1" xfId="0" applyFont="1" applyFill="1" applyBorder="1" applyAlignment="1">
      <alignment horizontal="center" vertical="top"/>
    </xf>
    <xf numFmtId="0" fontId="7" fillId="16" borderId="0" xfId="0" applyFont="1" applyFill="1" applyAlignment="1">
      <alignment horizontal="center"/>
    </xf>
    <xf numFmtId="0" fontId="1" fillId="17" borderId="1" xfId="0" applyFont="1" applyFill="1" applyBorder="1" applyAlignment="1">
      <alignment horizontal="center" vertical="top"/>
    </xf>
    <xf numFmtId="164" fontId="0" fillId="8" borderId="1" xfId="0" applyNumberFormat="1" applyFill="1" applyBorder="1"/>
    <xf numFmtId="0" fontId="0" fillId="0" borderId="2" xfId="0" applyBorder="1" applyAlignment="1"/>
    <xf numFmtId="164" fontId="0" fillId="18" borderId="1" xfId="0" applyNumberFormat="1" applyFill="1" applyBorder="1"/>
    <xf numFmtId="0" fontId="0" fillId="18" borderId="1" xfId="0" applyFill="1" applyBorder="1"/>
    <xf numFmtId="0" fontId="1" fillId="18" borderId="1" xfId="0" applyFont="1" applyFill="1" applyBorder="1" applyAlignment="1">
      <alignment horizontal="center" vertical="top"/>
    </xf>
    <xf numFmtId="0" fontId="1" fillId="18" borderId="1" xfId="0" applyFont="1" applyFill="1" applyBorder="1"/>
    <xf numFmtId="0" fontId="2" fillId="6" borderId="2" xfId="0" applyFont="1" applyFill="1" applyBorder="1" applyAlignment="1">
      <alignment horizontal="center"/>
    </xf>
    <xf numFmtId="0" fontId="0" fillId="19" borderId="1" xfId="0" applyFill="1" applyBorder="1"/>
    <xf numFmtId="0" fontId="1" fillId="1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11" borderId="1" xfId="0" applyFill="1" applyBorder="1"/>
    <xf numFmtId="0" fontId="1" fillId="11" borderId="1" xfId="0" applyFont="1" applyFill="1" applyBorder="1" applyAlignment="1">
      <alignment horizontal="center"/>
    </xf>
    <xf numFmtId="0" fontId="7" fillId="20" borderId="0" xfId="0" applyFont="1" applyFill="1" applyAlignment="1">
      <alignment horizontal="center"/>
    </xf>
    <xf numFmtId="0" fontId="1" fillId="2" borderId="1" xfId="0" applyFont="1" applyFill="1" applyBorder="1"/>
    <xf numFmtId="0" fontId="7" fillId="14" borderId="0" xfId="0" applyFont="1" applyFill="1" applyAlignment="1">
      <alignment horizontal="center"/>
    </xf>
    <xf numFmtId="0" fontId="6" fillId="4" borderId="2" xfId="0" applyFont="1" applyFill="1" applyBorder="1" applyAlignment="1"/>
    <xf numFmtId="0" fontId="1" fillId="21" borderId="1" xfId="0" applyFont="1" applyFill="1" applyBorder="1" applyAlignment="1">
      <alignment horizontal="center" vertical="top"/>
    </xf>
    <xf numFmtId="164" fontId="0" fillId="2" borderId="1" xfId="0" applyNumberFormat="1" applyFill="1" applyBorder="1"/>
    <xf numFmtId="0" fontId="6" fillId="17" borderId="2" xfId="0" applyFont="1" applyFill="1" applyBorder="1" applyAlignment="1"/>
    <xf numFmtId="0" fontId="0" fillId="22" borderId="1" xfId="0" applyFill="1" applyBorder="1"/>
    <xf numFmtId="0" fontId="1" fillId="22" borderId="1" xfId="0" applyFont="1" applyFill="1" applyBorder="1"/>
    <xf numFmtId="0" fontId="2" fillId="12" borderId="2" xfId="0" applyFont="1" applyFill="1" applyBorder="1" applyAlignment="1">
      <alignment horizontal="center"/>
    </xf>
    <xf numFmtId="0" fontId="1" fillId="11" borderId="1" xfId="0" applyFont="1" applyFill="1" applyBorder="1"/>
    <xf numFmtId="0" fontId="1" fillId="19" borderId="1" xfId="0" applyFont="1" applyFill="1" applyBorder="1"/>
    <xf numFmtId="0" fontId="1" fillId="14" borderId="1" xfId="0" applyFont="1" applyFill="1" applyBorder="1" applyAlignment="1">
      <alignment horizontal="center" vertical="top"/>
    </xf>
    <xf numFmtId="0" fontId="1" fillId="22" borderId="1" xfId="0" applyFont="1" applyFill="1" applyBorder="1" applyAlignment="1">
      <alignment horizontal="center" vertical="top"/>
    </xf>
    <xf numFmtId="0" fontId="0" fillId="17" borderId="1" xfId="0" applyFill="1" applyBorder="1"/>
    <xf numFmtId="0" fontId="1" fillId="17" borderId="1" xfId="0" applyFont="1" applyFill="1" applyBorder="1"/>
    <xf numFmtId="0" fontId="7" fillId="18" borderId="0" xfId="0" applyFont="1" applyFill="1" applyAlignment="1">
      <alignment horizontal="center"/>
    </xf>
    <xf numFmtId="0" fontId="1" fillId="23" borderId="1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1" xfId="0" applyFont="1" applyFill="1" applyBorder="1"/>
    <xf numFmtId="0" fontId="7" fillId="24" borderId="2" xfId="0" applyFont="1" applyFill="1" applyBorder="1" applyAlignment="1">
      <alignment horizontal="center"/>
    </xf>
    <xf numFmtId="0" fontId="2" fillId="0" borderId="2" xfId="0" applyFont="1" applyBorder="1" applyAlignment="1"/>
    <xf numFmtId="164" fontId="0" fillId="25" borderId="1" xfId="0" applyNumberFormat="1" applyFill="1" applyBorder="1"/>
    <xf numFmtId="0" fontId="0" fillId="25" borderId="1" xfId="0" applyFill="1" applyBorder="1"/>
    <xf numFmtId="0" fontId="1" fillId="25" borderId="1" xfId="0" applyFont="1" applyFill="1" applyBorder="1"/>
    <xf numFmtId="0" fontId="2" fillId="19" borderId="2" xfId="0" applyFont="1" applyFill="1" applyBorder="1" applyAlignment="1">
      <alignment horizontal="center"/>
    </xf>
    <xf numFmtId="0" fontId="1" fillId="4" borderId="1" xfId="0" applyFont="1" applyFill="1" applyBorder="1"/>
    <xf numFmtId="0" fontId="2" fillId="22" borderId="2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 vertical="top"/>
    </xf>
    <xf numFmtId="0" fontId="0" fillId="9" borderId="1" xfId="0" applyFill="1" applyBorder="1"/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1" fillId="19" borderId="4" xfId="0" applyFont="1" applyFill="1" applyBorder="1"/>
    <xf numFmtId="0" fontId="0" fillId="26" borderId="1" xfId="0" applyFill="1" applyBorder="1"/>
    <xf numFmtId="0" fontId="1" fillId="26" borderId="1" xfId="0" applyFont="1" applyFill="1" applyBorder="1"/>
    <xf numFmtId="0" fontId="7" fillId="24" borderId="0" xfId="0" applyFont="1" applyFill="1" applyAlignment="1">
      <alignment horizontal="center"/>
    </xf>
    <xf numFmtId="0" fontId="1" fillId="27" borderId="1" xfId="0" applyFont="1" applyFill="1" applyBorder="1" applyAlignment="1">
      <alignment horizontal="center" vertical="top"/>
    </xf>
    <xf numFmtId="0" fontId="0" fillId="24" borderId="1" xfId="0" applyFill="1" applyBorder="1"/>
    <xf numFmtId="0" fontId="1" fillId="24" borderId="1" xfId="0" applyFont="1" applyFill="1" applyBorder="1"/>
    <xf numFmtId="164" fontId="0" fillId="4" borderId="1" xfId="0" applyNumberFormat="1" applyFill="1" applyBorder="1"/>
    <xf numFmtId="0" fontId="7" fillId="27" borderId="2" xfId="0" applyFont="1" applyFill="1" applyBorder="1" applyAlignment="1">
      <alignment horizontal="center"/>
    </xf>
    <xf numFmtId="0" fontId="1" fillId="17" borderId="5" xfId="0" applyFont="1" applyFill="1" applyBorder="1"/>
    <xf numFmtId="0" fontId="2" fillId="15" borderId="0" xfId="0" applyFont="1" applyFill="1" applyAlignment="1">
      <alignment horizontal="center"/>
    </xf>
    <xf numFmtId="0" fontId="1" fillId="18" borderId="5" xfId="0" applyFont="1" applyFill="1" applyBorder="1"/>
    <xf numFmtId="0" fontId="2" fillId="17" borderId="0" xfId="0" applyFont="1" applyFill="1" applyAlignment="1">
      <alignment horizontal="center"/>
    </xf>
    <xf numFmtId="0" fontId="0" fillId="28" borderId="1" xfId="0" applyFill="1" applyBorder="1"/>
    <xf numFmtId="0" fontId="1" fillId="28" borderId="1" xfId="0" applyFont="1" applyFill="1" applyBorder="1"/>
    <xf numFmtId="0" fontId="2" fillId="29" borderId="0" xfId="0" applyFont="1" applyFill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1" fillId="6" borderId="1" xfId="0" applyFont="1" applyFill="1" applyBorder="1"/>
    <xf numFmtId="0" fontId="1" fillId="4" borderId="5" xfId="0" applyFont="1" applyFill="1" applyBorder="1"/>
    <xf numFmtId="0" fontId="7" fillId="10" borderId="0" xfId="0" applyFont="1" applyFill="1" applyAlignment="1">
      <alignment horizontal="center"/>
    </xf>
    <xf numFmtId="0" fontId="1" fillId="8" borderId="5" xfId="0" applyFont="1" applyFill="1" applyBorder="1"/>
    <xf numFmtId="0" fontId="1" fillId="8" borderId="1" xfId="0" applyFont="1" applyFill="1" applyBorder="1"/>
    <xf numFmtId="0" fontId="7" fillId="30" borderId="2" xfId="0" applyFont="1" applyFill="1" applyBorder="1" applyAlignment="1">
      <alignment horizontal="center"/>
    </xf>
    <xf numFmtId="0" fontId="0" fillId="31" borderId="1" xfId="0" applyFill="1" applyBorder="1"/>
    <xf numFmtId="0" fontId="1" fillId="31" borderId="1" xfId="0" applyFont="1" applyFill="1" applyBorder="1"/>
    <xf numFmtId="0" fontId="2" fillId="4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2" fillId="11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6" borderId="2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0" fillId="27" borderId="1" xfId="0" applyFill="1" applyBorder="1"/>
    <xf numFmtId="0" fontId="1" fillId="27" borderId="1" xfId="0" applyFont="1" applyFill="1" applyBorder="1"/>
    <xf numFmtId="0" fontId="2" fillId="11" borderId="0" xfId="0" applyFont="1" applyFill="1" applyAlignment="1">
      <alignment horizontal="center"/>
    </xf>
    <xf numFmtId="0" fontId="1" fillId="11" borderId="1" xfId="0" applyFont="1" applyFill="1" applyBorder="1" applyAlignment="1">
      <alignment horizontal="center" vertical="top"/>
    </xf>
    <xf numFmtId="164" fontId="0" fillId="17" borderId="1" xfId="0" applyNumberFormat="1" applyFill="1" applyBorder="1"/>
    <xf numFmtId="0" fontId="2" fillId="8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2" fillId="31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4" fontId="0" fillId="24" borderId="1" xfId="0" applyNumberFormat="1" applyFill="1" applyBorder="1"/>
    <xf numFmtId="0" fontId="1" fillId="19" borderId="1" xfId="0" applyFont="1" applyFill="1" applyBorder="1" applyAlignment="1">
      <alignment horizontal="center" vertical="top"/>
    </xf>
    <xf numFmtId="0" fontId="7" fillId="15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09D3-93BF-4DDF-A490-164CE7D33178}">
  <dimension ref="B3:Q484"/>
  <sheetViews>
    <sheetView tabSelected="1" topLeftCell="A459" workbookViewId="0">
      <selection activeCell="F191" sqref="F191:H192"/>
    </sheetView>
  </sheetViews>
  <sheetFormatPr defaultRowHeight="14.4" x14ac:dyDescent="0.3"/>
  <cols>
    <col min="1" max="1" width="14.88671875" customWidth="1"/>
    <col min="2" max="2" width="15.5546875" customWidth="1"/>
    <col min="3" max="3" width="19.109375" customWidth="1"/>
    <col min="4" max="4" width="14.5546875" customWidth="1"/>
    <col min="5" max="5" width="20" customWidth="1"/>
    <col min="6" max="6" width="12" customWidth="1"/>
    <col min="8" max="8" width="17.33203125" customWidth="1"/>
    <col min="9" max="9" width="15" customWidth="1"/>
    <col min="10" max="10" width="19.77734375" customWidth="1"/>
    <col min="11" max="11" width="24.109375" customWidth="1"/>
    <col min="12" max="13" width="18.77734375" customWidth="1"/>
  </cols>
  <sheetData>
    <row r="3" spans="2:17" ht="33.6" x14ac:dyDescent="0.65">
      <c r="F3" s="4" t="s">
        <v>29</v>
      </c>
      <c r="G3" s="4"/>
      <c r="H3" s="4"/>
    </row>
    <row r="6" spans="2:17" ht="18" x14ac:dyDescent="0.35">
      <c r="C6" s="7" t="s">
        <v>71</v>
      </c>
      <c r="D6" s="7"/>
      <c r="N6" s="2"/>
      <c r="O6" s="2"/>
    </row>
    <row r="7" spans="2:17" ht="21" x14ac:dyDescent="0.4">
      <c r="B7" s="5" t="s">
        <v>18</v>
      </c>
      <c r="C7" s="5" t="s">
        <v>4</v>
      </c>
      <c r="D7" s="5" t="s">
        <v>19</v>
      </c>
      <c r="E7" s="5" t="s">
        <v>20</v>
      </c>
      <c r="F7" s="5" t="s">
        <v>29</v>
      </c>
      <c r="J7" s="10" t="s">
        <v>0</v>
      </c>
      <c r="K7" s="10"/>
      <c r="O7" s="1"/>
      <c r="P7" s="1"/>
      <c r="Q7" s="1"/>
    </row>
    <row r="8" spans="2:17" x14ac:dyDescent="0.3">
      <c r="B8" s="6" t="s">
        <v>21</v>
      </c>
      <c r="C8" s="6" t="s">
        <v>9</v>
      </c>
      <c r="D8" s="6" t="s">
        <v>22</v>
      </c>
      <c r="E8" s="6">
        <v>500</v>
      </c>
      <c r="F8" s="6" t="str">
        <f>IF(E8&gt;500,"High","Low")</f>
        <v>Low</v>
      </c>
      <c r="I8" s="8" t="s">
        <v>30</v>
      </c>
      <c r="J8" s="8" t="s">
        <v>31</v>
      </c>
      <c r="K8" s="8" t="s">
        <v>32</v>
      </c>
      <c r="L8" s="8" t="s">
        <v>33</v>
      </c>
      <c r="M8" s="8" t="s">
        <v>29</v>
      </c>
    </row>
    <row r="9" spans="2:17" x14ac:dyDescent="0.3">
      <c r="B9" s="6" t="s">
        <v>23</v>
      </c>
      <c r="C9" s="6" t="s">
        <v>11</v>
      </c>
      <c r="D9" s="6" t="s">
        <v>24</v>
      </c>
      <c r="E9" s="6">
        <v>300</v>
      </c>
      <c r="F9" s="6" t="str">
        <f t="shared" ref="F9:F16" si="0">IF(E9&gt;500,"High","Low")</f>
        <v>Low</v>
      </c>
      <c r="I9" s="9">
        <v>101</v>
      </c>
      <c r="J9" s="9" t="s">
        <v>34</v>
      </c>
      <c r="K9" s="9">
        <v>50000</v>
      </c>
      <c r="L9" s="9">
        <v>3.5</v>
      </c>
      <c r="M9" s="9" t="str">
        <f>IF(L9&gt;=4,"Good","Needs Improvement")</f>
        <v>Needs Improvement</v>
      </c>
    </row>
    <row r="10" spans="2:17" x14ac:dyDescent="0.3">
      <c r="B10" s="6" t="s">
        <v>25</v>
      </c>
      <c r="C10" s="6" t="s">
        <v>17</v>
      </c>
      <c r="D10" s="6" t="s">
        <v>26</v>
      </c>
      <c r="E10" s="6">
        <v>700</v>
      </c>
      <c r="F10" s="6" t="str">
        <f t="shared" si="0"/>
        <v>High</v>
      </c>
      <c r="I10" s="9">
        <v>102</v>
      </c>
      <c r="J10" s="9" t="s">
        <v>35</v>
      </c>
      <c r="K10" s="9">
        <v>60000</v>
      </c>
      <c r="L10" s="9">
        <v>4</v>
      </c>
      <c r="M10" s="9" t="str">
        <f t="shared" ref="M10:M13" si="1">IF(L10&gt;=4,"Good","Needs Improvement")</f>
        <v>Good</v>
      </c>
    </row>
    <row r="11" spans="2:17" x14ac:dyDescent="0.3">
      <c r="B11" s="6" t="s">
        <v>21</v>
      </c>
      <c r="C11" s="6" t="s">
        <v>9</v>
      </c>
      <c r="D11" s="6" t="s">
        <v>27</v>
      </c>
      <c r="E11" s="6">
        <v>200</v>
      </c>
      <c r="F11" s="6" t="str">
        <f t="shared" si="0"/>
        <v>Low</v>
      </c>
      <c r="I11" s="9">
        <v>103</v>
      </c>
      <c r="J11" s="9" t="s">
        <v>36</v>
      </c>
      <c r="K11" s="9">
        <v>45000</v>
      </c>
      <c r="L11" s="9">
        <v>2.8</v>
      </c>
      <c r="M11" s="9" t="str">
        <f t="shared" si="1"/>
        <v>Needs Improvement</v>
      </c>
    </row>
    <row r="12" spans="2:17" x14ac:dyDescent="0.3">
      <c r="B12" s="6" t="s">
        <v>23</v>
      </c>
      <c r="C12" s="6" t="s">
        <v>11</v>
      </c>
      <c r="D12" s="6" t="s">
        <v>22</v>
      </c>
      <c r="E12" s="6">
        <v>400</v>
      </c>
      <c r="F12" s="6" t="str">
        <f t="shared" si="0"/>
        <v>Low</v>
      </c>
      <c r="I12" s="9">
        <v>104</v>
      </c>
      <c r="J12" s="9" t="s">
        <v>35</v>
      </c>
      <c r="K12" s="9">
        <v>55000</v>
      </c>
      <c r="L12" s="9">
        <v>4.5</v>
      </c>
      <c r="M12" s="9" t="str">
        <f t="shared" si="1"/>
        <v>Good</v>
      </c>
    </row>
    <row r="13" spans="2:17" x14ac:dyDescent="0.3">
      <c r="B13" s="6" t="s">
        <v>25</v>
      </c>
      <c r="C13" s="6" t="s">
        <v>17</v>
      </c>
      <c r="D13" s="6" t="s">
        <v>24</v>
      </c>
      <c r="E13" s="6">
        <v>600</v>
      </c>
      <c r="F13" s="6" t="str">
        <f t="shared" si="0"/>
        <v>High</v>
      </c>
      <c r="I13" s="9">
        <v>105</v>
      </c>
      <c r="J13" s="9" t="s">
        <v>34</v>
      </c>
      <c r="K13" s="9">
        <v>52000</v>
      </c>
      <c r="L13" s="9">
        <v>3</v>
      </c>
      <c r="M13" s="9" t="str">
        <f t="shared" si="1"/>
        <v>Needs Improvement</v>
      </c>
    </row>
    <row r="14" spans="2:17" x14ac:dyDescent="0.3">
      <c r="B14" s="6" t="s">
        <v>21</v>
      </c>
      <c r="C14" s="6" t="s">
        <v>9</v>
      </c>
      <c r="D14" s="6" t="s">
        <v>26</v>
      </c>
      <c r="E14" s="6">
        <v>800</v>
      </c>
      <c r="F14" s="6" t="str">
        <f t="shared" si="0"/>
        <v>High</v>
      </c>
    </row>
    <row r="15" spans="2:17" x14ac:dyDescent="0.3">
      <c r="B15" s="6" t="s">
        <v>23</v>
      </c>
      <c r="C15" s="6" t="s">
        <v>11</v>
      </c>
      <c r="D15" s="6" t="s">
        <v>27</v>
      </c>
      <c r="E15" s="6">
        <v>1000</v>
      </c>
      <c r="F15" s="6" t="str">
        <f t="shared" si="0"/>
        <v>High</v>
      </c>
    </row>
    <row r="16" spans="2:17" x14ac:dyDescent="0.3">
      <c r="B16" s="6" t="s">
        <v>25</v>
      </c>
      <c r="C16" s="6" t="s">
        <v>17</v>
      </c>
      <c r="D16" s="6" t="s">
        <v>22</v>
      </c>
      <c r="E16" s="6">
        <v>550</v>
      </c>
      <c r="F16" s="6" t="str">
        <f t="shared" si="0"/>
        <v>High</v>
      </c>
    </row>
    <row r="20" spans="2:13" ht="18" x14ac:dyDescent="0.35">
      <c r="C20" s="12" t="s">
        <v>1</v>
      </c>
      <c r="D20" s="12"/>
      <c r="J20" s="16" t="s">
        <v>2</v>
      </c>
      <c r="K20" s="16"/>
    </row>
    <row r="21" spans="2:13" x14ac:dyDescent="0.3">
      <c r="B21" s="11" t="s">
        <v>3</v>
      </c>
      <c r="C21" s="11" t="s">
        <v>4</v>
      </c>
      <c r="D21" s="11" t="s">
        <v>5</v>
      </c>
      <c r="E21" s="11" t="s">
        <v>6</v>
      </c>
      <c r="F21" s="11" t="s">
        <v>7</v>
      </c>
      <c r="G21" s="11" t="s">
        <v>29</v>
      </c>
      <c r="I21" s="13" t="s">
        <v>37</v>
      </c>
      <c r="J21" s="13" t="s">
        <v>38</v>
      </c>
      <c r="K21" s="13" t="s">
        <v>39</v>
      </c>
      <c r="L21" s="13" t="s">
        <v>40</v>
      </c>
      <c r="M21" s="13" t="s">
        <v>29</v>
      </c>
    </row>
    <row r="22" spans="2:13" x14ac:dyDescent="0.3">
      <c r="B22" s="15" t="s">
        <v>8</v>
      </c>
      <c r="C22" s="15" t="s">
        <v>9</v>
      </c>
      <c r="D22" s="15">
        <v>10</v>
      </c>
      <c r="E22" s="15">
        <v>1000</v>
      </c>
      <c r="F22" s="15">
        <v>1200</v>
      </c>
      <c r="G22" s="15" t="str">
        <f>IF(F22&gt;100,"Expensive","Affordable")</f>
        <v>Expensive</v>
      </c>
      <c r="I22" s="14" t="s">
        <v>41</v>
      </c>
      <c r="J22" s="14" t="s">
        <v>42</v>
      </c>
      <c r="K22" s="14">
        <v>75</v>
      </c>
      <c r="L22" s="14" t="s">
        <v>43</v>
      </c>
      <c r="M22" s="14" t="str">
        <f>IF(K22&gt;=75,"Distinction","Pass")</f>
        <v>Distinction</v>
      </c>
    </row>
    <row r="23" spans="2:13" x14ac:dyDescent="0.3">
      <c r="B23" s="15" t="s">
        <v>10</v>
      </c>
      <c r="C23" s="15" t="s">
        <v>11</v>
      </c>
      <c r="D23" s="15">
        <v>50</v>
      </c>
      <c r="E23" s="15">
        <v>20</v>
      </c>
      <c r="F23" s="15">
        <v>25</v>
      </c>
      <c r="G23" s="15" t="str">
        <f t="shared" ref="G23:G26" si="2">IF(F23&gt;100,"Expensive","Affordable")</f>
        <v>Affordable</v>
      </c>
      <c r="I23" s="14" t="s">
        <v>44</v>
      </c>
      <c r="J23" s="14" t="s">
        <v>45</v>
      </c>
      <c r="K23" s="14">
        <v>65</v>
      </c>
      <c r="L23" s="14" t="s">
        <v>43</v>
      </c>
      <c r="M23" s="14" t="str">
        <f t="shared" ref="M23:M26" si="3">IF(K23&gt;=75,"Distinction","Pass")</f>
        <v>Pass</v>
      </c>
    </row>
    <row r="24" spans="2:13" x14ac:dyDescent="0.3">
      <c r="B24" s="15" t="s">
        <v>12</v>
      </c>
      <c r="C24" s="15" t="s">
        <v>13</v>
      </c>
      <c r="D24" s="15">
        <v>15</v>
      </c>
      <c r="E24" s="15">
        <v>150</v>
      </c>
      <c r="F24" s="15">
        <v>200</v>
      </c>
      <c r="G24" s="15" t="str">
        <f t="shared" si="2"/>
        <v>Expensive</v>
      </c>
      <c r="I24" s="14" t="s">
        <v>46</v>
      </c>
      <c r="J24" s="14" t="s">
        <v>42</v>
      </c>
      <c r="K24" s="14">
        <v>90</v>
      </c>
      <c r="L24" s="14" t="s">
        <v>43</v>
      </c>
      <c r="M24" s="14" t="str">
        <f t="shared" si="3"/>
        <v>Distinction</v>
      </c>
    </row>
    <row r="25" spans="2:13" x14ac:dyDescent="0.3">
      <c r="B25" s="15" t="s">
        <v>14</v>
      </c>
      <c r="C25" s="15" t="s">
        <v>9</v>
      </c>
      <c r="D25" s="15">
        <v>5</v>
      </c>
      <c r="E25" s="15">
        <v>800</v>
      </c>
      <c r="F25" s="15">
        <v>900</v>
      </c>
      <c r="G25" s="15" t="str">
        <f t="shared" si="2"/>
        <v>Expensive</v>
      </c>
      <c r="I25" s="14" t="s">
        <v>47</v>
      </c>
      <c r="J25" s="14" t="s">
        <v>45</v>
      </c>
      <c r="K25" s="14">
        <v>45</v>
      </c>
      <c r="L25" s="14" t="s">
        <v>48</v>
      </c>
      <c r="M25" s="14" t="str">
        <f t="shared" si="3"/>
        <v>Pass</v>
      </c>
    </row>
    <row r="26" spans="2:13" x14ac:dyDescent="0.3">
      <c r="B26" s="15" t="s">
        <v>15</v>
      </c>
      <c r="C26" s="15" t="s">
        <v>11</v>
      </c>
      <c r="D26" s="15">
        <v>40</v>
      </c>
      <c r="E26" s="15">
        <v>60</v>
      </c>
      <c r="F26" s="15">
        <v>75</v>
      </c>
      <c r="G26" s="15" t="str">
        <f t="shared" si="2"/>
        <v>Affordable</v>
      </c>
      <c r="I26" s="14" t="s">
        <v>49</v>
      </c>
      <c r="J26" s="14" t="s">
        <v>42</v>
      </c>
      <c r="K26" s="14">
        <v>80</v>
      </c>
      <c r="L26" s="14" t="s">
        <v>43</v>
      </c>
      <c r="M26" s="14" t="str">
        <f t="shared" si="3"/>
        <v>Distinction</v>
      </c>
    </row>
    <row r="27" spans="2:13" x14ac:dyDescent="0.3">
      <c r="B27" s="15" t="s">
        <v>16</v>
      </c>
      <c r="C27" s="15" t="s">
        <v>17</v>
      </c>
      <c r="D27" s="15">
        <v>30</v>
      </c>
      <c r="E27" s="15">
        <v>35</v>
      </c>
      <c r="F27" s="15">
        <v>50</v>
      </c>
      <c r="G27" s="15" t="str">
        <f>IF(F27&gt;100,"Expensive","Affordable")</f>
        <v>Affordable</v>
      </c>
    </row>
    <row r="35" spans="2:14" x14ac:dyDescent="0.3">
      <c r="G35" s="123" t="s">
        <v>50</v>
      </c>
      <c r="H35" s="124"/>
    </row>
    <row r="36" spans="2:14" x14ac:dyDescent="0.3">
      <c r="G36" s="124"/>
      <c r="H36" s="124"/>
    </row>
    <row r="40" spans="2:14" ht="21" x14ac:dyDescent="0.4">
      <c r="C40" s="17" t="s">
        <v>2</v>
      </c>
      <c r="D40" s="17"/>
      <c r="J40" s="19" t="s">
        <v>1</v>
      </c>
      <c r="K40" s="19"/>
    </row>
    <row r="41" spans="2:14" x14ac:dyDescent="0.3">
      <c r="B41" s="13" t="s">
        <v>37</v>
      </c>
      <c r="C41" s="13" t="s">
        <v>38</v>
      </c>
      <c r="D41" s="13" t="s">
        <v>39</v>
      </c>
      <c r="E41" s="13" t="s">
        <v>40</v>
      </c>
      <c r="F41" s="13" t="s">
        <v>50</v>
      </c>
      <c r="I41" s="11" t="s">
        <v>3</v>
      </c>
      <c r="J41" s="11" t="s">
        <v>4</v>
      </c>
      <c r="K41" s="11" t="s">
        <v>5</v>
      </c>
      <c r="L41" s="11" t="s">
        <v>6</v>
      </c>
      <c r="M41" s="11" t="s">
        <v>7</v>
      </c>
      <c r="N41" s="20" t="s">
        <v>50</v>
      </c>
    </row>
    <row r="42" spans="2:14" x14ac:dyDescent="0.3">
      <c r="B42" s="18" t="s">
        <v>41</v>
      </c>
      <c r="C42" s="18" t="s">
        <v>42</v>
      </c>
      <c r="D42" s="18">
        <v>75</v>
      </c>
      <c r="E42" s="18" t="s">
        <v>43</v>
      </c>
      <c r="F42" s="18" t="str" cm="1">
        <f t="array" ref="F42">_xlfn.IFS(D42&gt;=85,"A",D42&gt;=70,"B",D42&gt;=50,"C",D42&lt;50,"D")</f>
        <v>B</v>
      </c>
      <c r="I42" s="21" t="s">
        <v>8</v>
      </c>
      <c r="J42" s="21" t="s">
        <v>9</v>
      </c>
      <c r="K42" s="21">
        <v>10</v>
      </c>
      <c r="L42" s="21">
        <v>1000</v>
      </c>
      <c r="M42" s="21">
        <v>1200</v>
      </c>
      <c r="N42" s="21" t="str" cm="1">
        <f t="array" ref="N42">_xlfn.IFS(K42 &lt; 10, "Low", AND(K42 &gt;= 10, K42 &lt;= 30), "Moderate", K42 &gt; 30, "High")</f>
        <v>Moderate</v>
      </c>
    </row>
    <row r="43" spans="2:14" x14ac:dyDescent="0.3">
      <c r="B43" s="18" t="s">
        <v>44</v>
      </c>
      <c r="C43" s="18" t="s">
        <v>45</v>
      </c>
      <c r="D43" s="18">
        <v>65</v>
      </c>
      <c r="E43" s="18" t="s">
        <v>43</v>
      </c>
      <c r="F43" s="18" t="str" cm="1">
        <f t="array" ref="F43">_xlfn.IFS(D43&gt;=85,"A",D43&gt;=70,"B",D43&gt;=50,"C",D43&lt;50,"D")</f>
        <v>C</v>
      </c>
      <c r="I43" s="21" t="s">
        <v>10</v>
      </c>
      <c r="J43" s="21" t="s">
        <v>11</v>
      </c>
      <c r="K43" s="21">
        <v>50</v>
      </c>
      <c r="L43" s="21">
        <v>20</v>
      </c>
      <c r="M43" s="21">
        <v>25</v>
      </c>
      <c r="N43" s="21" t="str" cm="1">
        <f t="array" ref="N43">_xlfn.IFS(K43 &lt; 10, "Low", AND(K43 &gt;= 10, K43 &lt;= 30), "Moderate", K43 &gt; 30, "High")</f>
        <v>High</v>
      </c>
    </row>
    <row r="44" spans="2:14" x14ac:dyDescent="0.3">
      <c r="B44" s="18" t="s">
        <v>46</v>
      </c>
      <c r="C44" s="18" t="s">
        <v>42</v>
      </c>
      <c r="D44" s="18">
        <v>90</v>
      </c>
      <c r="E44" s="18" t="s">
        <v>43</v>
      </c>
      <c r="F44" s="18" t="str" cm="1">
        <f t="array" ref="F44">_xlfn.IFS(D44&gt;=85,"A",D44&gt;=70,"B",D44&gt;=50,"C",D44&lt;50,"D")</f>
        <v>A</v>
      </c>
      <c r="I44" s="21" t="s">
        <v>12</v>
      </c>
      <c r="J44" s="21" t="s">
        <v>13</v>
      </c>
      <c r="K44" s="21">
        <v>15</v>
      </c>
      <c r="L44" s="21">
        <v>150</v>
      </c>
      <c r="M44" s="21">
        <v>200</v>
      </c>
      <c r="N44" s="21" t="str" cm="1">
        <f t="array" ref="N44">_xlfn.IFS(K44 &lt; 10, "Low", AND(K44 &gt;= 10, K44 &lt;= 30), "Moderate", K44 &gt; 30, "High")</f>
        <v>Moderate</v>
      </c>
    </row>
    <row r="45" spans="2:14" x14ac:dyDescent="0.3">
      <c r="B45" s="18" t="s">
        <v>47</v>
      </c>
      <c r="C45" s="18" t="s">
        <v>45</v>
      </c>
      <c r="D45" s="18">
        <v>45</v>
      </c>
      <c r="E45" s="18" t="s">
        <v>48</v>
      </c>
      <c r="F45" s="18" t="str" cm="1">
        <f t="array" ref="F45">_xlfn.IFS(D45&gt;=85,"A",D45&gt;=70,"B",D45&gt;=50,"C",D45&lt;50,"D")</f>
        <v>D</v>
      </c>
      <c r="I45" s="21" t="s">
        <v>14</v>
      </c>
      <c r="J45" s="21" t="s">
        <v>9</v>
      </c>
      <c r="K45" s="21">
        <v>5</v>
      </c>
      <c r="L45" s="21">
        <v>800</v>
      </c>
      <c r="M45" s="21">
        <v>900</v>
      </c>
      <c r="N45" s="21" t="str" cm="1">
        <f t="array" ref="N45">_xlfn.IFS(K45 &lt; 10, "Low", AND(K45 &gt;= 10, K45 &lt;= 30), "Moderate", K45 &gt; 30, "High")</f>
        <v>Low</v>
      </c>
    </row>
    <row r="46" spans="2:14" x14ac:dyDescent="0.3">
      <c r="B46" s="18" t="s">
        <v>49</v>
      </c>
      <c r="C46" s="18" t="s">
        <v>42</v>
      </c>
      <c r="D46" s="18">
        <v>80</v>
      </c>
      <c r="E46" s="18" t="s">
        <v>43</v>
      </c>
      <c r="F46" s="18" t="str" cm="1">
        <f t="array" ref="F46">_xlfn.IFS(D46&gt;=85,"A",D46&gt;=70,"B",D46&gt;=50,"C",D46&lt;50,"D")</f>
        <v>B</v>
      </c>
      <c r="I46" s="21" t="s">
        <v>15</v>
      </c>
      <c r="J46" s="21" t="s">
        <v>11</v>
      </c>
      <c r="K46" s="21">
        <v>40</v>
      </c>
      <c r="L46" s="21">
        <v>60</v>
      </c>
      <c r="M46" s="21">
        <v>75</v>
      </c>
      <c r="N46" s="21" t="str" cm="1">
        <f t="array" ref="N46">_xlfn.IFS(K46 &lt; 10, "Low", AND(K46 &gt;= 10, K46 &lt;= 30), "Moderate", K46 &gt; 30, "High")</f>
        <v>High</v>
      </c>
    </row>
    <row r="47" spans="2:14" x14ac:dyDescent="0.3">
      <c r="I47" s="21" t="s">
        <v>16</v>
      </c>
      <c r="J47" s="21" t="s">
        <v>17</v>
      </c>
      <c r="K47" s="21">
        <v>30</v>
      </c>
      <c r="L47" s="21">
        <v>35</v>
      </c>
      <c r="M47" s="21">
        <v>50</v>
      </c>
      <c r="N47" s="21" t="str" cm="1">
        <f t="array" ref="N47">_xlfn.IFS(K47 &lt; 10, "Low", AND(K47 &gt;= 10, K47 &lt;= 30), "Moderate", K47 &gt; 30, "High")</f>
        <v>Moderate</v>
      </c>
    </row>
    <row r="54" spans="2:12" ht="21" x14ac:dyDescent="0.4">
      <c r="C54" s="22" t="s">
        <v>28</v>
      </c>
      <c r="D54" s="22"/>
      <c r="J54" s="24" t="s">
        <v>58</v>
      </c>
      <c r="K54" s="24"/>
    </row>
    <row r="55" spans="2:12" x14ac:dyDescent="0.3">
      <c r="B55" s="23" t="s">
        <v>18</v>
      </c>
      <c r="C55" s="23" t="s">
        <v>4</v>
      </c>
      <c r="D55" s="23" t="s">
        <v>19</v>
      </c>
      <c r="E55" s="23" t="s">
        <v>20</v>
      </c>
      <c r="F55" s="23" t="s">
        <v>50</v>
      </c>
      <c r="I55" s="25" t="s">
        <v>51</v>
      </c>
      <c r="J55" s="25" t="s">
        <v>52</v>
      </c>
      <c r="K55" s="25" t="s">
        <v>53</v>
      </c>
      <c r="L55" s="25" t="s">
        <v>50</v>
      </c>
    </row>
    <row r="56" spans="2:12" x14ac:dyDescent="0.3">
      <c r="B56" s="6" t="s">
        <v>21</v>
      </c>
      <c r="C56" s="6" t="s">
        <v>9</v>
      </c>
      <c r="D56" s="6" t="s">
        <v>22</v>
      </c>
      <c r="E56" s="6">
        <v>500</v>
      </c>
      <c r="F56" s="6" t="str" cm="1">
        <f t="array" ref="F56">_xlfn.IFS(E56&gt;700,"Excellent",AND(E56&gt;=400,E56&lt;=700),"Good",AND(E56&gt;=200,E56&lt;=400),"Moderate",E56&lt;200,"Poor")</f>
        <v>Good</v>
      </c>
      <c r="I56" s="26">
        <v>44957</v>
      </c>
      <c r="J56" s="21" t="s">
        <v>54</v>
      </c>
      <c r="K56" s="21">
        <v>1000</v>
      </c>
      <c r="L56" s="21" t="str" cm="1">
        <f t="array" ref="L56">_xlfn.IFS(K56&gt;900,"High",AND(K56&gt;=500,K56&lt;=900),"Medium",K56&lt;500,"Low")</f>
        <v>High</v>
      </c>
    </row>
    <row r="57" spans="2:12" x14ac:dyDescent="0.3">
      <c r="B57" s="6" t="s">
        <v>23</v>
      </c>
      <c r="C57" s="6" t="s">
        <v>11</v>
      </c>
      <c r="D57" s="6" t="s">
        <v>24</v>
      </c>
      <c r="E57" s="6">
        <v>300</v>
      </c>
      <c r="F57" s="6" t="str" cm="1">
        <f t="array" ref="F57">_xlfn.IFS(E57&gt;700,"Excellent",AND(E57&gt;=400,E57&lt;=700),"Good",AND(E57&gt;=200,E57&lt;=400),"Moderate",E57&lt;200,"Poor")</f>
        <v>Moderate</v>
      </c>
      <c r="I57" s="26">
        <v>44985</v>
      </c>
      <c r="J57" s="21" t="s">
        <v>55</v>
      </c>
      <c r="K57" s="21">
        <v>200</v>
      </c>
      <c r="L57" s="21" t="str" cm="1">
        <f t="array" ref="L57">_xlfn.IFS(K57&gt;900,"High",AND(K57&gt;=500,K57&lt;=900),"Medium",K57&lt;500,"Low")</f>
        <v>Low</v>
      </c>
    </row>
    <row r="58" spans="2:12" x14ac:dyDescent="0.3">
      <c r="B58" s="6" t="s">
        <v>25</v>
      </c>
      <c r="C58" s="6" t="s">
        <v>17</v>
      </c>
      <c r="D58" s="6" t="s">
        <v>26</v>
      </c>
      <c r="E58" s="6">
        <v>700</v>
      </c>
      <c r="F58" s="6" t="str" cm="1">
        <f t="array" ref="F58">_xlfn.IFS(E58&gt;700,"Excellent",AND(E58&gt;=400,E58&lt;=700),"Good",AND(E58&gt;=200,E58&lt;=400),"Moderate",E58&lt;200,"Poor")</f>
        <v>Good</v>
      </c>
      <c r="I58" s="26">
        <v>45016</v>
      </c>
      <c r="J58" s="21" t="s">
        <v>56</v>
      </c>
      <c r="K58" s="21">
        <v>300</v>
      </c>
      <c r="L58" s="21" t="str" cm="1">
        <f t="array" ref="L58">_xlfn.IFS(K58&gt;900,"High",AND(K58&gt;=500,K58&lt;=900),"Medium",K58&lt;500,"Low")</f>
        <v>Low</v>
      </c>
    </row>
    <row r="59" spans="2:12" x14ac:dyDescent="0.3">
      <c r="B59" s="6" t="s">
        <v>21</v>
      </c>
      <c r="C59" s="6" t="s">
        <v>9</v>
      </c>
      <c r="D59" s="6" t="s">
        <v>27</v>
      </c>
      <c r="E59" s="6">
        <v>200</v>
      </c>
      <c r="F59" s="6" t="str" cm="1">
        <f t="array" ref="F59">_xlfn.IFS(E59&gt;700,"Excellent",AND(E59&gt;=400,E59&lt;=700),"Good",AND(E59&gt;=200,E59&lt;=400),"Moderate",E59&lt;200,"Poor")</f>
        <v>Moderate</v>
      </c>
      <c r="I59" s="26">
        <v>45046</v>
      </c>
      <c r="J59" s="21" t="s">
        <v>54</v>
      </c>
      <c r="K59" s="21">
        <v>1000</v>
      </c>
      <c r="L59" s="21" t="str" cm="1">
        <f t="array" ref="L59">_xlfn.IFS(K59&gt;900,"High",AND(K59&gt;=500,K59&lt;=900),"Medium",K59&lt;500,"Low")</f>
        <v>High</v>
      </c>
    </row>
    <row r="60" spans="2:12" x14ac:dyDescent="0.3">
      <c r="B60" s="6" t="s">
        <v>23</v>
      </c>
      <c r="C60" s="6" t="s">
        <v>11</v>
      </c>
      <c r="D60" s="6" t="s">
        <v>22</v>
      </c>
      <c r="E60" s="6">
        <v>400</v>
      </c>
      <c r="F60" s="6" t="str" cm="1">
        <f t="array" ref="F60">_xlfn.IFS(E60&gt;700,"Excellent",AND(E60&gt;=400,E60&lt;=700),"Good",AND(E60&gt;=200,E60&lt;=400),"Moderate",E60&lt;200,"Poor")</f>
        <v>Good</v>
      </c>
      <c r="I60" s="26">
        <v>45077</v>
      </c>
      <c r="J60" s="21" t="s">
        <v>55</v>
      </c>
      <c r="K60" s="21">
        <v>250</v>
      </c>
      <c r="L60" s="21" t="str" cm="1">
        <f t="array" ref="L60">_xlfn.IFS(K60&gt;900,"High",AND(K60&gt;=500,K60&lt;=900),"Medium",K60&lt;500,"Low")</f>
        <v>Low</v>
      </c>
    </row>
    <row r="61" spans="2:12" x14ac:dyDescent="0.3">
      <c r="B61" s="6" t="s">
        <v>25</v>
      </c>
      <c r="C61" s="6" t="s">
        <v>17</v>
      </c>
      <c r="D61" s="6" t="s">
        <v>24</v>
      </c>
      <c r="E61" s="6">
        <v>600</v>
      </c>
      <c r="F61" s="6" t="str" cm="1">
        <f t="array" ref="F61">_xlfn.IFS(E61&gt;700,"Excellent",AND(E61&gt;=400,E61&lt;=700),"Good",AND(E61&gt;=200,E61&lt;=400),"Moderate",E61&lt;200,"Poor")</f>
        <v>Good</v>
      </c>
      <c r="I61" s="26">
        <v>45107</v>
      </c>
      <c r="J61" s="21" t="s">
        <v>56</v>
      </c>
      <c r="K61" s="21">
        <v>320</v>
      </c>
      <c r="L61" s="21" t="str" cm="1">
        <f t="array" ref="L61">_xlfn.IFS(K61&gt;900,"High",AND(K61&gt;=500,K61&lt;=900),"Medium",K61&lt;500,"Low")</f>
        <v>Low</v>
      </c>
    </row>
    <row r="62" spans="2:12" x14ac:dyDescent="0.3">
      <c r="B62" s="6" t="s">
        <v>21</v>
      </c>
      <c r="C62" s="6" t="s">
        <v>9</v>
      </c>
      <c r="D62" s="6" t="s">
        <v>26</v>
      </c>
      <c r="E62" s="6">
        <v>800</v>
      </c>
      <c r="F62" s="6" t="str" cm="1">
        <f t="array" ref="F62">_xlfn.IFS(E62&gt;700,"Excellent",AND(E62&gt;=400,E62&lt;=700),"Good",AND(E62&gt;=200,E62&lt;=400),"Moderate",E62&lt;200,"Poor")</f>
        <v>Excellent</v>
      </c>
      <c r="I62" s="26">
        <v>45138</v>
      </c>
      <c r="J62" s="21" t="s">
        <v>54</v>
      </c>
      <c r="K62" s="21">
        <v>1100</v>
      </c>
      <c r="L62" s="21" t="str" cm="1">
        <f t="array" ref="L62">_xlfn.IFS(K62&gt;900,"High",AND(K62&gt;=500,K62&lt;=900),"Medium",K62&lt;500,"Low")</f>
        <v>High</v>
      </c>
    </row>
    <row r="63" spans="2:12" x14ac:dyDescent="0.3">
      <c r="B63" s="6" t="s">
        <v>23</v>
      </c>
      <c r="C63" s="6" t="s">
        <v>11</v>
      </c>
      <c r="D63" s="6" t="s">
        <v>27</v>
      </c>
      <c r="E63" s="6">
        <v>1000</v>
      </c>
      <c r="F63" s="6" t="str" cm="1">
        <f t="array" ref="F63">_xlfn.IFS(E63&gt;700,"Excellent",AND(E63&gt;=400,E63&lt;=700),"Good",AND(E63&gt;=200,E63&lt;=400),"Moderate",E63&lt;200,"Poor")</f>
        <v>Excellent</v>
      </c>
      <c r="I63" s="26">
        <v>45169</v>
      </c>
      <c r="J63" s="21" t="s">
        <v>55</v>
      </c>
      <c r="K63" s="21">
        <v>210</v>
      </c>
      <c r="L63" s="21" t="str" cm="1">
        <f t="array" ref="L63">_xlfn.IFS(K63&gt;900,"High",AND(K63&gt;=500,K63&lt;=900),"Medium",K63&lt;500,"Low")</f>
        <v>Low</v>
      </c>
    </row>
    <row r="64" spans="2:12" x14ac:dyDescent="0.3">
      <c r="B64" s="6" t="s">
        <v>25</v>
      </c>
      <c r="C64" s="6" t="s">
        <v>17</v>
      </c>
      <c r="D64" s="6" t="s">
        <v>22</v>
      </c>
      <c r="E64" s="6">
        <v>550</v>
      </c>
      <c r="F64" s="6" t="str" cm="1">
        <f t="array" ref="F64">_xlfn.IFS(E64&gt;700,"Excellent",AND(E64&gt;=400,E64&lt;=700),"Good",AND(E64&gt;=200,E64&lt;=400),"Moderate",E64&lt;200,"Poor")</f>
        <v>Good</v>
      </c>
      <c r="I64" s="26">
        <v>45199</v>
      </c>
      <c r="J64" s="21" t="s">
        <v>56</v>
      </c>
      <c r="K64" s="21">
        <v>330</v>
      </c>
      <c r="L64" s="21" t="str" cm="1">
        <f t="array" ref="L64">_xlfn.IFS(K64&gt;900,"High",AND(K64&gt;=500,K64&lt;=900),"Medium",K64&lt;500,"Low")</f>
        <v>Low</v>
      </c>
    </row>
    <row r="65" spans="2:12" x14ac:dyDescent="0.3">
      <c r="I65" s="26">
        <v>45230</v>
      </c>
      <c r="J65" s="21" t="s">
        <v>57</v>
      </c>
      <c r="K65" s="21">
        <v>400</v>
      </c>
      <c r="L65" s="21" t="str" cm="1">
        <f t="array" ref="L65">_xlfn.IFS(K65&gt;900,"High",AND(K65&gt;=500,K65&lt;=900),"Medium",K65&lt;500,"Low")</f>
        <v>Low</v>
      </c>
    </row>
    <row r="72" spans="2:12" x14ac:dyDescent="0.3">
      <c r="G72" s="125" t="s">
        <v>59</v>
      </c>
      <c r="H72" s="125"/>
    </row>
    <row r="73" spans="2:12" x14ac:dyDescent="0.3">
      <c r="G73" s="125"/>
      <c r="H73" s="125"/>
    </row>
    <row r="77" spans="2:12" ht="23.4" x14ac:dyDescent="0.45">
      <c r="C77" s="42" t="s">
        <v>58</v>
      </c>
      <c r="D77" s="27"/>
      <c r="J77" s="32" t="s">
        <v>28</v>
      </c>
      <c r="K77" s="32"/>
    </row>
    <row r="78" spans="2:12" x14ac:dyDescent="0.3">
      <c r="B78" s="25" t="s">
        <v>51</v>
      </c>
      <c r="C78" s="25" t="s">
        <v>52</v>
      </c>
      <c r="D78" s="25" t="s">
        <v>53</v>
      </c>
      <c r="I78" s="11" t="s">
        <v>18</v>
      </c>
      <c r="J78" s="11" t="s">
        <v>4</v>
      </c>
      <c r="K78" s="11" t="s">
        <v>19</v>
      </c>
      <c r="L78" s="11" t="s">
        <v>20</v>
      </c>
    </row>
    <row r="79" spans="2:12" x14ac:dyDescent="0.3">
      <c r="B79" s="28">
        <v>44957</v>
      </c>
      <c r="C79" s="29" t="s">
        <v>54</v>
      </c>
      <c r="D79" s="29">
        <v>1000</v>
      </c>
      <c r="I79" s="33" t="s">
        <v>21</v>
      </c>
      <c r="J79" s="33" t="s">
        <v>9</v>
      </c>
      <c r="K79" s="33" t="s">
        <v>22</v>
      </c>
      <c r="L79" s="33">
        <v>500</v>
      </c>
    </row>
    <row r="80" spans="2:12" x14ac:dyDescent="0.3">
      <c r="B80" s="28">
        <v>44985</v>
      </c>
      <c r="C80" s="29" t="s">
        <v>55</v>
      </c>
      <c r="D80" s="29">
        <v>200</v>
      </c>
      <c r="I80" s="33" t="s">
        <v>23</v>
      </c>
      <c r="J80" s="33" t="s">
        <v>11</v>
      </c>
      <c r="K80" s="33" t="s">
        <v>24</v>
      </c>
      <c r="L80" s="33">
        <v>300</v>
      </c>
    </row>
    <row r="81" spans="2:12" x14ac:dyDescent="0.3">
      <c r="B81" s="28">
        <v>45016</v>
      </c>
      <c r="C81" s="29" t="s">
        <v>56</v>
      </c>
      <c r="D81" s="29">
        <v>300</v>
      </c>
      <c r="I81" s="33" t="s">
        <v>25</v>
      </c>
      <c r="J81" s="33" t="s">
        <v>17</v>
      </c>
      <c r="K81" s="33" t="s">
        <v>26</v>
      </c>
      <c r="L81" s="33">
        <v>700</v>
      </c>
    </row>
    <row r="82" spans="2:12" x14ac:dyDescent="0.3">
      <c r="B82" s="28">
        <v>45046</v>
      </c>
      <c r="C82" s="29" t="s">
        <v>54</v>
      </c>
      <c r="D82" s="29">
        <v>1000</v>
      </c>
      <c r="I82" s="33" t="s">
        <v>21</v>
      </c>
      <c r="J82" s="33" t="s">
        <v>9</v>
      </c>
      <c r="K82" s="33" t="s">
        <v>27</v>
      </c>
      <c r="L82" s="33">
        <v>200</v>
      </c>
    </row>
    <row r="83" spans="2:12" x14ac:dyDescent="0.3">
      <c r="B83" s="28">
        <v>45077</v>
      </c>
      <c r="C83" s="29" t="s">
        <v>55</v>
      </c>
      <c r="D83" s="29">
        <v>250</v>
      </c>
      <c r="I83" s="33" t="s">
        <v>23</v>
      </c>
      <c r="J83" s="33" t="s">
        <v>11</v>
      </c>
      <c r="K83" s="33" t="s">
        <v>22</v>
      </c>
      <c r="L83" s="33">
        <v>400</v>
      </c>
    </row>
    <row r="84" spans="2:12" x14ac:dyDescent="0.3">
      <c r="B84" s="28">
        <v>45107</v>
      </c>
      <c r="C84" s="29" t="s">
        <v>56</v>
      </c>
      <c r="D84" s="29">
        <v>320</v>
      </c>
      <c r="I84" s="33" t="s">
        <v>25</v>
      </c>
      <c r="J84" s="33" t="s">
        <v>17</v>
      </c>
      <c r="K84" s="33" t="s">
        <v>24</v>
      </c>
      <c r="L84" s="33">
        <v>600</v>
      </c>
    </row>
    <row r="85" spans="2:12" x14ac:dyDescent="0.3">
      <c r="B85" s="28">
        <v>45138</v>
      </c>
      <c r="C85" s="29" t="s">
        <v>54</v>
      </c>
      <c r="D85" s="29">
        <v>1100</v>
      </c>
      <c r="I85" s="33" t="s">
        <v>21</v>
      </c>
      <c r="J85" s="33" t="s">
        <v>9</v>
      </c>
      <c r="K85" s="33" t="s">
        <v>26</v>
      </c>
      <c r="L85" s="33">
        <v>800</v>
      </c>
    </row>
    <row r="86" spans="2:12" x14ac:dyDescent="0.3">
      <c r="B86" s="28">
        <v>45169</v>
      </c>
      <c r="C86" s="29" t="s">
        <v>55</v>
      </c>
      <c r="D86" s="29">
        <v>210</v>
      </c>
      <c r="I86" s="33" t="s">
        <v>23</v>
      </c>
      <c r="J86" s="33" t="s">
        <v>11</v>
      </c>
      <c r="K86" s="33" t="s">
        <v>27</v>
      </c>
      <c r="L86" s="33">
        <v>1000</v>
      </c>
    </row>
    <row r="87" spans="2:12" x14ac:dyDescent="0.3">
      <c r="B87" s="28">
        <v>45199</v>
      </c>
      <c r="C87" s="29" t="s">
        <v>56</v>
      </c>
      <c r="D87" s="29">
        <v>330</v>
      </c>
      <c r="I87" s="33" t="s">
        <v>25</v>
      </c>
      <c r="J87" s="33" t="s">
        <v>17</v>
      </c>
      <c r="K87" s="33" t="s">
        <v>22</v>
      </c>
      <c r="L87" s="33">
        <v>550</v>
      </c>
    </row>
    <row r="88" spans="2:12" x14ac:dyDescent="0.3">
      <c r="B88" s="28">
        <v>45230</v>
      </c>
      <c r="C88" s="29" t="s">
        <v>57</v>
      </c>
      <c r="D88" s="29">
        <v>400</v>
      </c>
      <c r="I88" s="34" t="s">
        <v>59</v>
      </c>
      <c r="J88" s="34"/>
      <c r="K88" s="34"/>
      <c r="L88" s="50">
        <f>SUM(L79:L87)</f>
        <v>5050</v>
      </c>
    </row>
    <row r="89" spans="2:12" x14ac:dyDescent="0.3">
      <c r="B89" s="29"/>
      <c r="C89" s="30" t="s">
        <v>59</v>
      </c>
      <c r="D89" s="31">
        <f>SUM(D79:D88)</f>
        <v>5110</v>
      </c>
    </row>
    <row r="95" spans="2:12" ht="21" x14ac:dyDescent="0.4">
      <c r="C95" s="39" t="s">
        <v>0</v>
      </c>
      <c r="D95" s="39"/>
      <c r="J95" s="41" t="s">
        <v>2</v>
      </c>
      <c r="K95" s="41"/>
    </row>
    <row r="96" spans="2:12" x14ac:dyDescent="0.3">
      <c r="B96" s="35" t="s">
        <v>30</v>
      </c>
      <c r="C96" s="35" t="s">
        <v>31</v>
      </c>
      <c r="D96" s="35" t="s">
        <v>32</v>
      </c>
      <c r="E96" s="35" t="s">
        <v>33</v>
      </c>
      <c r="I96" s="13" t="s">
        <v>37</v>
      </c>
      <c r="J96" s="13" t="s">
        <v>38</v>
      </c>
      <c r="K96" s="13" t="s">
        <v>39</v>
      </c>
      <c r="L96" s="13" t="s">
        <v>40</v>
      </c>
    </row>
    <row r="97" spans="2:12" x14ac:dyDescent="0.3">
      <c r="B97" s="37">
        <v>101</v>
      </c>
      <c r="C97" s="37" t="s">
        <v>34</v>
      </c>
      <c r="D97" s="37">
        <v>50000</v>
      </c>
      <c r="E97" s="37">
        <v>3.5</v>
      </c>
      <c r="I97" s="36" t="s">
        <v>41</v>
      </c>
      <c r="J97" s="36" t="s">
        <v>42</v>
      </c>
      <c r="K97" s="36">
        <v>75</v>
      </c>
      <c r="L97" s="36" t="s">
        <v>43</v>
      </c>
    </row>
    <row r="98" spans="2:12" x14ac:dyDescent="0.3">
      <c r="B98" s="37">
        <v>102</v>
      </c>
      <c r="C98" s="37" t="s">
        <v>35</v>
      </c>
      <c r="D98" s="37">
        <v>60000</v>
      </c>
      <c r="E98" s="37">
        <v>4</v>
      </c>
      <c r="I98" s="36" t="s">
        <v>44</v>
      </c>
      <c r="J98" s="36" t="s">
        <v>45</v>
      </c>
      <c r="K98" s="36">
        <v>65</v>
      </c>
      <c r="L98" s="36" t="s">
        <v>43</v>
      </c>
    </row>
    <row r="99" spans="2:12" x14ac:dyDescent="0.3">
      <c r="B99" s="37">
        <v>103</v>
      </c>
      <c r="C99" s="37" t="s">
        <v>36</v>
      </c>
      <c r="D99" s="37">
        <v>45000</v>
      </c>
      <c r="E99" s="37">
        <v>2.8</v>
      </c>
      <c r="I99" s="36" t="s">
        <v>46</v>
      </c>
      <c r="J99" s="36" t="s">
        <v>42</v>
      </c>
      <c r="K99" s="36">
        <v>90</v>
      </c>
      <c r="L99" s="36" t="s">
        <v>43</v>
      </c>
    </row>
    <row r="100" spans="2:12" x14ac:dyDescent="0.3">
      <c r="B100" s="37">
        <v>104</v>
      </c>
      <c r="C100" s="37" t="s">
        <v>35</v>
      </c>
      <c r="D100" s="37">
        <v>55000</v>
      </c>
      <c r="E100" s="37">
        <v>4.5</v>
      </c>
      <c r="I100" s="36" t="s">
        <v>47</v>
      </c>
      <c r="J100" s="36" t="s">
        <v>45</v>
      </c>
      <c r="K100" s="36">
        <v>45</v>
      </c>
      <c r="L100" s="36" t="s">
        <v>48</v>
      </c>
    </row>
    <row r="101" spans="2:12" x14ac:dyDescent="0.3">
      <c r="B101" s="37">
        <v>105</v>
      </c>
      <c r="C101" s="37" t="s">
        <v>34</v>
      </c>
      <c r="D101" s="37">
        <v>52000</v>
      </c>
      <c r="E101" s="37">
        <v>3</v>
      </c>
      <c r="I101" s="36" t="s">
        <v>49</v>
      </c>
      <c r="J101" s="36" t="s">
        <v>42</v>
      </c>
      <c r="K101" s="36">
        <v>80</v>
      </c>
      <c r="L101" s="36" t="s">
        <v>43</v>
      </c>
    </row>
    <row r="102" spans="2:12" x14ac:dyDescent="0.3">
      <c r="B102" s="37"/>
      <c r="C102" s="38" t="s">
        <v>59</v>
      </c>
      <c r="D102" s="49">
        <f>SUM(D97:D101)</f>
        <v>262000</v>
      </c>
      <c r="E102" s="37"/>
      <c r="I102" s="36"/>
      <c r="J102" s="40" t="s">
        <v>59</v>
      </c>
      <c r="K102" s="40">
        <f>SUM(K97:K101)</f>
        <v>355</v>
      </c>
      <c r="L102" s="36"/>
    </row>
    <row r="109" spans="2:12" ht="14.4" customHeight="1" x14ac:dyDescent="0.3">
      <c r="F109" s="123" t="s">
        <v>60</v>
      </c>
      <c r="G109" s="123"/>
      <c r="H109" s="123"/>
    </row>
    <row r="110" spans="2:12" ht="14.4" customHeight="1" x14ac:dyDescent="0.3">
      <c r="F110" s="123"/>
      <c r="G110" s="123"/>
      <c r="H110" s="123"/>
    </row>
    <row r="113" spans="2:12" ht="23.4" x14ac:dyDescent="0.45">
      <c r="C113" s="45" t="s">
        <v>58</v>
      </c>
      <c r="D113" s="27"/>
      <c r="J113" s="48" t="s">
        <v>28</v>
      </c>
      <c r="K113" s="48"/>
    </row>
    <row r="114" spans="2:12" x14ac:dyDescent="0.3">
      <c r="B114" s="43" t="s">
        <v>51</v>
      </c>
      <c r="C114" s="43" t="s">
        <v>52</v>
      </c>
      <c r="D114" s="43" t="s">
        <v>53</v>
      </c>
      <c r="I114" s="13" t="s">
        <v>18</v>
      </c>
      <c r="J114" s="13" t="s">
        <v>4</v>
      </c>
      <c r="K114" s="13" t="s">
        <v>19</v>
      </c>
      <c r="L114" s="13" t="s">
        <v>20</v>
      </c>
    </row>
    <row r="115" spans="2:12" x14ac:dyDescent="0.3">
      <c r="B115" s="44">
        <v>44957</v>
      </c>
      <c r="C115" s="36" t="s">
        <v>54</v>
      </c>
      <c r="D115" s="36">
        <v>1000</v>
      </c>
      <c r="I115" s="46" t="s">
        <v>21</v>
      </c>
      <c r="J115" s="46" t="s">
        <v>9</v>
      </c>
      <c r="K115" s="46" t="s">
        <v>22</v>
      </c>
      <c r="L115" s="46">
        <v>500</v>
      </c>
    </row>
    <row r="116" spans="2:12" x14ac:dyDescent="0.3">
      <c r="B116" s="44">
        <v>44985</v>
      </c>
      <c r="C116" s="36" t="s">
        <v>55</v>
      </c>
      <c r="D116" s="36">
        <v>200</v>
      </c>
      <c r="I116" s="46" t="s">
        <v>23</v>
      </c>
      <c r="J116" s="46" t="s">
        <v>11</v>
      </c>
      <c r="K116" s="46" t="s">
        <v>24</v>
      </c>
      <c r="L116" s="46">
        <v>300</v>
      </c>
    </row>
    <row r="117" spans="2:12" x14ac:dyDescent="0.3">
      <c r="B117" s="44">
        <v>45016</v>
      </c>
      <c r="C117" s="36" t="s">
        <v>56</v>
      </c>
      <c r="D117" s="36">
        <v>300</v>
      </c>
      <c r="I117" s="46" t="s">
        <v>25</v>
      </c>
      <c r="J117" s="46" t="s">
        <v>17</v>
      </c>
      <c r="K117" s="46" t="s">
        <v>26</v>
      </c>
      <c r="L117" s="46">
        <v>700</v>
      </c>
    </row>
    <row r="118" spans="2:12" x14ac:dyDescent="0.3">
      <c r="B118" s="44">
        <v>45046</v>
      </c>
      <c r="C118" s="36" t="s">
        <v>54</v>
      </c>
      <c r="D118" s="36">
        <v>1000</v>
      </c>
      <c r="I118" s="46" t="s">
        <v>21</v>
      </c>
      <c r="J118" s="46" t="s">
        <v>9</v>
      </c>
      <c r="K118" s="46" t="s">
        <v>27</v>
      </c>
      <c r="L118" s="46">
        <v>200</v>
      </c>
    </row>
    <row r="119" spans="2:12" x14ac:dyDescent="0.3">
      <c r="B119" s="44">
        <v>45077</v>
      </c>
      <c r="C119" s="36" t="s">
        <v>55</v>
      </c>
      <c r="D119" s="36">
        <v>250</v>
      </c>
      <c r="I119" s="46" t="s">
        <v>23</v>
      </c>
      <c r="J119" s="46" t="s">
        <v>11</v>
      </c>
      <c r="K119" s="46" t="s">
        <v>22</v>
      </c>
      <c r="L119" s="46">
        <v>400</v>
      </c>
    </row>
    <row r="120" spans="2:12" x14ac:dyDescent="0.3">
      <c r="B120" s="44">
        <v>45107</v>
      </c>
      <c r="C120" s="36" t="s">
        <v>56</v>
      </c>
      <c r="D120" s="36">
        <v>320</v>
      </c>
      <c r="I120" s="46" t="s">
        <v>25</v>
      </c>
      <c r="J120" s="46" t="s">
        <v>17</v>
      </c>
      <c r="K120" s="46" t="s">
        <v>24</v>
      </c>
      <c r="L120" s="46">
        <v>600</v>
      </c>
    </row>
    <row r="121" spans="2:12" x14ac:dyDescent="0.3">
      <c r="B121" s="44">
        <v>45138</v>
      </c>
      <c r="C121" s="36" t="s">
        <v>54</v>
      </c>
      <c r="D121" s="36">
        <v>1100</v>
      </c>
      <c r="I121" s="46" t="s">
        <v>21</v>
      </c>
      <c r="J121" s="46" t="s">
        <v>9</v>
      </c>
      <c r="K121" s="46" t="s">
        <v>26</v>
      </c>
      <c r="L121" s="46">
        <v>800</v>
      </c>
    </row>
    <row r="122" spans="2:12" x14ac:dyDescent="0.3">
      <c r="B122" s="44">
        <v>45169</v>
      </c>
      <c r="C122" s="36" t="s">
        <v>55</v>
      </c>
      <c r="D122" s="36">
        <v>210</v>
      </c>
      <c r="I122" s="46" t="s">
        <v>23</v>
      </c>
      <c r="J122" s="46" t="s">
        <v>11</v>
      </c>
      <c r="K122" s="46" t="s">
        <v>27</v>
      </c>
      <c r="L122" s="46">
        <v>1000</v>
      </c>
    </row>
    <row r="123" spans="2:12" x14ac:dyDescent="0.3">
      <c r="B123" s="44">
        <v>45199</v>
      </c>
      <c r="C123" s="36" t="s">
        <v>56</v>
      </c>
      <c r="D123" s="36">
        <v>330</v>
      </c>
      <c r="I123" s="46" t="s">
        <v>25</v>
      </c>
      <c r="J123" s="46" t="s">
        <v>17</v>
      </c>
      <c r="K123" s="46" t="s">
        <v>22</v>
      </c>
      <c r="L123" s="46">
        <v>550</v>
      </c>
    </row>
    <row r="124" spans="2:12" x14ac:dyDescent="0.3">
      <c r="B124" s="44">
        <v>45230</v>
      </c>
      <c r="C124" s="36" t="s">
        <v>57</v>
      </c>
      <c r="D124" s="36">
        <v>400</v>
      </c>
      <c r="I124" s="46"/>
      <c r="J124" s="46"/>
      <c r="K124" s="47" t="s">
        <v>60</v>
      </c>
      <c r="L124" s="46">
        <f>SUMIF(J115:J123,"Electronics",L115:L123)</f>
        <v>1500</v>
      </c>
    </row>
    <row r="125" spans="2:12" x14ac:dyDescent="0.3">
      <c r="B125" s="36"/>
      <c r="C125" s="40" t="s">
        <v>60</v>
      </c>
      <c r="D125" s="36">
        <f>SUMIF(C115:C124,"Rent",D115:D124)</f>
        <v>3100</v>
      </c>
    </row>
    <row r="131" spans="2:12" ht="21" x14ac:dyDescent="0.4">
      <c r="C131" s="55" t="s">
        <v>1</v>
      </c>
      <c r="D131" s="55"/>
      <c r="J131" s="60" t="s">
        <v>28</v>
      </c>
      <c r="K131" s="60"/>
    </row>
    <row r="132" spans="2:12" x14ac:dyDescent="0.3">
      <c r="B132" s="52" t="s">
        <v>3</v>
      </c>
      <c r="C132" s="52" t="s">
        <v>4</v>
      </c>
      <c r="D132" s="52" t="s">
        <v>5</v>
      </c>
      <c r="E132" s="52" t="s">
        <v>6</v>
      </c>
      <c r="F132" s="52" t="s">
        <v>7</v>
      </c>
      <c r="I132" s="56" t="s">
        <v>18</v>
      </c>
      <c r="J132" s="56" t="s">
        <v>4</v>
      </c>
      <c r="K132" s="56" t="s">
        <v>19</v>
      </c>
      <c r="L132" s="56" t="s">
        <v>20</v>
      </c>
    </row>
    <row r="133" spans="2:12" x14ac:dyDescent="0.3">
      <c r="B133" s="53" t="s">
        <v>8</v>
      </c>
      <c r="C133" s="53" t="s">
        <v>9</v>
      </c>
      <c r="D133" s="53">
        <v>10</v>
      </c>
      <c r="E133" s="53">
        <v>1000</v>
      </c>
      <c r="F133" s="53">
        <v>1200</v>
      </c>
      <c r="I133" s="9" t="s">
        <v>21</v>
      </c>
      <c r="J133" s="9" t="s">
        <v>9</v>
      </c>
      <c r="K133" s="9" t="s">
        <v>22</v>
      </c>
      <c r="L133" s="9">
        <v>500</v>
      </c>
    </row>
    <row r="134" spans="2:12" x14ac:dyDescent="0.3">
      <c r="B134" s="53" t="s">
        <v>10</v>
      </c>
      <c r="C134" s="53" t="s">
        <v>11</v>
      </c>
      <c r="D134" s="53">
        <v>50</v>
      </c>
      <c r="E134" s="53">
        <v>20</v>
      </c>
      <c r="F134" s="53">
        <v>25</v>
      </c>
      <c r="I134" s="9" t="s">
        <v>23</v>
      </c>
      <c r="J134" s="9" t="s">
        <v>11</v>
      </c>
      <c r="K134" s="9" t="s">
        <v>24</v>
      </c>
      <c r="L134" s="9">
        <v>300</v>
      </c>
    </row>
    <row r="135" spans="2:12" x14ac:dyDescent="0.3">
      <c r="B135" s="53" t="s">
        <v>12</v>
      </c>
      <c r="C135" s="53" t="s">
        <v>13</v>
      </c>
      <c r="D135" s="53">
        <v>15</v>
      </c>
      <c r="E135" s="53">
        <v>150</v>
      </c>
      <c r="F135" s="53">
        <v>200</v>
      </c>
      <c r="I135" s="9" t="s">
        <v>25</v>
      </c>
      <c r="J135" s="9" t="s">
        <v>17</v>
      </c>
      <c r="K135" s="9" t="s">
        <v>26</v>
      </c>
      <c r="L135" s="9">
        <v>700</v>
      </c>
    </row>
    <row r="136" spans="2:12" x14ac:dyDescent="0.3">
      <c r="B136" s="53" t="s">
        <v>14</v>
      </c>
      <c r="C136" s="53" t="s">
        <v>9</v>
      </c>
      <c r="D136" s="53">
        <v>5</v>
      </c>
      <c r="E136" s="53">
        <v>800</v>
      </c>
      <c r="F136" s="53">
        <v>900</v>
      </c>
      <c r="I136" s="9" t="s">
        <v>21</v>
      </c>
      <c r="J136" s="9" t="s">
        <v>9</v>
      </c>
      <c r="K136" s="9" t="s">
        <v>27</v>
      </c>
      <c r="L136" s="9">
        <v>200</v>
      </c>
    </row>
    <row r="137" spans="2:12" x14ac:dyDescent="0.3">
      <c r="B137" s="53" t="s">
        <v>15</v>
      </c>
      <c r="C137" s="53" t="s">
        <v>11</v>
      </c>
      <c r="D137" s="53">
        <v>40</v>
      </c>
      <c r="E137" s="53">
        <v>60</v>
      </c>
      <c r="F137" s="53">
        <v>75</v>
      </c>
      <c r="I137" s="9" t="s">
        <v>23</v>
      </c>
      <c r="J137" s="9" t="s">
        <v>11</v>
      </c>
      <c r="K137" s="9" t="s">
        <v>22</v>
      </c>
      <c r="L137" s="9">
        <v>400</v>
      </c>
    </row>
    <row r="138" spans="2:12" x14ac:dyDescent="0.3">
      <c r="B138" s="53" t="s">
        <v>16</v>
      </c>
      <c r="C138" s="53" t="s">
        <v>17</v>
      </c>
      <c r="D138" s="53">
        <v>30</v>
      </c>
      <c r="E138" s="53">
        <v>35</v>
      </c>
      <c r="F138" s="53">
        <v>50</v>
      </c>
      <c r="I138" s="9" t="s">
        <v>25</v>
      </c>
      <c r="J138" s="9" t="s">
        <v>17</v>
      </c>
      <c r="K138" s="9" t="s">
        <v>24</v>
      </c>
      <c r="L138" s="9">
        <v>600</v>
      </c>
    </row>
    <row r="139" spans="2:12" x14ac:dyDescent="0.3">
      <c r="B139" s="53"/>
      <c r="C139" s="53"/>
      <c r="D139" s="54" t="s">
        <v>60</v>
      </c>
      <c r="E139" s="54">
        <f>SUMIF(C133:C138,"Clothing",E133:E138)</f>
        <v>80</v>
      </c>
      <c r="F139" s="53"/>
      <c r="I139" s="9" t="s">
        <v>21</v>
      </c>
      <c r="J139" s="9" t="s">
        <v>9</v>
      </c>
      <c r="K139" s="9" t="s">
        <v>26</v>
      </c>
      <c r="L139" s="9">
        <v>800</v>
      </c>
    </row>
    <row r="140" spans="2:12" x14ac:dyDescent="0.3">
      <c r="I140" s="9" t="s">
        <v>23</v>
      </c>
      <c r="J140" s="9" t="s">
        <v>11</v>
      </c>
      <c r="K140" s="9" t="s">
        <v>27</v>
      </c>
      <c r="L140" s="9">
        <v>1000</v>
      </c>
    </row>
    <row r="141" spans="2:12" x14ac:dyDescent="0.3">
      <c r="I141" s="9" t="s">
        <v>25</v>
      </c>
      <c r="J141" s="9" t="s">
        <v>17</v>
      </c>
      <c r="K141" s="9" t="s">
        <v>22</v>
      </c>
      <c r="L141" s="9">
        <v>550</v>
      </c>
    </row>
    <row r="142" spans="2:12" x14ac:dyDescent="0.3">
      <c r="I142" s="9"/>
      <c r="J142" s="57" t="s">
        <v>60</v>
      </c>
      <c r="K142" s="58"/>
      <c r="L142" s="59">
        <f>SUMIF(K133:K141,"West",L133:L141)</f>
        <v>1200</v>
      </c>
    </row>
    <row r="149" spans="2:12" x14ac:dyDescent="0.3">
      <c r="G149" s="126" t="s">
        <v>61</v>
      </c>
      <c r="H149" s="126"/>
    </row>
    <row r="150" spans="2:12" x14ac:dyDescent="0.3">
      <c r="G150" s="126"/>
      <c r="H150" s="126"/>
    </row>
    <row r="154" spans="2:12" ht="23.4" x14ac:dyDescent="0.45">
      <c r="B154" s="65" t="s">
        <v>58</v>
      </c>
      <c r="C154" s="65"/>
      <c r="D154" s="61"/>
      <c r="J154" s="67" t="s">
        <v>28</v>
      </c>
      <c r="K154" s="67"/>
    </row>
    <row r="155" spans="2:12" x14ac:dyDescent="0.3">
      <c r="B155" s="52" t="s">
        <v>51</v>
      </c>
      <c r="C155" s="52" t="s">
        <v>52</v>
      </c>
      <c r="D155" s="52" t="s">
        <v>53</v>
      </c>
      <c r="I155" s="30" t="s">
        <v>18</v>
      </c>
      <c r="J155" s="30" t="s">
        <v>4</v>
      </c>
      <c r="K155" s="30" t="s">
        <v>19</v>
      </c>
      <c r="L155" s="30" t="s">
        <v>20</v>
      </c>
    </row>
    <row r="156" spans="2:12" x14ac:dyDescent="0.3">
      <c r="B156" s="62">
        <v>44957</v>
      </c>
      <c r="C156" s="63" t="s">
        <v>54</v>
      </c>
      <c r="D156" s="63">
        <v>1000</v>
      </c>
      <c r="I156" s="6" t="s">
        <v>21</v>
      </c>
      <c r="J156" s="6" t="s">
        <v>9</v>
      </c>
      <c r="K156" s="6" t="s">
        <v>22</v>
      </c>
      <c r="L156" s="6">
        <v>500</v>
      </c>
    </row>
    <row r="157" spans="2:12" x14ac:dyDescent="0.3">
      <c r="B157" s="62">
        <v>44985</v>
      </c>
      <c r="C157" s="63" t="s">
        <v>55</v>
      </c>
      <c r="D157" s="63">
        <v>200</v>
      </c>
      <c r="I157" s="6" t="s">
        <v>23</v>
      </c>
      <c r="J157" s="6" t="s">
        <v>11</v>
      </c>
      <c r="K157" s="6" t="s">
        <v>24</v>
      </c>
      <c r="L157" s="6">
        <v>300</v>
      </c>
    </row>
    <row r="158" spans="2:12" x14ac:dyDescent="0.3">
      <c r="B158" s="62">
        <v>45016</v>
      </c>
      <c r="C158" s="63" t="s">
        <v>56</v>
      </c>
      <c r="D158" s="63">
        <v>300</v>
      </c>
      <c r="I158" s="6" t="s">
        <v>25</v>
      </c>
      <c r="J158" s="6" t="s">
        <v>17</v>
      </c>
      <c r="K158" s="6" t="s">
        <v>26</v>
      </c>
      <c r="L158" s="6">
        <v>700</v>
      </c>
    </row>
    <row r="159" spans="2:12" x14ac:dyDescent="0.3">
      <c r="B159" s="62">
        <v>45046</v>
      </c>
      <c r="C159" s="63" t="s">
        <v>54</v>
      </c>
      <c r="D159" s="63">
        <v>1000</v>
      </c>
      <c r="I159" s="6" t="s">
        <v>21</v>
      </c>
      <c r="J159" s="6" t="s">
        <v>9</v>
      </c>
      <c r="K159" s="6" t="s">
        <v>27</v>
      </c>
      <c r="L159" s="6">
        <v>200</v>
      </c>
    </row>
    <row r="160" spans="2:12" x14ac:dyDescent="0.3">
      <c r="B160" s="62">
        <v>45077</v>
      </c>
      <c r="C160" s="63" t="s">
        <v>55</v>
      </c>
      <c r="D160" s="63">
        <v>250</v>
      </c>
      <c r="I160" s="6" t="s">
        <v>23</v>
      </c>
      <c r="J160" s="6" t="s">
        <v>11</v>
      </c>
      <c r="K160" s="6" t="s">
        <v>22</v>
      </c>
      <c r="L160" s="6">
        <v>400</v>
      </c>
    </row>
    <row r="161" spans="2:13" x14ac:dyDescent="0.3">
      <c r="B161" s="62">
        <v>45107</v>
      </c>
      <c r="C161" s="63" t="s">
        <v>56</v>
      </c>
      <c r="D161" s="63">
        <v>320</v>
      </c>
      <c r="I161" s="6" t="s">
        <v>25</v>
      </c>
      <c r="J161" s="6" t="s">
        <v>17</v>
      </c>
      <c r="K161" s="6" t="s">
        <v>24</v>
      </c>
      <c r="L161" s="6">
        <v>600</v>
      </c>
    </row>
    <row r="162" spans="2:13" x14ac:dyDescent="0.3">
      <c r="B162" s="62">
        <v>45138</v>
      </c>
      <c r="C162" s="63" t="s">
        <v>54</v>
      </c>
      <c r="D162" s="63">
        <v>1100</v>
      </c>
      <c r="I162" s="6" t="s">
        <v>21</v>
      </c>
      <c r="J162" s="6" t="s">
        <v>9</v>
      </c>
      <c r="K162" s="6" t="s">
        <v>26</v>
      </c>
      <c r="L162" s="6">
        <v>800</v>
      </c>
    </row>
    <row r="163" spans="2:13" x14ac:dyDescent="0.3">
      <c r="B163" s="62">
        <v>45169</v>
      </c>
      <c r="C163" s="63" t="s">
        <v>55</v>
      </c>
      <c r="D163" s="63">
        <v>210</v>
      </c>
      <c r="I163" s="6" t="s">
        <v>23</v>
      </c>
      <c r="J163" s="6" t="s">
        <v>11</v>
      </c>
      <c r="K163" s="6" t="s">
        <v>27</v>
      </c>
      <c r="L163" s="6">
        <v>1000</v>
      </c>
    </row>
    <row r="164" spans="2:13" x14ac:dyDescent="0.3">
      <c r="B164" s="62">
        <v>45199</v>
      </c>
      <c r="C164" s="63" t="s">
        <v>56</v>
      </c>
      <c r="D164" s="63">
        <v>330</v>
      </c>
      <c r="I164" s="6" t="s">
        <v>25</v>
      </c>
      <c r="J164" s="6" t="s">
        <v>17</v>
      </c>
      <c r="K164" s="6" t="s">
        <v>22</v>
      </c>
      <c r="L164" s="6">
        <v>550</v>
      </c>
    </row>
    <row r="165" spans="2:13" x14ac:dyDescent="0.3">
      <c r="B165" s="62">
        <v>45230</v>
      </c>
      <c r="C165" s="63" t="s">
        <v>57</v>
      </c>
      <c r="D165" s="63">
        <v>400</v>
      </c>
      <c r="I165" s="6"/>
      <c r="J165" s="6"/>
      <c r="K165" s="66" t="s">
        <v>61</v>
      </c>
      <c r="L165" s="66">
        <f>SUMIFS(L156:L164,J156:J164,"Electronics",K156:K164,"North")</f>
        <v>500</v>
      </c>
    </row>
    <row r="166" spans="2:13" x14ac:dyDescent="0.3">
      <c r="B166" s="63"/>
      <c r="C166" s="64" t="s">
        <v>61</v>
      </c>
      <c r="D166" s="64">
        <f>SUMIFS(D156:D165, C156:C165, "Rent", D156:D165, "&gt;1000")</f>
        <v>1100</v>
      </c>
    </row>
    <row r="172" spans="2:13" ht="21" x14ac:dyDescent="0.4">
      <c r="C172" s="72" t="s">
        <v>0</v>
      </c>
      <c r="D172" s="72"/>
      <c r="J172" s="55" t="s">
        <v>1</v>
      </c>
      <c r="K172" s="55"/>
    </row>
    <row r="173" spans="2:13" x14ac:dyDescent="0.3">
      <c r="B173" s="68" t="s">
        <v>30</v>
      </c>
      <c r="C173" s="68" t="s">
        <v>31</v>
      </c>
      <c r="D173" s="68" t="s">
        <v>32</v>
      </c>
      <c r="E173" s="68" t="s">
        <v>33</v>
      </c>
      <c r="I173" s="35" t="s">
        <v>3</v>
      </c>
      <c r="J173" s="35" t="s">
        <v>4</v>
      </c>
      <c r="K173" s="35" t="s">
        <v>5</v>
      </c>
      <c r="L173" s="35" t="s">
        <v>6</v>
      </c>
      <c r="M173" s="35" t="s">
        <v>7</v>
      </c>
    </row>
    <row r="174" spans="2:13" x14ac:dyDescent="0.3">
      <c r="B174" s="69">
        <v>101</v>
      </c>
      <c r="C174" s="69" t="s">
        <v>34</v>
      </c>
      <c r="D174" s="69">
        <v>50000</v>
      </c>
      <c r="E174" s="69">
        <v>3.5</v>
      </c>
      <c r="I174" s="33" t="s">
        <v>8</v>
      </c>
      <c r="J174" s="33" t="s">
        <v>9</v>
      </c>
      <c r="K174" s="33">
        <v>10</v>
      </c>
      <c r="L174" s="33">
        <v>1000</v>
      </c>
      <c r="M174" s="33">
        <v>1200</v>
      </c>
    </row>
    <row r="175" spans="2:13" x14ac:dyDescent="0.3">
      <c r="B175" s="69">
        <v>102</v>
      </c>
      <c r="C175" s="69" t="s">
        <v>35</v>
      </c>
      <c r="D175" s="69">
        <v>60000</v>
      </c>
      <c r="E175" s="69">
        <v>4</v>
      </c>
      <c r="I175" s="33" t="s">
        <v>10</v>
      </c>
      <c r="J175" s="33" t="s">
        <v>11</v>
      </c>
      <c r="K175" s="33">
        <v>50</v>
      </c>
      <c r="L175" s="33">
        <v>20</v>
      </c>
      <c r="M175" s="33">
        <v>25</v>
      </c>
    </row>
    <row r="176" spans="2:13" x14ac:dyDescent="0.3">
      <c r="B176" s="69">
        <v>103</v>
      </c>
      <c r="C176" s="69" t="s">
        <v>36</v>
      </c>
      <c r="D176" s="69">
        <v>45000</v>
      </c>
      <c r="E176" s="69">
        <v>2.8</v>
      </c>
      <c r="I176" s="33" t="s">
        <v>12</v>
      </c>
      <c r="J176" s="33" t="s">
        <v>13</v>
      </c>
      <c r="K176" s="33">
        <v>15</v>
      </c>
      <c r="L176" s="33">
        <v>150</v>
      </c>
      <c r="M176" s="33">
        <v>200</v>
      </c>
    </row>
    <row r="177" spans="2:13" x14ac:dyDescent="0.3">
      <c r="B177" s="69">
        <v>104</v>
      </c>
      <c r="C177" s="69" t="s">
        <v>35</v>
      </c>
      <c r="D177" s="69">
        <v>55000</v>
      </c>
      <c r="E177" s="69">
        <v>4.5</v>
      </c>
      <c r="I177" s="33" t="s">
        <v>14</v>
      </c>
      <c r="J177" s="33" t="s">
        <v>9</v>
      </c>
      <c r="K177" s="33">
        <v>5</v>
      </c>
      <c r="L177" s="33">
        <v>800</v>
      </c>
      <c r="M177" s="33">
        <v>900</v>
      </c>
    </row>
    <row r="178" spans="2:13" x14ac:dyDescent="0.3">
      <c r="B178" s="69">
        <v>105</v>
      </c>
      <c r="C178" s="69" t="s">
        <v>34</v>
      </c>
      <c r="D178" s="69">
        <v>52000</v>
      </c>
      <c r="E178" s="69">
        <v>3</v>
      </c>
      <c r="I178" s="33" t="s">
        <v>15</v>
      </c>
      <c r="J178" s="33" t="s">
        <v>11</v>
      </c>
      <c r="K178" s="33">
        <v>40</v>
      </c>
      <c r="L178" s="33">
        <v>60</v>
      </c>
      <c r="M178" s="33">
        <v>75</v>
      </c>
    </row>
    <row r="179" spans="2:13" x14ac:dyDescent="0.3">
      <c r="B179" s="69"/>
      <c r="C179" s="70" t="s">
        <v>61</v>
      </c>
      <c r="D179" s="71"/>
      <c r="E179" s="20">
        <f>SUMIFS(D174:D178,C174:C178,"IT",E174:E178,"&gt;4")</f>
        <v>55000</v>
      </c>
      <c r="I179" s="33" t="s">
        <v>16</v>
      </c>
      <c r="J179" s="33" t="s">
        <v>17</v>
      </c>
      <c r="K179" s="33">
        <v>30</v>
      </c>
      <c r="L179" s="33">
        <v>35</v>
      </c>
      <c r="M179" s="33">
        <v>50</v>
      </c>
    </row>
    <row r="180" spans="2:13" x14ac:dyDescent="0.3">
      <c r="I180" s="33"/>
      <c r="J180" s="50" t="s">
        <v>61</v>
      </c>
      <c r="K180" s="73">
        <f>SUMIFS(M174:M179,J174:J179,"Home",K174:K179,"&gt;10")</f>
        <v>50</v>
      </c>
      <c r="L180" s="33"/>
      <c r="M180" s="33"/>
    </row>
    <row r="191" spans="2:13" x14ac:dyDescent="0.3">
      <c r="F191" s="127" t="s">
        <v>62</v>
      </c>
      <c r="G191" s="128"/>
      <c r="H191" s="128"/>
    </row>
    <row r="192" spans="2:13" x14ac:dyDescent="0.3">
      <c r="F192" s="128"/>
      <c r="G192" s="128"/>
      <c r="H192" s="128"/>
    </row>
    <row r="196" spans="2:12" ht="21" x14ac:dyDescent="0.4">
      <c r="C196" s="72" t="s">
        <v>0</v>
      </c>
      <c r="D196" s="72"/>
      <c r="J196" s="76" t="s">
        <v>2</v>
      </c>
      <c r="K196" s="76"/>
    </row>
    <row r="197" spans="2:12" x14ac:dyDescent="0.3">
      <c r="B197" s="52" t="s">
        <v>30</v>
      </c>
      <c r="C197" s="52" t="s">
        <v>31</v>
      </c>
      <c r="D197" s="52" t="s">
        <v>32</v>
      </c>
      <c r="E197" s="52" t="s">
        <v>33</v>
      </c>
      <c r="I197" s="25" t="s">
        <v>37</v>
      </c>
      <c r="J197" s="25" t="s">
        <v>38</v>
      </c>
      <c r="K197" s="25" t="s">
        <v>39</v>
      </c>
      <c r="L197" s="25" t="s">
        <v>40</v>
      </c>
    </row>
    <row r="198" spans="2:12" x14ac:dyDescent="0.3">
      <c r="B198" s="74">
        <v>101</v>
      </c>
      <c r="C198" s="74" t="s">
        <v>34</v>
      </c>
      <c r="D198" s="74">
        <v>50000</v>
      </c>
      <c r="E198" s="74">
        <v>3.5</v>
      </c>
      <c r="I198" s="6" t="s">
        <v>41</v>
      </c>
      <c r="J198" s="6" t="s">
        <v>42</v>
      </c>
      <c r="K198" s="6">
        <v>75</v>
      </c>
      <c r="L198" s="6" t="s">
        <v>43</v>
      </c>
    </row>
    <row r="199" spans="2:12" x14ac:dyDescent="0.3">
      <c r="B199" s="74">
        <v>102</v>
      </c>
      <c r="C199" s="74" t="s">
        <v>35</v>
      </c>
      <c r="D199" s="74">
        <v>60000</v>
      </c>
      <c r="E199" s="74">
        <v>4</v>
      </c>
      <c r="I199" s="6" t="s">
        <v>44</v>
      </c>
      <c r="J199" s="6" t="s">
        <v>45</v>
      </c>
      <c r="K199" s="6">
        <v>65</v>
      </c>
      <c r="L199" s="6" t="s">
        <v>43</v>
      </c>
    </row>
    <row r="200" spans="2:12" x14ac:dyDescent="0.3">
      <c r="B200" s="74">
        <v>103</v>
      </c>
      <c r="C200" s="74" t="s">
        <v>36</v>
      </c>
      <c r="D200" s="74">
        <v>45000</v>
      </c>
      <c r="E200" s="74">
        <v>2.8</v>
      </c>
      <c r="I200" s="6" t="s">
        <v>46</v>
      </c>
      <c r="J200" s="6" t="s">
        <v>42</v>
      </c>
      <c r="K200" s="6">
        <v>90</v>
      </c>
      <c r="L200" s="6" t="s">
        <v>43</v>
      </c>
    </row>
    <row r="201" spans="2:12" x14ac:dyDescent="0.3">
      <c r="B201" s="74">
        <v>104</v>
      </c>
      <c r="C201" s="74" t="s">
        <v>35</v>
      </c>
      <c r="D201" s="74">
        <v>55000</v>
      </c>
      <c r="E201" s="74">
        <v>4.5</v>
      </c>
      <c r="I201" s="6" t="s">
        <v>47</v>
      </c>
      <c r="J201" s="6" t="s">
        <v>45</v>
      </c>
      <c r="K201" s="6">
        <v>45</v>
      </c>
      <c r="L201" s="6" t="s">
        <v>48</v>
      </c>
    </row>
    <row r="202" spans="2:12" x14ac:dyDescent="0.3">
      <c r="B202" s="74">
        <v>105</v>
      </c>
      <c r="C202" s="74" t="s">
        <v>34</v>
      </c>
      <c r="D202" s="74">
        <v>52000</v>
      </c>
      <c r="E202" s="74">
        <v>3</v>
      </c>
      <c r="I202" s="6" t="s">
        <v>49</v>
      </c>
      <c r="J202" s="6" t="s">
        <v>42</v>
      </c>
      <c r="K202" s="6">
        <v>80</v>
      </c>
      <c r="L202" s="6" t="s">
        <v>43</v>
      </c>
    </row>
    <row r="203" spans="2:12" x14ac:dyDescent="0.3">
      <c r="B203" s="75" t="s">
        <v>62</v>
      </c>
      <c r="C203" s="75">
        <f>COUNT(B198:B202)</f>
        <v>5</v>
      </c>
      <c r="D203" s="74"/>
      <c r="E203" s="74"/>
      <c r="I203" s="66" t="s">
        <v>62</v>
      </c>
      <c r="J203" s="66">
        <f>COUNT(I198:I202)</f>
        <v>0</v>
      </c>
      <c r="K203" s="6"/>
      <c r="L203" s="6"/>
    </row>
    <row r="211" spans="2:11" ht="21" x14ac:dyDescent="0.4">
      <c r="C211" s="19" t="s">
        <v>28</v>
      </c>
      <c r="D211" s="19"/>
      <c r="J211" s="81" t="s">
        <v>58</v>
      </c>
      <c r="K211" s="81"/>
    </row>
    <row r="212" spans="2:11" x14ac:dyDescent="0.3">
      <c r="B212" s="77" t="s">
        <v>18</v>
      </c>
      <c r="C212" s="77" t="s">
        <v>4</v>
      </c>
      <c r="D212" s="77" t="s">
        <v>19</v>
      </c>
      <c r="E212" s="77" t="s">
        <v>20</v>
      </c>
      <c r="I212" s="8" t="s">
        <v>51</v>
      </c>
      <c r="J212" s="8" t="s">
        <v>52</v>
      </c>
      <c r="K212" s="8" t="s">
        <v>53</v>
      </c>
    </row>
    <row r="213" spans="2:11" x14ac:dyDescent="0.3">
      <c r="B213" s="78" t="s">
        <v>21</v>
      </c>
      <c r="C213" s="78" t="s">
        <v>9</v>
      </c>
      <c r="D213" s="78" t="s">
        <v>22</v>
      </c>
      <c r="E213" s="78">
        <v>500</v>
      </c>
      <c r="I213" s="80">
        <v>44957</v>
      </c>
      <c r="J213" s="6" t="s">
        <v>54</v>
      </c>
      <c r="K213" s="6">
        <v>1000</v>
      </c>
    </row>
    <row r="214" spans="2:11" x14ac:dyDescent="0.3">
      <c r="B214" s="78" t="s">
        <v>23</v>
      </c>
      <c r="C214" s="78" t="s">
        <v>11</v>
      </c>
      <c r="D214" s="78" t="s">
        <v>24</v>
      </c>
      <c r="E214" s="78">
        <v>300</v>
      </c>
      <c r="I214" s="80">
        <v>44985</v>
      </c>
      <c r="J214" s="6" t="s">
        <v>55</v>
      </c>
      <c r="K214" s="6">
        <v>200</v>
      </c>
    </row>
    <row r="215" spans="2:11" x14ac:dyDescent="0.3">
      <c r="B215" s="78" t="s">
        <v>25</v>
      </c>
      <c r="C215" s="78" t="s">
        <v>17</v>
      </c>
      <c r="D215" s="78" t="s">
        <v>26</v>
      </c>
      <c r="E215" s="78">
        <v>700</v>
      </c>
      <c r="I215" s="80">
        <v>45016</v>
      </c>
      <c r="J215" s="6" t="s">
        <v>56</v>
      </c>
      <c r="K215" s="6">
        <v>300</v>
      </c>
    </row>
    <row r="216" spans="2:11" x14ac:dyDescent="0.3">
      <c r="B216" s="78" t="s">
        <v>21</v>
      </c>
      <c r="C216" s="78" t="s">
        <v>9</v>
      </c>
      <c r="D216" s="78" t="s">
        <v>27</v>
      </c>
      <c r="E216" s="78">
        <v>200</v>
      </c>
      <c r="I216" s="80">
        <v>45046</v>
      </c>
      <c r="J216" s="6" t="s">
        <v>54</v>
      </c>
      <c r="K216" s="6">
        <v>1000</v>
      </c>
    </row>
    <row r="217" spans="2:11" x14ac:dyDescent="0.3">
      <c r="B217" s="78" t="s">
        <v>23</v>
      </c>
      <c r="C217" s="78" t="s">
        <v>11</v>
      </c>
      <c r="D217" s="78" t="s">
        <v>22</v>
      </c>
      <c r="E217" s="78">
        <v>400</v>
      </c>
      <c r="I217" s="80">
        <v>45077</v>
      </c>
      <c r="J217" s="6" t="s">
        <v>55</v>
      </c>
      <c r="K217" s="6">
        <v>250</v>
      </c>
    </row>
    <row r="218" spans="2:11" x14ac:dyDescent="0.3">
      <c r="B218" s="78" t="s">
        <v>25</v>
      </c>
      <c r="C218" s="78" t="s">
        <v>17</v>
      </c>
      <c r="D218" s="78" t="s">
        <v>24</v>
      </c>
      <c r="E218" s="78">
        <v>600</v>
      </c>
      <c r="I218" s="80">
        <v>45107</v>
      </c>
      <c r="J218" s="6" t="s">
        <v>56</v>
      </c>
      <c r="K218" s="6">
        <v>320</v>
      </c>
    </row>
    <row r="219" spans="2:11" x14ac:dyDescent="0.3">
      <c r="B219" s="78" t="s">
        <v>21</v>
      </c>
      <c r="C219" s="78" t="s">
        <v>9</v>
      </c>
      <c r="D219" s="78" t="s">
        <v>26</v>
      </c>
      <c r="E219" s="78">
        <v>800</v>
      </c>
      <c r="I219" s="80">
        <v>45138</v>
      </c>
      <c r="J219" s="6" t="s">
        <v>54</v>
      </c>
      <c r="K219" s="6">
        <v>1100</v>
      </c>
    </row>
    <row r="220" spans="2:11" x14ac:dyDescent="0.3">
      <c r="B220" s="78" t="s">
        <v>23</v>
      </c>
      <c r="C220" s="78" t="s">
        <v>11</v>
      </c>
      <c r="D220" s="78" t="s">
        <v>27</v>
      </c>
      <c r="E220" s="78">
        <v>1000</v>
      </c>
      <c r="I220" s="80">
        <v>45169</v>
      </c>
      <c r="J220" s="6" t="s">
        <v>55</v>
      </c>
      <c r="K220" s="6">
        <v>210</v>
      </c>
    </row>
    <row r="221" spans="2:11" x14ac:dyDescent="0.3">
      <c r="B221" s="78" t="s">
        <v>25</v>
      </c>
      <c r="C221" s="78" t="s">
        <v>17</v>
      </c>
      <c r="D221" s="78" t="s">
        <v>22</v>
      </c>
      <c r="E221" s="78">
        <v>550</v>
      </c>
      <c r="I221" s="80">
        <v>45199</v>
      </c>
      <c r="J221" s="6" t="s">
        <v>56</v>
      </c>
      <c r="K221" s="6">
        <v>330</v>
      </c>
    </row>
    <row r="222" spans="2:11" x14ac:dyDescent="0.3">
      <c r="B222" s="78"/>
      <c r="C222" s="78"/>
      <c r="D222" s="79" t="s">
        <v>62</v>
      </c>
      <c r="E222" s="79">
        <f>COUNT(E213:E221)</f>
        <v>9</v>
      </c>
      <c r="I222" s="80">
        <v>45230</v>
      </c>
      <c r="J222" s="6" t="s">
        <v>57</v>
      </c>
      <c r="K222" s="6">
        <v>400</v>
      </c>
    </row>
    <row r="223" spans="2:11" x14ac:dyDescent="0.3">
      <c r="I223" s="66" t="s">
        <v>62</v>
      </c>
      <c r="J223" s="66">
        <f>COUNT(J213:J222, "Groceries")</f>
        <v>0</v>
      </c>
      <c r="K223" s="6"/>
    </row>
    <row r="230" spans="2:12" x14ac:dyDescent="0.3">
      <c r="F230" s="118" t="s">
        <v>63</v>
      </c>
      <c r="G230" s="108"/>
      <c r="H230" s="108"/>
    </row>
    <row r="231" spans="2:12" x14ac:dyDescent="0.3">
      <c r="F231" s="108"/>
      <c r="G231" s="108"/>
      <c r="H231" s="108"/>
    </row>
    <row r="232" spans="2:12" x14ac:dyDescent="0.3">
      <c r="F232" s="108"/>
      <c r="G232" s="108"/>
      <c r="H232" s="108"/>
    </row>
    <row r="236" spans="2:12" ht="23.4" x14ac:dyDescent="0.45">
      <c r="C236" s="83" t="s">
        <v>0</v>
      </c>
      <c r="D236" s="83"/>
      <c r="J236" s="85" t="s">
        <v>2</v>
      </c>
      <c r="K236" s="85"/>
    </row>
    <row r="237" spans="2:12" x14ac:dyDescent="0.3">
      <c r="B237" s="30" t="s">
        <v>30</v>
      </c>
      <c r="C237" s="30" t="s">
        <v>31</v>
      </c>
      <c r="D237" s="30" t="s">
        <v>32</v>
      </c>
      <c r="E237" s="30" t="s">
        <v>33</v>
      </c>
      <c r="I237" s="13" t="s">
        <v>37</v>
      </c>
      <c r="J237" s="13" t="s">
        <v>38</v>
      </c>
      <c r="K237" s="13" t="s">
        <v>39</v>
      </c>
      <c r="L237" s="13" t="s">
        <v>40</v>
      </c>
    </row>
    <row r="238" spans="2:12" x14ac:dyDescent="0.3">
      <c r="B238" s="53">
        <v>101</v>
      </c>
      <c r="C238" s="53" t="s">
        <v>34</v>
      </c>
      <c r="D238" s="53">
        <v>50000</v>
      </c>
      <c r="E238" s="53">
        <v>3.5</v>
      </c>
      <c r="I238" s="29" t="s">
        <v>41</v>
      </c>
      <c r="J238" s="29" t="s">
        <v>42</v>
      </c>
      <c r="K238" s="29">
        <v>75</v>
      </c>
      <c r="L238" s="29" t="s">
        <v>43</v>
      </c>
    </row>
    <row r="239" spans="2:12" x14ac:dyDescent="0.3">
      <c r="B239" s="53">
        <v>102</v>
      </c>
      <c r="C239" s="53" t="s">
        <v>35</v>
      </c>
      <c r="D239" s="53">
        <v>60000</v>
      </c>
      <c r="E239" s="53">
        <v>4</v>
      </c>
      <c r="I239" s="29" t="s">
        <v>44</v>
      </c>
      <c r="J239" s="29" t="s">
        <v>45</v>
      </c>
      <c r="K239" s="29">
        <v>65</v>
      </c>
      <c r="L239" s="29" t="s">
        <v>43</v>
      </c>
    </row>
    <row r="240" spans="2:12" x14ac:dyDescent="0.3">
      <c r="B240" s="53">
        <v>103</v>
      </c>
      <c r="C240" s="53" t="s">
        <v>36</v>
      </c>
      <c r="D240" s="53">
        <v>45000</v>
      </c>
      <c r="E240" s="53">
        <v>2.8</v>
      </c>
      <c r="I240" s="29" t="s">
        <v>46</v>
      </c>
      <c r="J240" s="29" t="s">
        <v>42</v>
      </c>
      <c r="K240" s="29">
        <v>90</v>
      </c>
      <c r="L240" s="29" t="s">
        <v>43</v>
      </c>
    </row>
    <row r="241" spans="2:12" x14ac:dyDescent="0.3">
      <c r="B241" s="53">
        <v>104</v>
      </c>
      <c r="C241" s="53" t="s">
        <v>35</v>
      </c>
      <c r="D241" s="53">
        <v>55000</v>
      </c>
      <c r="E241" s="53">
        <v>4.5</v>
      </c>
      <c r="I241" s="29" t="s">
        <v>47</v>
      </c>
      <c r="J241" s="29" t="s">
        <v>45</v>
      </c>
      <c r="K241" s="29">
        <v>45</v>
      </c>
      <c r="L241" s="29" t="s">
        <v>48</v>
      </c>
    </row>
    <row r="242" spans="2:12" x14ac:dyDescent="0.3">
      <c r="B242" s="53">
        <v>105</v>
      </c>
      <c r="C242" s="53" t="s">
        <v>34</v>
      </c>
      <c r="D242" s="53">
        <v>52000</v>
      </c>
      <c r="E242" s="53">
        <v>3</v>
      </c>
      <c r="I242" s="29" t="s">
        <v>49</v>
      </c>
      <c r="J242" s="29" t="s">
        <v>42</v>
      </c>
      <c r="K242" s="29">
        <v>80</v>
      </c>
      <c r="L242" s="29" t="s">
        <v>43</v>
      </c>
    </row>
    <row r="243" spans="2:12" x14ac:dyDescent="0.3">
      <c r="B243" s="82" t="s">
        <v>63</v>
      </c>
      <c r="C243" s="54">
        <f>COUNTIF(C238:C242,"IT")</f>
        <v>2</v>
      </c>
      <c r="D243" s="53"/>
      <c r="E243" s="53"/>
      <c r="I243" s="29"/>
      <c r="J243" s="29"/>
      <c r="K243" s="84" t="s">
        <v>63</v>
      </c>
      <c r="L243" s="31">
        <f>COUNTIF(L238:L242,"Yes")</f>
        <v>4</v>
      </c>
    </row>
    <row r="254" spans="2:12" ht="23.4" x14ac:dyDescent="0.45">
      <c r="C254" s="88" t="s">
        <v>2</v>
      </c>
      <c r="D254" s="88"/>
      <c r="J254" s="89" t="s">
        <v>28</v>
      </c>
      <c r="K254" s="89"/>
    </row>
    <row r="255" spans="2:12" x14ac:dyDescent="0.3">
      <c r="B255" s="11" t="s">
        <v>37</v>
      </c>
      <c r="C255" s="11" t="s">
        <v>38</v>
      </c>
      <c r="D255" s="11" t="s">
        <v>39</v>
      </c>
      <c r="E255" s="11" t="s">
        <v>40</v>
      </c>
      <c r="I255" s="23" t="s">
        <v>18</v>
      </c>
      <c r="J255" s="23" t="s">
        <v>4</v>
      </c>
      <c r="K255" s="23" t="s">
        <v>19</v>
      </c>
      <c r="L255" s="23" t="s">
        <v>20</v>
      </c>
    </row>
    <row r="256" spans="2:12" x14ac:dyDescent="0.3">
      <c r="B256" s="86" t="s">
        <v>41</v>
      </c>
      <c r="C256" s="86" t="s">
        <v>42</v>
      </c>
      <c r="D256" s="86">
        <v>75</v>
      </c>
      <c r="E256" s="86" t="s">
        <v>43</v>
      </c>
      <c r="I256" s="53" t="s">
        <v>21</v>
      </c>
      <c r="J256" s="53" t="s">
        <v>9</v>
      </c>
      <c r="K256" s="53" t="s">
        <v>22</v>
      </c>
      <c r="L256" s="53">
        <v>500</v>
      </c>
    </row>
    <row r="257" spans="2:12" x14ac:dyDescent="0.3">
      <c r="B257" s="86" t="s">
        <v>44</v>
      </c>
      <c r="C257" s="86" t="s">
        <v>45</v>
      </c>
      <c r="D257" s="86">
        <v>65</v>
      </c>
      <c r="E257" s="86" t="s">
        <v>43</v>
      </c>
      <c r="I257" s="53" t="s">
        <v>23</v>
      </c>
      <c r="J257" s="53" t="s">
        <v>11</v>
      </c>
      <c r="K257" s="53" t="s">
        <v>24</v>
      </c>
      <c r="L257" s="53">
        <v>300</v>
      </c>
    </row>
    <row r="258" spans="2:12" x14ac:dyDescent="0.3">
      <c r="B258" s="86" t="s">
        <v>46</v>
      </c>
      <c r="C258" s="86" t="s">
        <v>42</v>
      </c>
      <c r="D258" s="86">
        <v>90</v>
      </c>
      <c r="E258" s="86" t="s">
        <v>43</v>
      </c>
      <c r="I258" s="53" t="s">
        <v>25</v>
      </c>
      <c r="J258" s="53" t="s">
        <v>17</v>
      </c>
      <c r="K258" s="53" t="s">
        <v>26</v>
      </c>
      <c r="L258" s="53">
        <v>700</v>
      </c>
    </row>
    <row r="259" spans="2:12" x14ac:dyDescent="0.3">
      <c r="B259" s="86" t="s">
        <v>47</v>
      </c>
      <c r="C259" s="86" t="s">
        <v>45</v>
      </c>
      <c r="D259" s="86">
        <v>45</v>
      </c>
      <c r="E259" s="86" t="s">
        <v>48</v>
      </c>
      <c r="I259" s="53" t="s">
        <v>21</v>
      </c>
      <c r="J259" s="53" t="s">
        <v>9</v>
      </c>
      <c r="K259" s="53" t="s">
        <v>27</v>
      </c>
      <c r="L259" s="53">
        <v>200</v>
      </c>
    </row>
    <row r="260" spans="2:12" x14ac:dyDescent="0.3">
      <c r="B260" s="86" t="s">
        <v>49</v>
      </c>
      <c r="C260" s="86" t="s">
        <v>42</v>
      </c>
      <c r="D260" s="86">
        <v>80</v>
      </c>
      <c r="E260" s="86" t="s">
        <v>43</v>
      </c>
      <c r="I260" s="53" t="s">
        <v>23</v>
      </c>
      <c r="J260" s="53" t="s">
        <v>11</v>
      </c>
      <c r="K260" s="53" t="s">
        <v>22</v>
      </c>
      <c r="L260" s="53">
        <v>400</v>
      </c>
    </row>
    <row r="261" spans="2:12" x14ac:dyDescent="0.3">
      <c r="B261" s="87" t="s">
        <v>63</v>
      </c>
      <c r="C261" s="87">
        <f>COUNTIFS(C256:C260,"Math",D256:D260,"&gt;70")</f>
        <v>3</v>
      </c>
      <c r="D261" s="86"/>
      <c r="E261" s="86"/>
      <c r="I261" s="53" t="s">
        <v>25</v>
      </c>
      <c r="J261" s="53" t="s">
        <v>17</v>
      </c>
      <c r="K261" s="53" t="s">
        <v>24</v>
      </c>
      <c r="L261" s="53">
        <v>600</v>
      </c>
    </row>
    <row r="262" spans="2:12" x14ac:dyDescent="0.3">
      <c r="I262" s="53" t="s">
        <v>21</v>
      </c>
      <c r="J262" s="53" t="s">
        <v>9</v>
      </c>
      <c r="K262" s="53" t="s">
        <v>26</v>
      </c>
      <c r="L262" s="53">
        <v>800</v>
      </c>
    </row>
    <row r="263" spans="2:12" x14ac:dyDescent="0.3">
      <c r="I263" s="53" t="s">
        <v>23</v>
      </c>
      <c r="J263" s="53" t="s">
        <v>11</v>
      </c>
      <c r="K263" s="53" t="s">
        <v>27</v>
      </c>
      <c r="L263" s="53">
        <v>1000</v>
      </c>
    </row>
    <row r="264" spans="2:12" x14ac:dyDescent="0.3">
      <c r="I264" s="53" t="s">
        <v>25</v>
      </c>
      <c r="J264" s="53" t="s">
        <v>17</v>
      </c>
      <c r="K264" s="53" t="s">
        <v>22</v>
      </c>
      <c r="L264" s="53">
        <v>550</v>
      </c>
    </row>
    <row r="265" spans="2:12" x14ac:dyDescent="0.3">
      <c r="I265" s="82" t="s">
        <v>63</v>
      </c>
      <c r="J265" s="54">
        <f>COUNTIF(J256:J264,"Clothing")</f>
        <v>3</v>
      </c>
      <c r="K265" s="53"/>
      <c r="L265" s="53"/>
    </row>
    <row r="270" spans="2:12" x14ac:dyDescent="0.3">
      <c r="F270" s="119" t="s">
        <v>64</v>
      </c>
      <c r="G270" s="119"/>
      <c r="H270" s="119"/>
    </row>
    <row r="271" spans="2:12" x14ac:dyDescent="0.3">
      <c r="F271" s="119"/>
      <c r="G271" s="119"/>
      <c r="H271" s="119"/>
    </row>
    <row r="276" spans="2:12" ht="21" x14ac:dyDescent="0.4">
      <c r="C276" s="72" t="s">
        <v>0</v>
      </c>
      <c r="D276" s="72"/>
      <c r="J276" s="17" t="s">
        <v>28</v>
      </c>
      <c r="K276" s="17"/>
    </row>
    <row r="277" spans="2:12" x14ac:dyDescent="0.3">
      <c r="B277" s="8" t="s">
        <v>30</v>
      </c>
      <c r="C277" s="8" t="s">
        <v>31</v>
      </c>
      <c r="D277" s="8" t="s">
        <v>32</v>
      </c>
      <c r="E277" s="8" t="s">
        <v>33</v>
      </c>
      <c r="I277" s="23" t="s">
        <v>18</v>
      </c>
      <c r="J277" s="23" t="s">
        <v>4</v>
      </c>
      <c r="K277" s="23" t="s">
        <v>19</v>
      </c>
      <c r="L277" s="23" t="s">
        <v>20</v>
      </c>
    </row>
    <row r="278" spans="2:12" x14ac:dyDescent="0.3">
      <c r="B278" s="69">
        <v>101</v>
      </c>
      <c r="C278" s="69" t="s">
        <v>34</v>
      </c>
      <c r="D278" s="69">
        <v>50000</v>
      </c>
      <c r="E278" s="69">
        <v>3.5</v>
      </c>
      <c r="I278" s="18" t="s">
        <v>21</v>
      </c>
      <c r="J278" s="18" t="s">
        <v>9</v>
      </c>
      <c r="K278" s="18" t="s">
        <v>22</v>
      </c>
      <c r="L278" s="18">
        <v>500</v>
      </c>
    </row>
    <row r="279" spans="2:12" x14ac:dyDescent="0.3">
      <c r="B279" s="69">
        <v>102</v>
      </c>
      <c r="C279" s="69" t="s">
        <v>35</v>
      </c>
      <c r="D279" s="69">
        <v>60000</v>
      </c>
      <c r="E279" s="69">
        <v>4</v>
      </c>
      <c r="I279" s="18" t="s">
        <v>23</v>
      </c>
      <c r="J279" s="18" t="s">
        <v>11</v>
      </c>
      <c r="K279" s="18" t="s">
        <v>24</v>
      </c>
      <c r="L279" s="18">
        <v>300</v>
      </c>
    </row>
    <row r="280" spans="2:12" x14ac:dyDescent="0.3">
      <c r="B280" s="69">
        <v>103</v>
      </c>
      <c r="C280" s="69" t="s">
        <v>36</v>
      </c>
      <c r="D280" s="69">
        <v>45000</v>
      </c>
      <c r="E280" s="69">
        <v>2.8</v>
      </c>
      <c r="I280" s="18" t="s">
        <v>25</v>
      </c>
      <c r="J280" s="18" t="s">
        <v>17</v>
      </c>
      <c r="K280" s="18" t="s">
        <v>26</v>
      </c>
      <c r="L280" s="18">
        <v>700</v>
      </c>
    </row>
    <row r="281" spans="2:12" x14ac:dyDescent="0.3">
      <c r="B281" s="69">
        <v>104</v>
      </c>
      <c r="C281" s="69" t="s">
        <v>35</v>
      </c>
      <c r="D281" s="69">
        <v>55000</v>
      </c>
      <c r="E281" s="69">
        <v>4.5</v>
      </c>
      <c r="I281" s="18" t="s">
        <v>21</v>
      </c>
      <c r="J281" s="18" t="s">
        <v>9</v>
      </c>
      <c r="K281" s="18" t="s">
        <v>27</v>
      </c>
      <c r="L281" s="18">
        <v>200</v>
      </c>
    </row>
    <row r="282" spans="2:12" x14ac:dyDescent="0.3">
      <c r="B282" s="69">
        <v>105</v>
      </c>
      <c r="C282" s="69" t="s">
        <v>34</v>
      </c>
      <c r="D282" s="69">
        <v>52000</v>
      </c>
      <c r="E282" s="69">
        <v>3</v>
      </c>
      <c r="I282" s="18" t="s">
        <v>23</v>
      </c>
      <c r="J282" s="18" t="s">
        <v>11</v>
      </c>
      <c r="K282" s="18" t="s">
        <v>22</v>
      </c>
      <c r="L282" s="18">
        <v>400</v>
      </c>
    </row>
    <row r="283" spans="2:12" x14ac:dyDescent="0.3">
      <c r="B283" s="69"/>
      <c r="C283" s="20" t="s">
        <v>64</v>
      </c>
      <c r="D283" s="20">
        <f>COUNTIFS(C278:C282,"HR",D278:D282,"&gt;50000")</f>
        <v>1</v>
      </c>
      <c r="E283" s="69"/>
      <c r="I283" s="18" t="s">
        <v>25</v>
      </c>
      <c r="J283" s="18" t="s">
        <v>17</v>
      </c>
      <c r="K283" s="18" t="s">
        <v>24</v>
      </c>
      <c r="L283" s="18">
        <v>600</v>
      </c>
    </row>
    <row r="284" spans="2:12" x14ac:dyDescent="0.3">
      <c r="I284" s="18" t="s">
        <v>21</v>
      </c>
      <c r="J284" s="18" t="s">
        <v>9</v>
      </c>
      <c r="K284" s="18" t="s">
        <v>26</v>
      </c>
      <c r="L284" s="18">
        <v>800</v>
      </c>
    </row>
    <row r="285" spans="2:12" x14ac:dyDescent="0.3">
      <c r="I285" s="18" t="s">
        <v>23</v>
      </c>
      <c r="J285" s="18" t="s">
        <v>11</v>
      </c>
      <c r="K285" s="18" t="s">
        <v>27</v>
      </c>
      <c r="L285" s="18">
        <v>1000</v>
      </c>
    </row>
    <row r="286" spans="2:12" x14ac:dyDescent="0.3">
      <c r="I286" s="18" t="s">
        <v>25</v>
      </c>
      <c r="J286" s="18" t="s">
        <v>17</v>
      </c>
      <c r="K286" s="18" t="s">
        <v>22</v>
      </c>
      <c r="L286" s="18">
        <v>550</v>
      </c>
    </row>
    <row r="287" spans="2:12" x14ac:dyDescent="0.3">
      <c r="I287" s="18"/>
      <c r="J287" s="90" t="s">
        <v>64</v>
      </c>
      <c r="K287" s="90">
        <f>COUNTIFS(J278:J286,"Electronics",K278:K286,"North")</f>
        <v>1</v>
      </c>
      <c r="L287" s="18"/>
    </row>
    <row r="293" spans="2:11" ht="21" x14ac:dyDescent="0.4">
      <c r="C293" s="92" t="s">
        <v>1</v>
      </c>
      <c r="D293" s="92"/>
      <c r="J293" s="95" t="s">
        <v>58</v>
      </c>
      <c r="K293" s="95"/>
    </row>
    <row r="294" spans="2:11" x14ac:dyDescent="0.3">
      <c r="B294" s="25" t="s">
        <v>3</v>
      </c>
      <c r="C294" s="25" t="s">
        <v>4</v>
      </c>
      <c r="D294" s="25" t="s">
        <v>5</v>
      </c>
      <c r="E294" s="25" t="s">
        <v>6</v>
      </c>
      <c r="F294" s="25" t="s">
        <v>7</v>
      </c>
      <c r="I294" s="11" t="s">
        <v>51</v>
      </c>
      <c r="J294" s="11" t="s">
        <v>52</v>
      </c>
      <c r="K294" s="11" t="s">
        <v>53</v>
      </c>
    </row>
    <row r="295" spans="2:11" x14ac:dyDescent="0.3">
      <c r="B295" s="6" t="s">
        <v>8</v>
      </c>
      <c r="C295" s="6" t="s">
        <v>9</v>
      </c>
      <c r="D295" s="6">
        <v>10</v>
      </c>
      <c r="E295" s="6">
        <v>1000</v>
      </c>
      <c r="F295" s="6">
        <v>1200</v>
      </c>
      <c r="I295" s="26">
        <v>44957</v>
      </c>
      <c r="J295" s="21" t="s">
        <v>54</v>
      </c>
      <c r="K295" s="21">
        <v>1000</v>
      </c>
    </row>
    <row r="296" spans="2:11" x14ac:dyDescent="0.3">
      <c r="B296" s="6" t="s">
        <v>10</v>
      </c>
      <c r="C296" s="6" t="s">
        <v>11</v>
      </c>
      <c r="D296" s="6">
        <v>50</v>
      </c>
      <c r="E296" s="6">
        <v>20</v>
      </c>
      <c r="F296" s="6">
        <v>25</v>
      </c>
      <c r="I296" s="26">
        <v>44985</v>
      </c>
      <c r="J296" s="21" t="s">
        <v>55</v>
      </c>
      <c r="K296" s="21">
        <v>200</v>
      </c>
    </row>
    <row r="297" spans="2:11" x14ac:dyDescent="0.3">
      <c r="B297" s="6" t="s">
        <v>12</v>
      </c>
      <c r="C297" s="6" t="s">
        <v>13</v>
      </c>
      <c r="D297" s="6">
        <v>15</v>
      </c>
      <c r="E297" s="6">
        <v>150</v>
      </c>
      <c r="F297" s="6">
        <v>200</v>
      </c>
      <c r="I297" s="26">
        <v>45016</v>
      </c>
      <c r="J297" s="21" t="s">
        <v>56</v>
      </c>
      <c r="K297" s="21">
        <v>300</v>
      </c>
    </row>
    <row r="298" spans="2:11" x14ac:dyDescent="0.3">
      <c r="B298" s="6" t="s">
        <v>14</v>
      </c>
      <c r="C298" s="6" t="s">
        <v>9</v>
      </c>
      <c r="D298" s="6">
        <v>5</v>
      </c>
      <c r="E298" s="6">
        <v>800</v>
      </c>
      <c r="F298" s="6">
        <v>900</v>
      </c>
      <c r="I298" s="26">
        <v>45046</v>
      </c>
      <c r="J298" s="21" t="s">
        <v>54</v>
      </c>
      <c r="K298" s="21">
        <v>1000</v>
      </c>
    </row>
    <row r="299" spans="2:11" x14ac:dyDescent="0.3">
      <c r="B299" s="6" t="s">
        <v>15</v>
      </c>
      <c r="C299" s="6" t="s">
        <v>11</v>
      </c>
      <c r="D299" s="6">
        <v>40</v>
      </c>
      <c r="E299" s="6">
        <v>60</v>
      </c>
      <c r="F299" s="6">
        <v>75</v>
      </c>
      <c r="I299" s="26">
        <v>45077</v>
      </c>
      <c r="J299" s="21" t="s">
        <v>55</v>
      </c>
      <c r="K299" s="21">
        <v>250</v>
      </c>
    </row>
    <row r="300" spans="2:11" x14ac:dyDescent="0.3">
      <c r="B300" s="6" t="s">
        <v>16</v>
      </c>
      <c r="C300" s="6" t="s">
        <v>17</v>
      </c>
      <c r="D300" s="6">
        <v>30</v>
      </c>
      <c r="E300" s="6">
        <v>35</v>
      </c>
      <c r="F300" s="6">
        <v>50</v>
      </c>
      <c r="I300" s="26">
        <v>45107</v>
      </c>
      <c r="J300" s="21" t="s">
        <v>56</v>
      </c>
      <c r="K300" s="21">
        <v>320</v>
      </c>
    </row>
    <row r="301" spans="2:11" x14ac:dyDescent="0.3">
      <c r="B301" s="6"/>
      <c r="C301" s="91" t="s">
        <v>64</v>
      </c>
      <c r="D301" s="66">
        <f>COUNTIFS(C295:C300,"Electronics",D295:D300,"&gt;10",F295:F300,"&gt;800")</f>
        <v>0</v>
      </c>
      <c r="E301" s="6"/>
      <c r="F301" s="6"/>
      <c r="I301" s="26">
        <v>45138</v>
      </c>
      <c r="J301" s="21" t="s">
        <v>54</v>
      </c>
      <c r="K301" s="21">
        <v>1100</v>
      </c>
    </row>
    <row r="302" spans="2:11" x14ac:dyDescent="0.3">
      <c r="I302" s="26">
        <v>45169</v>
      </c>
      <c r="J302" s="21" t="s">
        <v>55</v>
      </c>
      <c r="K302" s="21">
        <v>210</v>
      </c>
    </row>
    <row r="303" spans="2:11" x14ac:dyDescent="0.3">
      <c r="I303" s="26">
        <v>45199</v>
      </c>
      <c r="J303" s="21" t="s">
        <v>56</v>
      </c>
      <c r="K303" s="21">
        <v>330</v>
      </c>
    </row>
    <row r="304" spans="2:11" x14ac:dyDescent="0.3">
      <c r="I304" s="26">
        <v>45230</v>
      </c>
      <c r="J304" s="21" t="s">
        <v>57</v>
      </c>
      <c r="K304" s="21">
        <v>400</v>
      </c>
    </row>
    <row r="305" spans="2:12" x14ac:dyDescent="0.3">
      <c r="I305" s="21"/>
      <c r="J305" s="93" t="s">
        <v>64</v>
      </c>
      <c r="K305" s="94">
        <f>COUNTIFS(J295:J304,"Rent",K295:K304,"&gt;1000")</f>
        <v>1</v>
      </c>
    </row>
    <row r="310" spans="2:12" x14ac:dyDescent="0.3">
      <c r="F310" s="120" t="s">
        <v>65</v>
      </c>
      <c r="G310" s="120"/>
      <c r="H310" s="120"/>
    </row>
    <row r="311" spans="2:12" x14ac:dyDescent="0.3">
      <c r="F311" s="120"/>
      <c r="G311" s="120"/>
      <c r="H311" s="120"/>
    </row>
    <row r="312" spans="2:12" x14ac:dyDescent="0.3">
      <c r="F312" s="120"/>
      <c r="G312" s="120"/>
      <c r="H312" s="120"/>
    </row>
    <row r="318" spans="2:12" ht="23.4" x14ac:dyDescent="0.45">
      <c r="C318" s="98" t="s">
        <v>28</v>
      </c>
      <c r="D318" s="98"/>
      <c r="J318" s="99" t="s">
        <v>0</v>
      </c>
      <c r="K318" s="99"/>
    </row>
    <row r="319" spans="2:12" x14ac:dyDescent="0.3">
      <c r="B319" s="68" t="s">
        <v>18</v>
      </c>
      <c r="C319" s="68" t="s">
        <v>4</v>
      </c>
      <c r="D319" s="68" t="s">
        <v>19</v>
      </c>
      <c r="E319" s="68" t="s">
        <v>20</v>
      </c>
      <c r="I319" s="51" t="s">
        <v>30</v>
      </c>
      <c r="J319" s="51" t="s">
        <v>31</v>
      </c>
      <c r="K319" s="51" t="s">
        <v>32</v>
      </c>
      <c r="L319" s="51" t="s">
        <v>33</v>
      </c>
    </row>
    <row r="320" spans="2:12" x14ac:dyDescent="0.3">
      <c r="B320" s="96" t="s">
        <v>21</v>
      </c>
      <c r="C320" s="96" t="s">
        <v>9</v>
      </c>
      <c r="D320" s="96" t="s">
        <v>22</v>
      </c>
      <c r="E320" s="96">
        <v>500</v>
      </c>
      <c r="I320" s="6">
        <v>101</v>
      </c>
      <c r="J320" s="6" t="s">
        <v>34</v>
      </c>
      <c r="K320" s="6">
        <v>50000</v>
      </c>
      <c r="L320" s="6">
        <v>3.5</v>
      </c>
    </row>
    <row r="321" spans="2:12" x14ac:dyDescent="0.3">
      <c r="B321" s="96" t="s">
        <v>23</v>
      </c>
      <c r="C321" s="96" t="s">
        <v>11</v>
      </c>
      <c r="D321" s="96" t="s">
        <v>24</v>
      </c>
      <c r="E321" s="96">
        <v>300</v>
      </c>
      <c r="I321" s="6">
        <v>102</v>
      </c>
      <c r="J321" s="6" t="s">
        <v>35</v>
      </c>
      <c r="K321" s="6">
        <v>60000</v>
      </c>
      <c r="L321" s="6">
        <v>4</v>
      </c>
    </row>
    <row r="322" spans="2:12" x14ac:dyDescent="0.3">
      <c r="B322" s="96" t="s">
        <v>25</v>
      </c>
      <c r="C322" s="96" t="s">
        <v>17</v>
      </c>
      <c r="D322" s="96" t="s">
        <v>26</v>
      </c>
      <c r="E322" s="96">
        <v>700</v>
      </c>
      <c r="I322" s="6">
        <v>103</v>
      </c>
      <c r="J322" s="6" t="s">
        <v>36</v>
      </c>
      <c r="K322" s="6">
        <v>45000</v>
      </c>
      <c r="L322" s="6">
        <v>2.8</v>
      </c>
    </row>
    <row r="323" spans="2:12" x14ac:dyDescent="0.3">
      <c r="B323" s="96" t="s">
        <v>21</v>
      </c>
      <c r="C323" s="96" t="s">
        <v>9</v>
      </c>
      <c r="D323" s="96" t="s">
        <v>27</v>
      </c>
      <c r="E323" s="96">
        <v>200</v>
      </c>
      <c r="I323" s="6">
        <v>104</v>
      </c>
      <c r="J323" s="6" t="s">
        <v>35</v>
      </c>
      <c r="K323" s="6">
        <v>55000</v>
      </c>
      <c r="L323" s="6">
        <v>4.5</v>
      </c>
    </row>
    <row r="324" spans="2:12" x14ac:dyDescent="0.3">
      <c r="B324" s="96" t="s">
        <v>23</v>
      </c>
      <c r="C324" s="96" t="s">
        <v>11</v>
      </c>
      <c r="D324" s="96" t="s">
        <v>22</v>
      </c>
      <c r="E324" s="96">
        <v>400</v>
      </c>
      <c r="I324" s="6">
        <v>105</v>
      </c>
      <c r="J324" s="6" t="s">
        <v>34</v>
      </c>
      <c r="K324" s="6">
        <v>52000</v>
      </c>
      <c r="L324" s="6">
        <v>3</v>
      </c>
    </row>
    <row r="325" spans="2:12" x14ac:dyDescent="0.3">
      <c r="B325" s="96" t="s">
        <v>25</v>
      </c>
      <c r="C325" s="96" t="s">
        <v>17</v>
      </c>
      <c r="D325" s="96" t="s">
        <v>24</v>
      </c>
      <c r="E325" s="96">
        <v>600</v>
      </c>
      <c r="I325" s="6"/>
      <c r="J325" s="66" t="s">
        <v>65</v>
      </c>
      <c r="K325" s="66">
        <f>AVERAGE(K320:K324)</f>
        <v>52400</v>
      </c>
      <c r="L325" s="6"/>
    </row>
    <row r="326" spans="2:12" x14ac:dyDescent="0.3">
      <c r="B326" s="96" t="s">
        <v>21</v>
      </c>
      <c r="C326" s="96" t="s">
        <v>9</v>
      </c>
      <c r="D326" s="96" t="s">
        <v>26</v>
      </c>
      <c r="E326" s="96">
        <v>800</v>
      </c>
    </row>
    <row r="327" spans="2:12" x14ac:dyDescent="0.3">
      <c r="B327" s="96" t="s">
        <v>23</v>
      </c>
      <c r="C327" s="96" t="s">
        <v>11</v>
      </c>
      <c r="D327" s="96" t="s">
        <v>27</v>
      </c>
      <c r="E327" s="96">
        <v>1000</v>
      </c>
    </row>
    <row r="328" spans="2:12" x14ac:dyDescent="0.3">
      <c r="B328" s="96" t="s">
        <v>25</v>
      </c>
      <c r="C328" s="96" t="s">
        <v>17</v>
      </c>
      <c r="D328" s="96" t="s">
        <v>22</v>
      </c>
      <c r="E328" s="96">
        <v>550</v>
      </c>
    </row>
    <row r="329" spans="2:12" x14ac:dyDescent="0.3">
      <c r="B329" s="96"/>
      <c r="C329" s="96"/>
      <c r="D329" s="97" t="s">
        <v>65</v>
      </c>
      <c r="E329" s="97">
        <f>AVERAGE(E320:E328)</f>
        <v>561.11111111111109</v>
      </c>
    </row>
    <row r="337" spans="2:12" ht="23.4" x14ac:dyDescent="0.45">
      <c r="C337" s="76" t="s">
        <v>1</v>
      </c>
      <c r="D337" s="76"/>
      <c r="J337" s="102" t="s">
        <v>28</v>
      </c>
      <c r="K337" s="102"/>
    </row>
    <row r="338" spans="2:12" x14ac:dyDescent="0.3">
      <c r="B338" s="11" t="s">
        <v>3</v>
      </c>
      <c r="C338" s="11" t="s">
        <v>4</v>
      </c>
      <c r="D338" s="11" t="s">
        <v>5</v>
      </c>
      <c r="E338" s="11" t="s">
        <v>6</v>
      </c>
      <c r="F338" s="11" t="s">
        <v>7</v>
      </c>
      <c r="I338" s="13" t="s">
        <v>18</v>
      </c>
      <c r="J338" s="13" t="s">
        <v>4</v>
      </c>
      <c r="K338" s="13" t="s">
        <v>19</v>
      </c>
      <c r="L338" s="13" t="s">
        <v>20</v>
      </c>
    </row>
    <row r="339" spans="2:12" x14ac:dyDescent="0.3">
      <c r="B339" s="33" t="s">
        <v>8</v>
      </c>
      <c r="C339" s="33" t="s">
        <v>9</v>
      </c>
      <c r="D339" s="33">
        <v>10</v>
      </c>
      <c r="E339" s="33">
        <v>1000</v>
      </c>
      <c r="F339" s="33">
        <v>1200</v>
      </c>
      <c r="I339" s="100" t="s">
        <v>21</v>
      </c>
      <c r="J339" s="100" t="s">
        <v>9</v>
      </c>
      <c r="K339" s="100" t="s">
        <v>22</v>
      </c>
      <c r="L339" s="100">
        <v>500</v>
      </c>
    </row>
    <row r="340" spans="2:12" x14ac:dyDescent="0.3">
      <c r="B340" s="33" t="s">
        <v>10</v>
      </c>
      <c r="C340" s="33" t="s">
        <v>11</v>
      </c>
      <c r="D340" s="33">
        <v>50</v>
      </c>
      <c r="E340" s="33">
        <v>20</v>
      </c>
      <c r="F340" s="33">
        <v>25</v>
      </c>
      <c r="I340" s="100" t="s">
        <v>23</v>
      </c>
      <c r="J340" s="100" t="s">
        <v>11</v>
      </c>
      <c r="K340" s="100" t="s">
        <v>24</v>
      </c>
      <c r="L340" s="100">
        <v>300</v>
      </c>
    </row>
    <row r="341" spans="2:12" x14ac:dyDescent="0.3">
      <c r="B341" s="33" t="s">
        <v>12</v>
      </c>
      <c r="C341" s="33" t="s">
        <v>13</v>
      </c>
      <c r="D341" s="33">
        <v>15</v>
      </c>
      <c r="E341" s="33">
        <v>150</v>
      </c>
      <c r="F341" s="33">
        <v>200</v>
      </c>
      <c r="I341" s="100" t="s">
        <v>25</v>
      </c>
      <c r="J341" s="100" t="s">
        <v>17</v>
      </c>
      <c r="K341" s="100" t="s">
        <v>26</v>
      </c>
      <c r="L341" s="100">
        <v>700</v>
      </c>
    </row>
    <row r="342" spans="2:12" x14ac:dyDescent="0.3">
      <c r="B342" s="33" t="s">
        <v>14</v>
      </c>
      <c r="C342" s="33" t="s">
        <v>9</v>
      </c>
      <c r="D342" s="33">
        <v>5</v>
      </c>
      <c r="E342" s="33">
        <v>800</v>
      </c>
      <c r="F342" s="33">
        <v>900</v>
      </c>
      <c r="I342" s="100" t="s">
        <v>21</v>
      </c>
      <c r="J342" s="100" t="s">
        <v>9</v>
      </c>
      <c r="K342" s="100" t="s">
        <v>27</v>
      </c>
      <c r="L342" s="100">
        <v>200</v>
      </c>
    </row>
    <row r="343" spans="2:12" x14ac:dyDescent="0.3">
      <c r="B343" s="33" t="s">
        <v>15</v>
      </c>
      <c r="C343" s="33" t="s">
        <v>11</v>
      </c>
      <c r="D343" s="33">
        <v>40</v>
      </c>
      <c r="E343" s="33">
        <v>60</v>
      </c>
      <c r="F343" s="33">
        <v>75</v>
      </c>
      <c r="I343" s="100" t="s">
        <v>23</v>
      </c>
      <c r="J343" s="100" t="s">
        <v>11</v>
      </c>
      <c r="K343" s="100" t="s">
        <v>22</v>
      </c>
      <c r="L343" s="100">
        <v>400</v>
      </c>
    </row>
    <row r="344" spans="2:12" x14ac:dyDescent="0.3">
      <c r="B344" s="33" t="s">
        <v>16</v>
      </c>
      <c r="C344" s="33" t="s">
        <v>17</v>
      </c>
      <c r="D344" s="33">
        <v>30</v>
      </c>
      <c r="E344" s="33">
        <v>35</v>
      </c>
      <c r="F344" s="33">
        <v>50</v>
      </c>
      <c r="I344" s="100" t="s">
        <v>25</v>
      </c>
      <c r="J344" s="100" t="s">
        <v>17</v>
      </c>
      <c r="K344" s="100" t="s">
        <v>24</v>
      </c>
      <c r="L344" s="100">
        <v>600</v>
      </c>
    </row>
    <row r="345" spans="2:12" x14ac:dyDescent="0.3">
      <c r="B345" s="33"/>
      <c r="C345" s="33"/>
      <c r="D345" s="50" t="s">
        <v>65</v>
      </c>
      <c r="E345" s="50">
        <f>AVERAGE(E339:E344)</f>
        <v>344.16666666666669</v>
      </c>
      <c r="F345" s="33"/>
      <c r="I345" s="100" t="s">
        <v>21</v>
      </c>
      <c r="J345" s="100" t="s">
        <v>9</v>
      </c>
      <c r="K345" s="100" t="s">
        <v>26</v>
      </c>
      <c r="L345" s="100">
        <v>800</v>
      </c>
    </row>
    <row r="346" spans="2:12" x14ac:dyDescent="0.3">
      <c r="I346" s="100" t="s">
        <v>23</v>
      </c>
      <c r="J346" s="100" t="s">
        <v>11</v>
      </c>
      <c r="K346" s="100" t="s">
        <v>27</v>
      </c>
      <c r="L346" s="100">
        <v>1000</v>
      </c>
    </row>
    <row r="347" spans="2:12" x14ac:dyDescent="0.3">
      <c r="I347" s="100" t="s">
        <v>25</v>
      </c>
      <c r="J347" s="100" t="s">
        <v>17</v>
      </c>
      <c r="K347" s="100" t="s">
        <v>22</v>
      </c>
      <c r="L347" s="100">
        <v>550</v>
      </c>
    </row>
    <row r="348" spans="2:12" x14ac:dyDescent="0.3">
      <c r="I348" s="100"/>
      <c r="J348" s="100"/>
      <c r="K348" s="101" t="s">
        <v>65</v>
      </c>
      <c r="L348" s="101">
        <f>AVERAGE(L339:L347)</f>
        <v>561.11111111111109</v>
      </c>
    </row>
    <row r="356" spans="2:11" x14ac:dyDescent="0.3">
      <c r="F356" s="121" t="s">
        <v>66</v>
      </c>
      <c r="G356" s="121"/>
      <c r="H356" s="121"/>
    </row>
    <row r="357" spans="2:11" x14ac:dyDescent="0.3">
      <c r="F357" s="121"/>
      <c r="G357" s="121"/>
      <c r="H357" s="121"/>
    </row>
    <row r="358" spans="2:11" x14ac:dyDescent="0.3">
      <c r="F358" s="121"/>
      <c r="G358" s="121"/>
      <c r="H358" s="121"/>
    </row>
    <row r="365" spans="2:11" ht="25.8" x14ac:dyDescent="0.5">
      <c r="C365" s="103" t="s">
        <v>28</v>
      </c>
      <c r="D365" s="103"/>
      <c r="J365" s="104" t="s">
        <v>58</v>
      </c>
      <c r="K365" s="104"/>
    </row>
    <row r="366" spans="2:11" x14ac:dyDescent="0.3">
      <c r="B366" s="30" t="s">
        <v>18</v>
      </c>
      <c r="C366" s="30" t="s">
        <v>4</v>
      </c>
      <c r="D366" s="30" t="s">
        <v>19</v>
      </c>
      <c r="E366" s="30" t="s">
        <v>20</v>
      </c>
      <c r="I366" s="35" t="s">
        <v>51</v>
      </c>
      <c r="J366" s="35" t="s">
        <v>52</v>
      </c>
      <c r="K366" s="35" t="s">
        <v>53</v>
      </c>
    </row>
    <row r="367" spans="2:11" x14ac:dyDescent="0.3">
      <c r="B367" s="69" t="s">
        <v>21</v>
      </c>
      <c r="C367" s="69" t="s">
        <v>9</v>
      </c>
      <c r="D367" s="69" t="s">
        <v>22</v>
      </c>
      <c r="E367" s="69">
        <v>500</v>
      </c>
      <c r="I367" s="80">
        <v>44957</v>
      </c>
      <c r="J367" s="6" t="s">
        <v>54</v>
      </c>
      <c r="K367" s="6">
        <v>1000</v>
      </c>
    </row>
    <row r="368" spans="2:11" x14ac:dyDescent="0.3">
      <c r="B368" s="69" t="s">
        <v>23</v>
      </c>
      <c r="C368" s="69" t="s">
        <v>11</v>
      </c>
      <c r="D368" s="69" t="s">
        <v>24</v>
      </c>
      <c r="E368" s="69">
        <v>300</v>
      </c>
      <c r="I368" s="80">
        <v>44985</v>
      </c>
      <c r="J368" s="6" t="s">
        <v>55</v>
      </c>
      <c r="K368" s="6">
        <v>200</v>
      </c>
    </row>
    <row r="369" spans="2:11" x14ac:dyDescent="0.3">
      <c r="B369" s="69" t="s">
        <v>25</v>
      </c>
      <c r="C369" s="69" t="s">
        <v>17</v>
      </c>
      <c r="D369" s="69" t="s">
        <v>26</v>
      </c>
      <c r="E369" s="69">
        <v>700</v>
      </c>
      <c r="I369" s="80">
        <v>45016</v>
      </c>
      <c r="J369" s="6" t="s">
        <v>56</v>
      </c>
      <c r="K369" s="6">
        <v>300</v>
      </c>
    </row>
    <row r="370" spans="2:11" x14ac:dyDescent="0.3">
      <c r="B370" s="69" t="s">
        <v>21</v>
      </c>
      <c r="C370" s="69" t="s">
        <v>9</v>
      </c>
      <c r="D370" s="69" t="s">
        <v>27</v>
      </c>
      <c r="E370" s="69">
        <v>200</v>
      </c>
      <c r="I370" s="80">
        <v>45046</v>
      </c>
      <c r="J370" s="6" t="s">
        <v>54</v>
      </c>
      <c r="K370" s="6">
        <v>1000</v>
      </c>
    </row>
    <row r="371" spans="2:11" x14ac:dyDescent="0.3">
      <c r="B371" s="69" t="s">
        <v>23</v>
      </c>
      <c r="C371" s="69" t="s">
        <v>11</v>
      </c>
      <c r="D371" s="69" t="s">
        <v>22</v>
      </c>
      <c r="E371" s="69">
        <v>400</v>
      </c>
      <c r="I371" s="80">
        <v>45077</v>
      </c>
      <c r="J371" s="6" t="s">
        <v>55</v>
      </c>
      <c r="K371" s="6">
        <v>250</v>
      </c>
    </row>
    <row r="372" spans="2:11" x14ac:dyDescent="0.3">
      <c r="B372" s="69" t="s">
        <v>25</v>
      </c>
      <c r="C372" s="69" t="s">
        <v>17</v>
      </c>
      <c r="D372" s="69" t="s">
        <v>24</v>
      </c>
      <c r="E372" s="69">
        <v>600</v>
      </c>
      <c r="I372" s="80">
        <v>45107</v>
      </c>
      <c r="J372" s="6" t="s">
        <v>56</v>
      </c>
      <c r="K372" s="6">
        <v>320</v>
      </c>
    </row>
    <row r="373" spans="2:11" x14ac:dyDescent="0.3">
      <c r="B373" s="69" t="s">
        <v>21</v>
      </c>
      <c r="C373" s="69" t="s">
        <v>9</v>
      </c>
      <c r="D373" s="69" t="s">
        <v>26</v>
      </c>
      <c r="E373" s="69">
        <v>800</v>
      </c>
      <c r="I373" s="80">
        <v>45138</v>
      </c>
      <c r="J373" s="6" t="s">
        <v>54</v>
      </c>
      <c r="K373" s="6">
        <v>1100</v>
      </c>
    </row>
    <row r="374" spans="2:11" x14ac:dyDescent="0.3">
      <c r="B374" s="69" t="s">
        <v>23</v>
      </c>
      <c r="C374" s="69" t="s">
        <v>11</v>
      </c>
      <c r="D374" s="69" t="s">
        <v>27</v>
      </c>
      <c r="E374" s="69">
        <v>1000</v>
      </c>
      <c r="I374" s="80">
        <v>45169</v>
      </c>
      <c r="J374" s="6" t="s">
        <v>55</v>
      </c>
      <c r="K374" s="6">
        <v>210</v>
      </c>
    </row>
    <row r="375" spans="2:11" x14ac:dyDescent="0.3">
      <c r="B375" s="69" t="s">
        <v>25</v>
      </c>
      <c r="C375" s="69" t="s">
        <v>17</v>
      </c>
      <c r="D375" s="69" t="s">
        <v>22</v>
      </c>
      <c r="E375" s="69">
        <v>550</v>
      </c>
      <c r="I375" s="80">
        <v>45199</v>
      </c>
      <c r="J375" s="6" t="s">
        <v>56</v>
      </c>
      <c r="K375" s="6">
        <v>330</v>
      </c>
    </row>
    <row r="376" spans="2:11" x14ac:dyDescent="0.3">
      <c r="B376" s="69"/>
      <c r="C376" s="69"/>
      <c r="D376" s="20" t="s">
        <v>66</v>
      </c>
      <c r="E376" s="20">
        <f>AVERAGEIF(C367:C375,"Electronics",E367:E375)</f>
        <v>500</v>
      </c>
      <c r="I376" s="80">
        <v>45230</v>
      </c>
      <c r="J376" s="6" t="s">
        <v>57</v>
      </c>
      <c r="K376" s="6">
        <v>400</v>
      </c>
    </row>
    <row r="377" spans="2:11" x14ac:dyDescent="0.3">
      <c r="I377" s="6"/>
      <c r="J377" s="66" t="s">
        <v>66</v>
      </c>
      <c r="K377" s="66">
        <f>AVERAGEIF(J367:J376,"Groceries",K367:K376)</f>
        <v>316.66666666666669</v>
      </c>
    </row>
    <row r="386" spans="2:13" ht="23.4" x14ac:dyDescent="0.45">
      <c r="C386" s="105" t="s">
        <v>0</v>
      </c>
      <c r="D386" s="105"/>
      <c r="J386" s="108" t="s">
        <v>1</v>
      </c>
      <c r="K386" s="108"/>
    </row>
    <row r="387" spans="2:13" x14ac:dyDescent="0.3">
      <c r="B387" s="13" t="s">
        <v>30</v>
      </c>
      <c r="C387" s="13" t="s">
        <v>31</v>
      </c>
      <c r="D387" s="13" t="s">
        <v>32</v>
      </c>
      <c r="E387" s="13" t="s">
        <v>33</v>
      </c>
      <c r="I387" s="52" t="s">
        <v>3</v>
      </c>
      <c r="J387" s="52" t="s">
        <v>4</v>
      </c>
      <c r="K387" s="52" t="s">
        <v>5</v>
      </c>
      <c r="L387" s="52" t="s">
        <v>6</v>
      </c>
      <c r="M387" s="52" t="s">
        <v>7</v>
      </c>
    </row>
    <row r="388" spans="2:13" x14ac:dyDescent="0.3">
      <c r="B388" s="106">
        <v>101</v>
      </c>
      <c r="C388" s="106" t="s">
        <v>34</v>
      </c>
      <c r="D388" s="106">
        <v>50000</v>
      </c>
      <c r="E388" s="106">
        <v>3.5</v>
      </c>
      <c r="I388" s="18" t="s">
        <v>8</v>
      </c>
      <c r="J388" s="18" t="s">
        <v>9</v>
      </c>
      <c r="K388" s="18">
        <v>10</v>
      </c>
      <c r="L388" s="18">
        <v>1000</v>
      </c>
      <c r="M388" s="18">
        <v>1200</v>
      </c>
    </row>
    <row r="389" spans="2:13" x14ac:dyDescent="0.3">
      <c r="B389" s="106">
        <v>102</v>
      </c>
      <c r="C389" s="106" t="s">
        <v>35</v>
      </c>
      <c r="D389" s="106">
        <v>60000</v>
      </c>
      <c r="E389" s="106">
        <v>4</v>
      </c>
      <c r="I389" s="18" t="s">
        <v>10</v>
      </c>
      <c r="J389" s="18" t="s">
        <v>11</v>
      </c>
      <c r="K389" s="18">
        <v>50</v>
      </c>
      <c r="L389" s="18">
        <v>20</v>
      </c>
      <c r="M389" s="18">
        <v>25</v>
      </c>
    </row>
    <row r="390" spans="2:13" x14ac:dyDescent="0.3">
      <c r="B390" s="106">
        <v>103</v>
      </c>
      <c r="C390" s="106" t="s">
        <v>36</v>
      </c>
      <c r="D390" s="106">
        <v>45000</v>
      </c>
      <c r="E390" s="106">
        <v>2.8</v>
      </c>
      <c r="I390" s="18" t="s">
        <v>12</v>
      </c>
      <c r="J390" s="18" t="s">
        <v>13</v>
      </c>
      <c r="K390" s="18">
        <v>15</v>
      </c>
      <c r="L390" s="18">
        <v>150</v>
      </c>
      <c r="M390" s="18">
        <v>200</v>
      </c>
    </row>
    <row r="391" spans="2:13" x14ac:dyDescent="0.3">
      <c r="B391" s="106">
        <v>104</v>
      </c>
      <c r="C391" s="106" t="s">
        <v>35</v>
      </c>
      <c r="D391" s="106">
        <v>55000</v>
      </c>
      <c r="E391" s="106">
        <v>4.5</v>
      </c>
      <c r="I391" s="18" t="s">
        <v>14</v>
      </c>
      <c r="J391" s="18" t="s">
        <v>9</v>
      </c>
      <c r="K391" s="18">
        <v>5</v>
      </c>
      <c r="L391" s="18">
        <v>800</v>
      </c>
      <c r="M391" s="18">
        <v>900</v>
      </c>
    </row>
    <row r="392" spans="2:13" x14ac:dyDescent="0.3">
      <c r="B392" s="106">
        <v>105</v>
      </c>
      <c r="C392" s="106" t="s">
        <v>34</v>
      </c>
      <c r="D392" s="106">
        <v>52000</v>
      </c>
      <c r="E392" s="106">
        <v>3</v>
      </c>
      <c r="I392" s="18" t="s">
        <v>15</v>
      </c>
      <c r="J392" s="18" t="s">
        <v>11</v>
      </c>
      <c r="K392" s="18">
        <v>40</v>
      </c>
      <c r="L392" s="18">
        <v>60</v>
      </c>
      <c r="M392" s="18">
        <v>75</v>
      </c>
    </row>
    <row r="393" spans="2:13" x14ac:dyDescent="0.3">
      <c r="B393" s="106"/>
      <c r="C393" s="107" t="s">
        <v>66</v>
      </c>
      <c r="D393" s="107">
        <f>AVERAGEIF(C388:C392,"HR",D388:D392)</f>
        <v>51000</v>
      </c>
      <c r="E393" s="106"/>
      <c r="I393" s="18" t="s">
        <v>16</v>
      </c>
      <c r="J393" s="18" t="s">
        <v>17</v>
      </c>
      <c r="K393" s="18">
        <v>30</v>
      </c>
      <c r="L393" s="18">
        <v>35</v>
      </c>
      <c r="M393" s="18">
        <v>50</v>
      </c>
    </row>
    <row r="394" spans="2:13" x14ac:dyDescent="0.3">
      <c r="I394" s="18"/>
      <c r="J394" s="18"/>
      <c r="K394" s="18"/>
      <c r="L394" s="90" t="s">
        <v>66</v>
      </c>
      <c r="M394" s="90">
        <f>AVERAGEIF(J388:J393,"Furniture",M388:M393)</f>
        <v>200</v>
      </c>
    </row>
    <row r="402" spans="2:13" x14ac:dyDescent="0.3">
      <c r="F402" s="121" t="s">
        <v>67</v>
      </c>
      <c r="G402" s="121"/>
      <c r="H402" s="121"/>
    </row>
    <row r="403" spans="2:13" x14ac:dyDescent="0.3">
      <c r="F403" s="121"/>
      <c r="G403" s="121"/>
      <c r="H403" s="121"/>
    </row>
    <row r="404" spans="2:13" x14ac:dyDescent="0.3">
      <c r="F404" s="121"/>
      <c r="G404" s="121"/>
      <c r="H404" s="121"/>
    </row>
    <row r="409" spans="2:13" ht="23.4" x14ac:dyDescent="0.45">
      <c r="C409" s="102" t="s">
        <v>28</v>
      </c>
      <c r="D409" s="102"/>
      <c r="J409" s="85" t="s">
        <v>1</v>
      </c>
      <c r="K409" s="85"/>
    </row>
    <row r="410" spans="2:13" x14ac:dyDescent="0.3">
      <c r="B410" s="5" t="s">
        <v>18</v>
      </c>
      <c r="C410" s="5" t="s">
        <v>4</v>
      </c>
      <c r="D410" s="5" t="s">
        <v>19</v>
      </c>
      <c r="E410" s="5" t="s">
        <v>20</v>
      </c>
      <c r="I410" s="13" t="s">
        <v>3</v>
      </c>
      <c r="J410" s="13" t="s">
        <v>4</v>
      </c>
      <c r="K410" s="13" t="s">
        <v>5</v>
      </c>
      <c r="L410" s="13" t="s">
        <v>6</v>
      </c>
      <c r="M410" s="13" t="s">
        <v>7</v>
      </c>
    </row>
    <row r="411" spans="2:13" x14ac:dyDescent="0.3">
      <c r="B411" s="36" t="s">
        <v>21</v>
      </c>
      <c r="C411" s="36" t="s">
        <v>9</v>
      </c>
      <c r="D411" s="36" t="s">
        <v>22</v>
      </c>
      <c r="E411" s="36">
        <v>500</v>
      </c>
      <c r="I411" s="100" t="s">
        <v>8</v>
      </c>
      <c r="J411" s="100" t="s">
        <v>9</v>
      </c>
      <c r="K411" s="100">
        <v>10</v>
      </c>
      <c r="L411" s="100">
        <v>1000</v>
      </c>
      <c r="M411" s="100">
        <v>1200</v>
      </c>
    </row>
    <row r="412" spans="2:13" x14ac:dyDescent="0.3">
      <c r="B412" s="36" t="s">
        <v>23</v>
      </c>
      <c r="C412" s="36" t="s">
        <v>11</v>
      </c>
      <c r="D412" s="36" t="s">
        <v>24</v>
      </c>
      <c r="E412" s="36">
        <v>300</v>
      </c>
      <c r="I412" s="100" t="s">
        <v>10</v>
      </c>
      <c r="J412" s="100" t="s">
        <v>11</v>
      </c>
      <c r="K412" s="100">
        <v>50</v>
      </c>
      <c r="L412" s="100">
        <v>20</v>
      </c>
      <c r="M412" s="100">
        <v>25</v>
      </c>
    </row>
    <row r="413" spans="2:13" x14ac:dyDescent="0.3">
      <c r="B413" s="36" t="s">
        <v>25</v>
      </c>
      <c r="C413" s="36" t="s">
        <v>17</v>
      </c>
      <c r="D413" s="36" t="s">
        <v>26</v>
      </c>
      <c r="E413" s="36">
        <v>700</v>
      </c>
      <c r="I413" s="100" t="s">
        <v>12</v>
      </c>
      <c r="J413" s="100" t="s">
        <v>13</v>
      </c>
      <c r="K413" s="100">
        <v>15</v>
      </c>
      <c r="L413" s="100">
        <v>150</v>
      </c>
      <c r="M413" s="100">
        <v>200</v>
      </c>
    </row>
    <row r="414" spans="2:13" x14ac:dyDescent="0.3">
      <c r="B414" s="36" t="s">
        <v>21</v>
      </c>
      <c r="C414" s="36" t="s">
        <v>9</v>
      </c>
      <c r="D414" s="36" t="s">
        <v>27</v>
      </c>
      <c r="E414" s="36">
        <v>200</v>
      </c>
      <c r="I414" s="100" t="s">
        <v>14</v>
      </c>
      <c r="J414" s="100" t="s">
        <v>9</v>
      </c>
      <c r="K414" s="100">
        <v>5</v>
      </c>
      <c r="L414" s="100">
        <v>800</v>
      </c>
      <c r="M414" s="100">
        <v>900</v>
      </c>
    </row>
    <row r="415" spans="2:13" x14ac:dyDescent="0.3">
      <c r="B415" s="36" t="s">
        <v>23</v>
      </c>
      <c r="C415" s="36" t="s">
        <v>11</v>
      </c>
      <c r="D415" s="36" t="s">
        <v>22</v>
      </c>
      <c r="E415" s="36">
        <v>400</v>
      </c>
      <c r="I415" s="100" t="s">
        <v>15</v>
      </c>
      <c r="J415" s="100" t="s">
        <v>11</v>
      </c>
      <c r="K415" s="100">
        <v>40</v>
      </c>
      <c r="L415" s="100">
        <v>60</v>
      </c>
      <c r="M415" s="100">
        <v>75</v>
      </c>
    </row>
    <row r="416" spans="2:13" x14ac:dyDescent="0.3">
      <c r="B416" s="36" t="s">
        <v>25</v>
      </c>
      <c r="C416" s="36" t="s">
        <v>17</v>
      </c>
      <c r="D416" s="36" t="s">
        <v>24</v>
      </c>
      <c r="E416" s="36">
        <v>600</v>
      </c>
      <c r="I416" s="100" t="s">
        <v>16</v>
      </c>
      <c r="J416" s="100" t="s">
        <v>17</v>
      </c>
      <c r="K416" s="100">
        <v>30</v>
      </c>
      <c r="L416" s="100">
        <v>35</v>
      </c>
      <c r="M416" s="100">
        <v>50</v>
      </c>
    </row>
    <row r="417" spans="2:13" x14ac:dyDescent="0.3">
      <c r="B417" s="36" t="s">
        <v>21</v>
      </c>
      <c r="C417" s="36" t="s">
        <v>9</v>
      </c>
      <c r="D417" s="36" t="s">
        <v>26</v>
      </c>
      <c r="E417" s="36">
        <v>800</v>
      </c>
      <c r="I417" s="100"/>
      <c r="J417" s="100"/>
      <c r="K417" s="100"/>
      <c r="L417" s="101" t="s">
        <v>67</v>
      </c>
      <c r="M417" s="101">
        <f>AVERAGEIFS(M411:M416,J411:J416,"Electronics",K411:K416,"&gt;5")</f>
        <v>1200</v>
      </c>
    </row>
    <row r="418" spans="2:13" x14ac:dyDescent="0.3">
      <c r="B418" s="36" t="s">
        <v>23</v>
      </c>
      <c r="C418" s="36" t="s">
        <v>11</v>
      </c>
      <c r="D418" s="36" t="s">
        <v>27</v>
      </c>
      <c r="E418" s="36">
        <v>1000</v>
      </c>
    </row>
    <row r="419" spans="2:13" x14ac:dyDescent="0.3">
      <c r="B419" s="36" t="s">
        <v>25</v>
      </c>
      <c r="C419" s="36" t="s">
        <v>17</v>
      </c>
      <c r="D419" s="36" t="s">
        <v>22</v>
      </c>
      <c r="E419" s="36">
        <v>550</v>
      </c>
    </row>
    <row r="420" spans="2:13" x14ac:dyDescent="0.3">
      <c r="B420" s="36"/>
      <c r="C420" s="40" t="s">
        <v>67</v>
      </c>
      <c r="D420" s="40">
        <f>AVERAGEIFS(E411:E419,C411:C419,"Electronics",D411:D419,"North")</f>
        <v>500</v>
      </c>
      <c r="E420" s="36"/>
    </row>
    <row r="429" spans="2:13" ht="23.4" x14ac:dyDescent="0.45">
      <c r="C429" s="98" t="s">
        <v>58</v>
      </c>
      <c r="D429" s="98"/>
      <c r="J429" s="111" t="s">
        <v>28</v>
      </c>
      <c r="K429" s="111"/>
    </row>
    <row r="430" spans="2:13" x14ac:dyDescent="0.3">
      <c r="B430" s="109" t="s">
        <v>51</v>
      </c>
      <c r="C430" s="109" t="s">
        <v>52</v>
      </c>
      <c r="D430" s="109" t="s">
        <v>53</v>
      </c>
      <c r="I430" s="25" t="s">
        <v>18</v>
      </c>
      <c r="J430" s="25" t="s">
        <v>4</v>
      </c>
      <c r="K430" s="25" t="s">
        <v>19</v>
      </c>
      <c r="L430" s="25" t="s">
        <v>20</v>
      </c>
    </row>
    <row r="431" spans="2:13" x14ac:dyDescent="0.3">
      <c r="B431" s="110">
        <v>44957</v>
      </c>
      <c r="C431" s="53" t="s">
        <v>54</v>
      </c>
      <c r="D431" s="53">
        <v>1000</v>
      </c>
      <c r="I431" s="96" t="s">
        <v>21</v>
      </c>
      <c r="J431" s="96" t="s">
        <v>9</v>
      </c>
      <c r="K431" s="96" t="s">
        <v>22</v>
      </c>
      <c r="L431" s="96">
        <v>500</v>
      </c>
    </row>
    <row r="432" spans="2:13" x14ac:dyDescent="0.3">
      <c r="B432" s="110">
        <v>44985</v>
      </c>
      <c r="C432" s="53" t="s">
        <v>55</v>
      </c>
      <c r="D432" s="53">
        <v>200</v>
      </c>
      <c r="I432" s="96" t="s">
        <v>23</v>
      </c>
      <c r="J432" s="96" t="s">
        <v>11</v>
      </c>
      <c r="K432" s="96" t="s">
        <v>24</v>
      </c>
      <c r="L432" s="96">
        <v>300</v>
      </c>
    </row>
    <row r="433" spans="2:12" x14ac:dyDescent="0.3">
      <c r="B433" s="110">
        <v>45016</v>
      </c>
      <c r="C433" s="53" t="s">
        <v>56</v>
      </c>
      <c r="D433" s="53">
        <v>300</v>
      </c>
      <c r="I433" s="96" t="s">
        <v>25</v>
      </c>
      <c r="J433" s="96" t="s">
        <v>17</v>
      </c>
      <c r="K433" s="96" t="s">
        <v>26</v>
      </c>
      <c r="L433" s="96">
        <v>700</v>
      </c>
    </row>
    <row r="434" spans="2:12" x14ac:dyDescent="0.3">
      <c r="B434" s="110">
        <v>45046</v>
      </c>
      <c r="C434" s="53" t="s">
        <v>54</v>
      </c>
      <c r="D434" s="53">
        <v>1000</v>
      </c>
      <c r="I434" s="96" t="s">
        <v>21</v>
      </c>
      <c r="J434" s="96" t="s">
        <v>9</v>
      </c>
      <c r="K434" s="96" t="s">
        <v>27</v>
      </c>
      <c r="L434" s="96">
        <v>200</v>
      </c>
    </row>
    <row r="435" spans="2:12" x14ac:dyDescent="0.3">
      <c r="B435" s="110">
        <v>45077</v>
      </c>
      <c r="C435" s="53" t="s">
        <v>55</v>
      </c>
      <c r="D435" s="53">
        <v>250</v>
      </c>
      <c r="I435" s="96" t="s">
        <v>23</v>
      </c>
      <c r="J435" s="96" t="s">
        <v>11</v>
      </c>
      <c r="K435" s="96" t="s">
        <v>22</v>
      </c>
      <c r="L435" s="96">
        <v>400</v>
      </c>
    </row>
    <row r="436" spans="2:12" x14ac:dyDescent="0.3">
      <c r="B436" s="110">
        <v>45107</v>
      </c>
      <c r="C436" s="53" t="s">
        <v>56</v>
      </c>
      <c r="D436" s="53">
        <v>320</v>
      </c>
      <c r="I436" s="96" t="s">
        <v>25</v>
      </c>
      <c r="J436" s="96" t="s">
        <v>17</v>
      </c>
      <c r="K436" s="96" t="s">
        <v>24</v>
      </c>
      <c r="L436" s="96">
        <v>600</v>
      </c>
    </row>
    <row r="437" spans="2:12" x14ac:dyDescent="0.3">
      <c r="B437" s="110">
        <v>45138</v>
      </c>
      <c r="C437" s="53" t="s">
        <v>54</v>
      </c>
      <c r="D437" s="53">
        <v>1100</v>
      </c>
      <c r="I437" s="96" t="s">
        <v>21</v>
      </c>
      <c r="J437" s="96" t="s">
        <v>9</v>
      </c>
      <c r="K437" s="96" t="s">
        <v>26</v>
      </c>
      <c r="L437" s="96">
        <v>800</v>
      </c>
    </row>
    <row r="438" spans="2:12" x14ac:dyDescent="0.3">
      <c r="B438" s="110">
        <v>45169</v>
      </c>
      <c r="C438" s="53" t="s">
        <v>55</v>
      </c>
      <c r="D438" s="53">
        <v>210</v>
      </c>
      <c r="I438" s="96" t="s">
        <v>23</v>
      </c>
      <c r="J438" s="96" t="s">
        <v>11</v>
      </c>
      <c r="K438" s="96" t="s">
        <v>27</v>
      </c>
      <c r="L438" s="96">
        <v>1000</v>
      </c>
    </row>
    <row r="439" spans="2:12" x14ac:dyDescent="0.3">
      <c r="B439" s="110">
        <v>45199</v>
      </c>
      <c r="C439" s="53" t="s">
        <v>56</v>
      </c>
      <c r="D439" s="53">
        <v>330</v>
      </c>
      <c r="I439" s="96" t="s">
        <v>25</v>
      </c>
      <c r="J439" s="96" t="s">
        <v>17</v>
      </c>
      <c r="K439" s="96" t="s">
        <v>22</v>
      </c>
      <c r="L439" s="96">
        <v>550</v>
      </c>
    </row>
    <row r="440" spans="2:12" x14ac:dyDescent="0.3">
      <c r="B440" s="110">
        <v>45230</v>
      </c>
      <c r="C440" s="53" t="s">
        <v>57</v>
      </c>
      <c r="D440" s="53">
        <v>400</v>
      </c>
      <c r="I440" s="96"/>
      <c r="J440" s="96"/>
      <c r="K440" s="97" t="s">
        <v>67</v>
      </c>
      <c r="L440" s="97">
        <f>AVERAGEIFS(L431:L439,J431:J439,"Home",K431:K439,"South")</f>
        <v>600</v>
      </c>
    </row>
    <row r="441" spans="2:12" x14ac:dyDescent="0.3">
      <c r="B441" s="53"/>
      <c r="C441" s="54" t="s">
        <v>67</v>
      </c>
      <c r="D441" s="54">
        <f>AVERAGEIFS(D431:D440,C431:C440,"Utilities")</f>
        <v>220</v>
      </c>
    </row>
    <row r="449" spans="2:13" x14ac:dyDescent="0.3">
      <c r="F449" s="122" t="s">
        <v>68</v>
      </c>
      <c r="G449" s="122"/>
      <c r="H449" s="122"/>
    </row>
    <row r="450" spans="2:13" x14ac:dyDescent="0.3">
      <c r="F450" s="122"/>
      <c r="G450" s="122"/>
      <c r="H450" s="122"/>
    </row>
    <row r="451" spans="2:13" x14ac:dyDescent="0.3">
      <c r="F451" s="122"/>
      <c r="G451" s="122"/>
      <c r="H451" s="122"/>
    </row>
    <row r="456" spans="2:13" ht="23.4" x14ac:dyDescent="0.45">
      <c r="C456" s="113" t="s">
        <v>0</v>
      </c>
      <c r="D456" s="113"/>
      <c r="J456" s="72" t="s">
        <v>2</v>
      </c>
      <c r="K456" s="72"/>
    </row>
    <row r="457" spans="2:13" x14ac:dyDescent="0.3">
      <c r="B457" s="112" t="s">
        <v>30</v>
      </c>
      <c r="C457" s="112" t="s">
        <v>31</v>
      </c>
      <c r="D457" s="112" t="s">
        <v>32</v>
      </c>
      <c r="E457" s="112" t="s">
        <v>33</v>
      </c>
      <c r="F457" s="112" t="s">
        <v>68</v>
      </c>
      <c r="I457" s="77" t="s">
        <v>37</v>
      </c>
      <c r="J457" s="77" t="s">
        <v>69</v>
      </c>
      <c r="K457" s="77" t="s">
        <v>70</v>
      </c>
      <c r="L457" s="77" t="s">
        <v>68</v>
      </c>
      <c r="M457" s="3"/>
    </row>
    <row r="458" spans="2:13" x14ac:dyDescent="0.3">
      <c r="B458" s="36">
        <v>101</v>
      </c>
      <c r="C458" s="36" t="s">
        <v>34</v>
      </c>
      <c r="D458" s="36">
        <v>50000</v>
      </c>
      <c r="E458" s="36">
        <v>3.5</v>
      </c>
      <c r="F458" s="36" t="str">
        <f>IF(AND(D458&gt;50000,D458&gt;3.5), "Yes", "No")</f>
        <v>No</v>
      </c>
      <c r="I458" s="69" t="s">
        <v>41</v>
      </c>
      <c r="J458" s="69">
        <v>75</v>
      </c>
      <c r="K458" s="69">
        <v>80</v>
      </c>
      <c r="L458" s="69" t="str">
        <f>IF(AND(J458&gt;70,K458&gt;70), "Yes", "No")</f>
        <v>Yes</v>
      </c>
    </row>
    <row r="459" spans="2:13" x14ac:dyDescent="0.3">
      <c r="B459" s="36">
        <v>102</v>
      </c>
      <c r="C459" s="36" t="s">
        <v>35</v>
      </c>
      <c r="D459" s="36">
        <v>60000</v>
      </c>
      <c r="E459" s="36">
        <v>4</v>
      </c>
      <c r="F459" s="36" t="str">
        <f t="shared" ref="F459:F462" si="4">IF(AND(D459&gt;50000,D459&gt;3.5), "Yes", "No")</f>
        <v>Yes</v>
      </c>
      <c r="I459" s="69" t="s">
        <v>44</v>
      </c>
      <c r="J459" s="69">
        <v>65</v>
      </c>
      <c r="K459" s="69">
        <v>70</v>
      </c>
      <c r="L459" s="69" t="str">
        <f t="shared" ref="L459:L462" si="5">IF(AND(J459&gt;70,K459&gt;70), "Yes", "No")</f>
        <v>No</v>
      </c>
    </row>
    <row r="460" spans="2:13" x14ac:dyDescent="0.3">
      <c r="B460" s="36">
        <v>103</v>
      </c>
      <c r="C460" s="36" t="s">
        <v>36</v>
      </c>
      <c r="D460" s="36">
        <v>45000</v>
      </c>
      <c r="E460" s="36">
        <v>2.8</v>
      </c>
      <c r="F460" s="36" t="str">
        <f t="shared" si="4"/>
        <v>No</v>
      </c>
      <c r="I460" s="69" t="s">
        <v>46</v>
      </c>
      <c r="J460" s="69">
        <v>90</v>
      </c>
      <c r="K460" s="69">
        <v>85</v>
      </c>
      <c r="L460" s="69" t="str">
        <f t="shared" si="5"/>
        <v>Yes</v>
      </c>
    </row>
    <row r="461" spans="2:13" x14ac:dyDescent="0.3">
      <c r="B461" s="36">
        <v>104</v>
      </c>
      <c r="C461" s="36" t="s">
        <v>35</v>
      </c>
      <c r="D461" s="36">
        <v>55000</v>
      </c>
      <c r="E461" s="36">
        <v>4.5</v>
      </c>
      <c r="F461" s="36" t="str">
        <f t="shared" si="4"/>
        <v>Yes</v>
      </c>
      <c r="I461" s="69" t="s">
        <v>47</v>
      </c>
      <c r="J461" s="69">
        <v>45</v>
      </c>
      <c r="K461" s="69">
        <v>60</v>
      </c>
      <c r="L461" s="69" t="str">
        <f t="shared" si="5"/>
        <v>No</v>
      </c>
    </row>
    <row r="462" spans="2:13" x14ac:dyDescent="0.3">
      <c r="B462" s="36">
        <v>105</v>
      </c>
      <c r="C462" s="36" t="s">
        <v>34</v>
      </c>
      <c r="D462" s="36">
        <v>52000</v>
      </c>
      <c r="E462" s="36">
        <v>3</v>
      </c>
      <c r="F462" s="36" t="str">
        <f t="shared" si="4"/>
        <v>Yes</v>
      </c>
      <c r="I462" s="69" t="s">
        <v>49</v>
      </c>
      <c r="J462" s="69">
        <v>80</v>
      </c>
      <c r="K462" s="69">
        <v>75</v>
      </c>
      <c r="L462" s="69" t="str">
        <f t="shared" si="5"/>
        <v>Yes</v>
      </c>
    </row>
    <row r="473" spans="2:14" ht="23.4" x14ac:dyDescent="0.45">
      <c r="C473" s="114" t="s">
        <v>58</v>
      </c>
      <c r="D473" s="114"/>
      <c r="J473" s="117" t="s">
        <v>1</v>
      </c>
      <c r="K473" s="117"/>
    </row>
    <row r="474" spans="2:14" x14ac:dyDescent="0.3">
      <c r="B474" s="109" t="s">
        <v>51</v>
      </c>
      <c r="C474" s="109" t="s">
        <v>52</v>
      </c>
      <c r="D474" s="109" t="s">
        <v>53</v>
      </c>
      <c r="E474" s="109" t="s">
        <v>68</v>
      </c>
      <c r="I474" s="116" t="s">
        <v>3</v>
      </c>
      <c r="J474" s="116" t="s">
        <v>4</v>
      </c>
      <c r="K474" s="116" t="s">
        <v>5</v>
      </c>
      <c r="L474" s="116" t="s">
        <v>6</v>
      </c>
      <c r="M474" s="116" t="s">
        <v>7</v>
      </c>
      <c r="N474" s="116" t="s">
        <v>68</v>
      </c>
    </row>
    <row r="475" spans="2:14" x14ac:dyDescent="0.3">
      <c r="B475" s="115">
        <v>44957</v>
      </c>
      <c r="C475" s="78" t="s">
        <v>54</v>
      </c>
      <c r="D475" s="78">
        <v>1000</v>
      </c>
      <c r="E475" s="78" t="str">
        <f>IF(AND(C475="Groceries",D475&gt;300), "True", "False")</f>
        <v>False</v>
      </c>
      <c r="I475" s="37" t="s">
        <v>8</v>
      </c>
      <c r="J475" s="37" t="s">
        <v>9</v>
      </c>
      <c r="K475" s="37">
        <v>10</v>
      </c>
      <c r="L475" s="37">
        <v>1000</v>
      </c>
      <c r="M475" s="37">
        <v>1200</v>
      </c>
      <c r="N475" s="37" t="str">
        <f>IF(AND(K475&gt;20,M475&gt;50),"Yes", "No")</f>
        <v>No</v>
      </c>
    </row>
    <row r="476" spans="2:14" x14ac:dyDescent="0.3">
      <c r="B476" s="115">
        <v>44985</v>
      </c>
      <c r="C476" s="78" t="s">
        <v>55</v>
      </c>
      <c r="D476" s="78">
        <v>200</v>
      </c>
      <c r="E476" s="78" t="str">
        <f t="shared" ref="E476:E484" si="6">IF(AND(C476="Groceries",D476&gt;300), "True", "False")</f>
        <v>False</v>
      </c>
      <c r="I476" s="37" t="s">
        <v>10</v>
      </c>
      <c r="J476" s="37" t="s">
        <v>11</v>
      </c>
      <c r="K476" s="37">
        <v>50</v>
      </c>
      <c r="L476" s="37">
        <v>20</v>
      </c>
      <c r="M476" s="37">
        <v>25</v>
      </c>
      <c r="N476" s="37" t="str">
        <f t="shared" ref="N476:N480" si="7">IF(AND(K476&gt;20,M476&gt;50),"Yes", "No")</f>
        <v>No</v>
      </c>
    </row>
    <row r="477" spans="2:14" x14ac:dyDescent="0.3">
      <c r="B477" s="115">
        <v>45016</v>
      </c>
      <c r="C477" s="78" t="s">
        <v>56</v>
      </c>
      <c r="D477" s="78">
        <v>300</v>
      </c>
      <c r="E477" s="78" t="str">
        <f t="shared" si="6"/>
        <v>False</v>
      </c>
      <c r="I477" s="37" t="s">
        <v>12</v>
      </c>
      <c r="J477" s="37" t="s">
        <v>13</v>
      </c>
      <c r="K477" s="37">
        <v>15</v>
      </c>
      <c r="L477" s="37">
        <v>150</v>
      </c>
      <c r="M477" s="37">
        <v>200</v>
      </c>
      <c r="N477" s="37" t="str">
        <f t="shared" si="7"/>
        <v>No</v>
      </c>
    </row>
    <row r="478" spans="2:14" x14ac:dyDescent="0.3">
      <c r="B478" s="115">
        <v>45046</v>
      </c>
      <c r="C478" s="78" t="s">
        <v>54</v>
      </c>
      <c r="D478" s="78">
        <v>1000</v>
      </c>
      <c r="E478" s="78" t="str">
        <f t="shared" si="6"/>
        <v>False</v>
      </c>
      <c r="I478" s="37" t="s">
        <v>14</v>
      </c>
      <c r="J478" s="37" t="s">
        <v>9</v>
      </c>
      <c r="K478" s="37">
        <v>5</v>
      </c>
      <c r="L478" s="37">
        <v>800</v>
      </c>
      <c r="M478" s="37">
        <v>900</v>
      </c>
      <c r="N478" s="37" t="str">
        <f t="shared" si="7"/>
        <v>No</v>
      </c>
    </row>
    <row r="479" spans="2:14" x14ac:dyDescent="0.3">
      <c r="B479" s="115">
        <v>45077</v>
      </c>
      <c r="C479" s="78" t="s">
        <v>55</v>
      </c>
      <c r="D479" s="78">
        <v>250</v>
      </c>
      <c r="E479" s="78" t="str">
        <f t="shared" si="6"/>
        <v>False</v>
      </c>
      <c r="I479" s="37" t="s">
        <v>15</v>
      </c>
      <c r="J479" s="37" t="s">
        <v>11</v>
      </c>
      <c r="K479" s="37">
        <v>40</v>
      </c>
      <c r="L479" s="37">
        <v>60</v>
      </c>
      <c r="M479" s="37">
        <v>75</v>
      </c>
      <c r="N479" s="37" t="str">
        <f t="shared" si="7"/>
        <v>Yes</v>
      </c>
    </row>
    <row r="480" spans="2:14" x14ac:dyDescent="0.3">
      <c r="B480" s="115">
        <v>45107</v>
      </c>
      <c r="C480" s="78" t="s">
        <v>56</v>
      </c>
      <c r="D480" s="78">
        <v>320</v>
      </c>
      <c r="E480" s="78" t="str">
        <f t="shared" si="6"/>
        <v>True</v>
      </c>
      <c r="I480" s="37" t="s">
        <v>16</v>
      </c>
      <c r="J480" s="37" t="s">
        <v>17</v>
      </c>
      <c r="K480" s="37">
        <v>30</v>
      </c>
      <c r="L480" s="37">
        <v>35</v>
      </c>
      <c r="M480" s="37">
        <v>50</v>
      </c>
      <c r="N480" s="37" t="str">
        <f t="shared" si="7"/>
        <v>No</v>
      </c>
    </row>
    <row r="481" spans="2:5" x14ac:dyDescent="0.3">
      <c r="B481" s="115">
        <v>45138</v>
      </c>
      <c r="C481" s="78" t="s">
        <v>54</v>
      </c>
      <c r="D481" s="78">
        <v>1100</v>
      </c>
      <c r="E481" s="78" t="str">
        <f t="shared" si="6"/>
        <v>False</v>
      </c>
    </row>
    <row r="482" spans="2:5" x14ac:dyDescent="0.3">
      <c r="B482" s="115">
        <v>45169</v>
      </c>
      <c r="C482" s="78" t="s">
        <v>55</v>
      </c>
      <c r="D482" s="78">
        <v>210</v>
      </c>
      <c r="E482" s="78" t="str">
        <f t="shared" si="6"/>
        <v>False</v>
      </c>
    </row>
    <row r="483" spans="2:5" x14ac:dyDescent="0.3">
      <c r="B483" s="115">
        <v>45199</v>
      </c>
      <c r="C483" s="78" t="s">
        <v>56</v>
      </c>
      <c r="D483" s="78">
        <v>330</v>
      </c>
      <c r="E483" s="78" t="str">
        <f t="shared" si="6"/>
        <v>True</v>
      </c>
    </row>
    <row r="484" spans="2:5" x14ac:dyDescent="0.3">
      <c r="B484" s="115">
        <v>45230</v>
      </c>
      <c r="C484" s="78" t="s">
        <v>57</v>
      </c>
      <c r="D484" s="78">
        <v>400</v>
      </c>
      <c r="E484" s="78" t="str">
        <f t="shared" si="6"/>
        <v>False</v>
      </c>
    </row>
  </sheetData>
  <mergeCells count="62">
    <mergeCell ref="F449:H451"/>
    <mergeCell ref="C456:D456"/>
    <mergeCell ref="J456:K456"/>
    <mergeCell ref="C473:D473"/>
    <mergeCell ref="J473:K473"/>
    <mergeCell ref="F402:H404"/>
    <mergeCell ref="C409:D409"/>
    <mergeCell ref="J409:K409"/>
    <mergeCell ref="C429:D429"/>
    <mergeCell ref="J429:K429"/>
    <mergeCell ref="F356:H358"/>
    <mergeCell ref="C365:D365"/>
    <mergeCell ref="J365:K365"/>
    <mergeCell ref="C386:D386"/>
    <mergeCell ref="J386:K386"/>
    <mergeCell ref="F310:H312"/>
    <mergeCell ref="C318:D318"/>
    <mergeCell ref="J318:K318"/>
    <mergeCell ref="C337:D337"/>
    <mergeCell ref="J337:K337"/>
    <mergeCell ref="F270:H271"/>
    <mergeCell ref="C276:D276"/>
    <mergeCell ref="J276:K276"/>
    <mergeCell ref="C293:D293"/>
    <mergeCell ref="J293:K293"/>
    <mergeCell ref="F230:H232"/>
    <mergeCell ref="C236:D236"/>
    <mergeCell ref="J236:K236"/>
    <mergeCell ref="C254:D254"/>
    <mergeCell ref="J254:K254"/>
    <mergeCell ref="F3:H3"/>
    <mergeCell ref="N6:O6"/>
    <mergeCell ref="C20:D20"/>
    <mergeCell ref="J7:K7"/>
    <mergeCell ref="J20:K20"/>
    <mergeCell ref="C6:D6"/>
    <mergeCell ref="C95:D95"/>
    <mergeCell ref="J95:K95"/>
    <mergeCell ref="G35:H36"/>
    <mergeCell ref="C54:D54"/>
    <mergeCell ref="J54:K54"/>
    <mergeCell ref="C40:D40"/>
    <mergeCell ref="G72:H73"/>
    <mergeCell ref="J40:K40"/>
    <mergeCell ref="J77:K77"/>
    <mergeCell ref="I88:K88"/>
    <mergeCell ref="F109:H110"/>
    <mergeCell ref="J113:K113"/>
    <mergeCell ref="C131:D131"/>
    <mergeCell ref="J131:K131"/>
    <mergeCell ref="J142:K142"/>
    <mergeCell ref="G149:H150"/>
    <mergeCell ref="J154:K154"/>
    <mergeCell ref="C172:D172"/>
    <mergeCell ref="B154:C154"/>
    <mergeCell ref="C211:D211"/>
    <mergeCell ref="J211:K211"/>
    <mergeCell ref="C179:D179"/>
    <mergeCell ref="J172:K172"/>
    <mergeCell ref="F191:H192"/>
    <mergeCell ref="C196:D196"/>
    <mergeCell ref="J196:K1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Roy</dc:creator>
  <cp:lastModifiedBy>Arnab Roy</cp:lastModifiedBy>
  <dcterms:created xsi:type="dcterms:W3CDTF">2024-10-22T16:00:48Z</dcterms:created>
  <dcterms:modified xsi:type="dcterms:W3CDTF">2024-10-23T07:25:40Z</dcterms:modified>
</cp:coreProperties>
</file>