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IIT Kanpur\IIT Kanpur\Porous Media Lab\Research\Actual Experiments\Processing\Volume_profiling\"/>
    </mc:Choice>
  </mc:AlternateContent>
  <bookViews>
    <workbookView xWindow="0" yWindow="0" windowWidth="23040" windowHeight="9072"/>
  </bookViews>
  <sheets>
    <sheet name="1 RPM" sheetId="1" r:id="rId1"/>
    <sheet name="5 RPM" sheetId="2" r:id="rId2"/>
    <sheet name="10 RPM" sheetId="3" r:id="rId3"/>
    <sheet name="15 RPM" sheetId="4" r:id="rId4"/>
    <sheet name="20 RPM" sheetId="5" r:id="rId5"/>
    <sheet name="25 RPM" sheetId="6" r:id="rId6"/>
  </sheets>
  <externalReferences>
    <externalReference r:id="rId7"/>
  </externalReferences>
  <calcPr calcId="162913"/>
</workbook>
</file>

<file path=xl/calcChain.xml><?xml version="1.0" encoding="utf-8"?>
<calcChain xmlns="http://schemas.openxmlformats.org/spreadsheetml/2006/main">
  <c r="G1" i="6" l="1"/>
  <c r="F1" i="6" s="1"/>
  <c r="P1" i="6" s="1"/>
  <c r="G2" i="6"/>
  <c r="F2" i="6" s="1"/>
  <c r="P2" i="6" s="1"/>
  <c r="G3" i="6"/>
  <c r="F3" i="6" s="1"/>
  <c r="P3" i="6" s="1"/>
  <c r="G4" i="6"/>
  <c r="F4" i="6" s="1"/>
  <c r="P4" i="6" s="1"/>
  <c r="G5" i="6"/>
  <c r="F5" i="6" s="1"/>
  <c r="P5" i="6" s="1"/>
  <c r="G6" i="6"/>
  <c r="F6" i="6" s="1"/>
  <c r="P6" i="6" s="1"/>
  <c r="G7" i="6"/>
  <c r="F7" i="6" s="1"/>
  <c r="P7" i="6" s="1"/>
  <c r="G8" i="6"/>
  <c r="F8" i="6" s="1"/>
  <c r="P8" i="6" s="1"/>
  <c r="G9" i="6"/>
  <c r="F9" i="6" s="1"/>
  <c r="P9" i="6" s="1"/>
  <c r="G10" i="6"/>
  <c r="F10" i="6" s="1"/>
  <c r="P10" i="6" s="1"/>
  <c r="G11" i="6"/>
  <c r="F11" i="6" s="1"/>
  <c r="P11" i="6" s="1"/>
  <c r="G12" i="6"/>
  <c r="F12" i="6" s="1"/>
  <c r="P12" i="6" s="1"/>
  <c r="G13" i="6"/>
  <c r="F13" i="6" s="1"/>
  <c r="P13" i="6" s="1"/>
  <c r="G14" i="6"/>
  <c r="F14" i="6" s="1"/>
  <c r="P14" i="6" s="1"/>
  <c r="G15" i="6"/>
  <c r="F15" i="6" s="1"/>
  <c r="P15" i="6" s="1"/>
  <c r="G16" i="6"/>
  <c r="F16" i="6" s="1"/>
  <c r="P16" i="6" s="1"/>
  <c r="G17" i="6"/>
  <c r="F17" i="6" s="1"/>
  <c r="P17" i="6" s="1"/>
  <c r="G2" i="5"/>
  <c r="F2" i="5" s="1"/>
  <c r="P2" i="5" s="1"/>
  <c r="G3" i="5"/>
  <c r="F3" i="5" s="1"/>
  <c r="P3" i="5" s="1"/>
  <c r="G4" i="5"/>
  <c r="F4" i="5" s="1"/>
  <c r="P4" i="5" s="1"/>
  <c r="G5" i="5"/>
  <c r="F5" i="5" s="1"/>
  <c r="P5" i="5" s="1"/>
  <c r="G6" i="5"/>
  <c r="F6" i="5" s="1"/>
  <c r="P6" i="5" s="1"/>
  <c r="G7" i="5"/>
  <c r="F7" i="5" s="1"/>
  <c r="P7" i="5" s="1"/>
  <c r="G8" i="5"/>
  <c r="F8" i="5" s="1"/>
  <c r="P8" i="5" s="1"/>
  <c r="G9" i="5"/>
  <c r="F9" i="5" s="1"/>
  <c r="P9" i="5" s="1"/>
  <c r="G10" i="5"/>
  <c r="F10" i="5" s="1"/>
  <c r="P10" i="5" s="1"/>
  <c r="G11" i="5"/>
  <c r="F11" i="5" s="1"/>
  <c r="P11" i="5" s="1"/>
  <c r="G12" i="5"/>
  <c r="F12" i="5" s="1"/>
  <c r="P12" i="5" s="1"/>
  <c r="G13" i="5"/>
  <c r="F13" i="5" s="1"/>
  <c r="P13" i="5" s="1"/>
  <c r="G14" i="5"/>
  <c r="F14" i="5" s="1"/>
  <c r="P14" i="5" s="1"/>
  <c r="G15" i="5"/>
  <c r="F15" i="5" s="1"/>
  <c r="P15" i="5" s="1"/>
  <c r="G16" i="5"/>
  <c r="F16" i="5" s="1"/>
  <c r="P16" i="5" s="1"/>
  <c r="G17" i="5"/>
  <c r="F17" i="5" s="1"/>
  <c r="P17" i="5" s="1"/>
  <c r="G18" i="5"/>
  <c r="F18" i="5" s="1"/>
  <c r="P18" i="5" s="1"/>
  <c r="G19" i="5"/>
  <c r="F19" i="5" s="1"/>
  <c r="P19" i="5" s="1"/>
  <c r="G1" i="5"/>
  <c r="F1" i="5" s="1"/>
  <c r="P1" i="5" s="1"/>
  <c r="G1" i="3"/>
  <c r="F1" i="3" s="1"/>
  <c r="P1" i="3" s="1"/>
  <c r="G2" i="3"/>
  <c r="F2" i="3" s="1"/>
  <c r="P2" i="3" s="1"/>
  <c r="G3" i="3"/>
  <c r="F3" i="3" s="1"/>
  <c r="P3" i="3" s="1"/>
  <c r="G4" i="3"/>
  <c r="F4" i="3" s="1"/>
  <c r="P4" i="3" s="1"/>
  <c r="G5" i="3"/>
  <c r="F5" i="3" s="1"/>
  <c r="P5" i="3" s="1"/>
  <c r="G6" i="3"/>
  <c r="F6" i="3" s="1"/>
  <c r="P6" i="3" s="1"/>
  <c r="G7" i="3"/>
  <c r="F7" i="3" s="1"/>
  <c r="P7" i="3" s="1"/>
  <c r="G8" i="3"/>
  <c r="F8" i="3" s="1"/>
  <c r="P8" i="3" s="1"/>
  <c r="G9" i="3"/>
  <c r="F9" i="3" s="1"/>
  <c r="P9" i="3" s="1"/>
  <c r="G10" i="3"/>
  <c r="F10" i="3" s="1"/>
  <c r="P10" i="3" s="1"/>
  <c r="G11" i="3"/>
  <c r="F11" i="3" s="1"/>
  <c r="P11" i="3" s="1"/>
  <c r="G12" i="3"/>
  <c r="F12" i="3" s="1"/>
  <c r="P12" i="3" s="1"/>
  <c r="G13" i="3"/>
  <c r="F13" i="3" s="1"/>
  <c r="P13" i="3" s="1"/>
  <c r="G14" i="3"/>
  <c r="F14" i="3" s="1"/>
  <c r="P14" i="3" s="1"/>
  <c r="G15" i="3"/>
  <c r="F15" i="3" s="1"/>
  <c r="P15" i="3" s="1"/>
  <c r="G16" i="3"/>
  <c r="F16" i="3" s="1"/>
  <c r="P16" i="3" s="1"/>
  <c r="G17" i="3"/>
  <c r="F17" i="3" s="1"/>
  <c r="P17" i="3" s="1"/>
  <c r="G18" i="3"/>
  <c r="F18" i="3" s="1"/>
  <c r="P18" i="3" s="1"/>
  <c r="G19" i="3"/>
  <c r="F19" i="3" s="1"/>
  <c r="P19" i="3" s="1"/>
  <c r="G20" i="3"/>
  <c r="F20" i="3" s="1"/>
  <c r="P20" i="3" s="1"/>
  <c r="G1" i="2"/>
  <c r="F1" i="2" s="1"/>
  <c r="P1" i="2" s="1"/>
  <c r="G2" i="2"/>
  <c r="F2" i="2" s="1"/>
  <c r="P2" i="2" s="1"/>
  <c r="G3" i="2"/>
  <c r="F3" i="2" s="1"/>
  <c r="P3" i="2" s="1"/>
  <c r="G4" i="2"/>
  <c r="F4" i="2" s="1"/>
  <c r="P4" i="2" s="1"/>
  <c r="G5" i="2"/>
  <c r="F5" i="2" s="1"/>
  <c r="P5" i="2" s="1"/>
  <c r="G6" i="2"/>
  <c r="F6" i="2" s="1"/>
  <c r="P6" i="2" s="1"/>
  <c r="G7" i="2"/>
  <c r="F7" i="2" s="1"/>
  <c r="P7" i="2" s="1"/>
  <c r="G8" i="2"/>
  <c r="F8" i="2" s="1"/>
  <c r="P8" i="2" s="1"/>
  <c r="G9" i="2"/>
  <c r="F9" i="2" s="1"/>
  <c r="P9" i="2" s="1"/>
  <c r="G10" i="2"/>
  <c r="F10" i="2" s="1"/>
  <c r="P10" i="2" s="1"/>
  <c r="G11" i="2"/>
  <c r="F11" i="2" s="1"/>
  <c r="P11" i="2" s="1"/>
  <c r="G12" i="2"/>
  <c r="F12" i="2" s="1"/>
  <c r="P12" i="2" s="1"/>
  <c r="G13" i="2"/>
  <c r="F13" i="2" s="1"/>
  <c r="P13" i="2" s="1"/>
  <c r="G14" i="2"/>
  <c r="F14" i="2" s="1"/>
  <c r="P14" i="2" s="1"/>
  <c r="G15" i="2"/>
  <c r="F15" i="2" s="1"/>
  <c r="P15" i="2" s="1"/>
  <c r="G16" i="2"/>
  <c r="F16" i="2" s="1"/>
  <c r="P16" i="2" s="1"/>
  <c r="G17" i="2"/>
  <c r="F17" i="2" s="1"/>
  <c r="P17" i="2" s="1"/>
  <c r="G18" i="2"/>
  <c r="F18" i="2" s="1"/>
  <c r="P18" i="2" s="1"/>
  <c r="G19" i="2"/>
  <c r="F19" i="2" s="1"/>
  <c r="P19" i="2" s="1"/>
  <c r="G20" i="2"/>
  <c r="F20" i="2" s="1"/>
  <c r="P20" i="2" s="1"/>
  <c r="G2" i="1"/>
  <c r="F2" i="1" s="1"/>
  <c r="P2" i="1" s="1"/>
  <c r="G3" i="1"/>
  <c r="F3" i="1" s="1"/>
  <c r="P3" i="1" s="1"/>
  <c r="G4" i="1"/>
  <c r="F4" i="1" s="1"/>
  <c r="P4" i="1" s="1"/>
  <c r="G5" i="1"/>
  <c r="F5" i="1" s="1"/>
  <c r="P5" i="1" s="1"/>
  <c r="G6" i="1"/>
  <c r="F6" i="1" s="1"/>
  <c r="P6" i="1" s="1"/>
  <c r="G7" i="1"/>
  <c r="F7" i="1" s="1"/>
  <c r="P7" i="1" s="1"/>
  <c r="G8" i="1"/>
  <c r="F8" i="1" s="1"/>
  <c r="P8" i="1" s="1"/>
  <c r="G9" i="1"/>
  <c r="F9" i="1" s="1"/>
  <c r="P9" i="1" s="1"/>
  <c r="G10" i="1"/>
  <c r="F10" i="1" s="1"/>
  <c r="P10" i="1" s="1"/>
  <c r="G11" i="1"/>
  <c r="F11" i="1" s="1"/>
  <c r="P11" i="1" s="1"/>
  <c r="G12" i="1"/>
  <c r="F12" i="1" s="1"/>
  <c r="P12" i="1" s="1"/>
  <c r="G13" i="1"/>
  <c r="F13" i="1" s="1"/>
  <c r="P13" i="1" s="1"/>
  <c r="G14" i="1"/>
  <c r="F14" i="1" s="1"/>
  <c r="P14" i="1" s="1"/>
  <c r="G15" i="1"/>
  <c r="F15" i="1" s="1"/>
  <c r="P15" i="1" s="1"/>
  <c r="G16" i="1"/>
  <c r="F16" i="1" s="1"/>
  <c r="P16" i="1" s="1"/>
  <c r="G17" i="1"/>
  <c r="F17" i="1" s="1"/>
  <c r="P17" i="1" s="1"/>
  <c r="G1" i="1"/>
  <c r="F1" i="1" s="1"/>
  <c r="P1" i="1" s="1"/>
  <c r="I1" i="1" l="1"/>
  <c r="J1" i="1"/>
  <c r="Q1" i="1" s="1"/>
  <c r="M1" i="1"/>
  <c r="I1" i="5"/>
  <c r="J1" i="5"/>
  <c r="Q1" i="5" s="1"/>
  <c r="M1" i="5"/>
  <c r="K1" i="5" l="1"/>
  <c r="K1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G1" i="4" l="1"/>
  <c r="F1" i="4" s="1"/>
  <c r="P1" i="4" s="1"/>
  <c r="A2" i="4"/>
  <c r="G2" i="4" s="1"/>
  <c r="F2" i="4" s="1"/>
  <c r="P2" i="4" s="1"/>
  <c r="A3" i="4"/>
  <c r="G3" i="4" s="1"/>
  <c r="F3" i="4" s="1"/>
  <c r="P3" i="4" s="1"/>
  <c r="A4" i="4"/>
  <c r="G4" i="4" s="1"/>
  <c r="F4" i="4" s="1"/>
  <c r="P4" i="4" s="1"/>
  <c r="A5" i="4"/>
  <c r="G5" i="4" s="1"/>
  <c r="F5" i="4" s="1"/>
  <c r="P5" i="4" s="1"/>
  <c r="A6" i="4"/>
  <c r="G6" i="4" s="1"/>
  <c r="F6" i="4" s="1"/>
  <c r="P6" i="4" s="1"/>
  <c r="A7" i="4"/>
  <c r="G7" i="4" s="1"/>
  <c r="F7" i="4" s="1"/>
  <c r="P7" i="4" s="1"/>
  <c r="A8" i="4"/>
  <c r="G8" i="4" s="1"/>
  <c r="F8" i="4" s="1"/>
  <c r="P8" i="4" s="1"/>
  <c r="A9" i="4"/>
  <c r="G9" i="4" s="1"/>
  <c r="F9" i="4" s="1"/>
  <c r="P9" i="4" s="1"/>
  <c r="A10" i="4"/>
  <c r="G10" i="4" s="1"/>
  <c r="F10" i="4" s="1"/>
  <c r="P10" i="4" s="1"/>
  <c r="A11" i="4"/>
  <c r="G11" i="4" s="1"/>
  <c r="F11" i="4" s="1"/>
  <c r="P11" i="4" s="1"/>
  <c r="A12" i="4"/>
  <c r="G12" i="4" s="1"/>
  <c r="F12" i="4" s="1"/>
  <c r="P12" i="4" s="1"/>
  <c r="A13" i="4"/>
  <c r="G13" i="4" s="1"/>
  <c r="F13" i="4" s="1"/>
  <c r="P13" i="4" s="1"/>
  <c r="A14" i="4"/>
  <c r="G14" i="4" s="1"/>
  <c r="F14" i="4" s="1"/>
  <c r="P14" i="4" s="1"/>
  <c r="A15" i="4"/>
  <c r="G15" i="4" s="1"/>
  <c r="F15" i="4" s="1"/>
  <c r="P15" i="4" s="1"/>
  <c r="A16" i="4"/>
  <c r="G16" i="4" s="1"/>
  <c r="F16" i="4" s="1"/>
  <c r="P16" i="4" s="1"/>
  <c r="I1" i="6" l="1"/>
  <c r="I2" i="6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2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1" i="4"/>
  <c r="I2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" i="3"/>
  <c r="I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0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1" i="2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2" i="1"/>
  <c r="M1" i="6" l="1"/>
  <c r="M2" i="6"/>
  <c r="M3" i="6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2" i="5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1" i="4"/>
  <c r="M2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" i="3"/>
  <c r="M2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1" i="2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2" i="1"/>
  <c r="J8" i="3" l="1"/>
  <c r="J1" i="3"/>
  <c r="J9" i="3"/>
  <c r="J17" i="3"/>
  <c r="J12" i="3"/>
  <c r="J5" i="3"/>
  <c r="J6" i="3"/>
  <c r="J2" i="3"/>
  <c r="J10" i="3"/>
  <c r="J18" i="3"/>
  <c r="J3" i="3"/>
  <c r="J11" i="3"/>
  <c r="J19" i="3"/>
  <c r="J4" i="3"/>
  <c r="J20" i="3"/>
  <c r="J13" i="3"/>
  <c r="J14" i="3"/>
  <c r="J16" i="3"/>
  <c r="J7" i="3"/>
  <c r="J15" i="3"/>
  <c r="J8" i="2"/>
  <c r="J16" i="2"/>
  <c r="J18" i="2"/>
  <c r="J3" i="2"/>
  <c r="J19" i="2"/>
  <c r="J20" i="2"/>
  <c r="J9" i="2"/>
  <c r="J17" i="2"/>
  <c r="J2" i="2"/>
  <c r="J10" i="2"/>
  <c r="J11" i="2"/>
  <c r="J4" i="2"/>
  <c r="J12" i="2"/>
  <c r="J14" i="2"/>
  <c r="J15" i="2"/>
  <c r="J1" i="2"/>
  <c r="J5" i="2"/>
  <c r="J7" i="2"/>
  <c r="J6" i="2"/>
  <c r="J13" i="2"/>
  <c r="J9" i="1"/>
  <c r="J17" i="1"/>
  <c r="J12" i="1"/>
  <c r="J13" i="1"/>
  <c r="J10" i="1"/>
  <c r="J2" i="1"/>
  <c r="J3" i="1"/>
  <c r="J11" i="1"/>
  <c r="J4" i="1"/>
  <c r="J5" i="1"/>
  <c r="J8" i="1"/>
  <c r="J15" i="1"/>
  <c r="J7" i="1"/>
  <c r="J16" i="1"/>
  <c r="J6" i="1"/>
  <c r="J14" i="1"/>
  <c r="J2" i="5"/>
  <c r="J10" i="5"/>
  <c r="J18" i="5"/>
  <c r="J3" i="5"/>
  <c r="J11" i="5"/>
  <c r="J19" i="5"/>
  <c r="J14" i="5"/>
  <c r="J15" i="5"/>
  <c r="J16" i="5"/>
  <c r="J4" i="5"/>
  <c r="J12" i="5"/>
  <c r="J5" i="5"/>
  <c r="J13" i="5"/>
  <c r="J6" i="5"/>
  <c r="J7" i="5"/>
  <c r="J8" i="5"/>
  <c r="J9" i="5"/>
  <c r="J17" i="5"/>
  <c r="J4" i="6"/>
  <c r="J12" i="6"/>
  <c r="J5" i="6"/>
  <c r="J13" i="6"/>
  <c r="J8" i="6"/>
  <c r="J17" i="6"/>
  <c r="J6" i="6"/>
  <c r="J14" i="6"/>
  <c r="J7" i="6"/>
  <c r="J15" i="6"/>
  <c r="J16" i="6"/>
  <c r="J1" i="6"/>
  <c r="J9" i="6"/>
  <c r="J2" i="6"/>
  <c r="J10" i="6"/>
  <c r="J11" i="6"/>
  <c r="J3" i="6"/>
  <c r="J2" i="4"/>
  <c r="J10" i="4"/>
  <c r="J3" i="4"/>
  <c r="J11" i="4"/>
  <c r="J6" i="4"/>
  <c r="J7" i="4"/>
  <c r="J8" i="4"/>
  <c r="J4" i="4"/>
  <c r="J12" i="4"/>
  <c r="J5" i="4"/>
  <c r="J13" i="4"/>
  <c r="J14" i="4"/>
  <c r="J15" i="4"/>
  <c r="J16" i="4"/>
  <c r="J1" i="4"/>
  <c r="J9" i="4"/>
  <c r="K6" i="4" l="1"/>
  <c r="Q6" i="4"/>
  <c r="K15" i="5"/>
  <c r="Q15" i="5"/>
  <c r="K4" i="2"/>
  <c r="Q4" i="2"/>
  <c r="K13" i="3"/>
  <c r="Q13" i="3"/>
  <c r="K2" i="3"/>
  <c r="Q2" i="3"/>
  <c r="K14" i="4"/>
  <c r="Q14" i="4"/>
  <c r="K11" i="4"/>
  <c r="Q11" i="4"/>
  <c r="K9" i="6"/>
  <c r="Q9" i="6"/>
  <c r="K8" i="6"/>
  <c r="Q8" i="6"/>
  <c r="K7" i="5"/>
  <c r="Q7" i="5"/>
  <c r="K14" i="5"/>
  <c r="Q14" i="5"/>
  <c r="K6" i="1"/>
  <c r="Q6" i="1"/>
  <c r="K3" i="1"/>
  <c r="Q3" i="1"/>
  <c r="K6" i="2"/>
  <c r="Q6" i="2"/>
  <c r="K11" i="2"/>
  <c r="Q11" i="2"/>
  <c r="K18" i="2"/>
  <c r="Q18" i="2"/>
  <c r="K20" i="3"/>
  <c r="Q20" i="3"/>
  <c r="K6" i="3"/>
  <c r="Q6" i="3"/>
  <c r="K3" i="4"/>
  <c r="Q3" i="4"/>
  <c r="K1" i="6"/>
  <c r="Q1" i="6"/>
  <c r="K13" i="6"/>
  <c r="Q13" i="6"/>
  <c r="K6" i="5"/>
  <c r="Q6" i="5"/>
  <c r="K19" i="5"/>
  <c r="Q19" i="5"/>
  <c r="K16" i="1"/>
  <c r="Q16" i="1"/>
  <c r="K2" i="1"/>
  <c r="Q2" i="1"/>
  <c r="K7" i="2"/>
  <c r="Q7" i="2"/>
  <c r="K10" i="2"/>
  <c r="Q10" i="2"/>
  <c r="K16" i="2"/>
  <c r="Q16" i="2"/>
  <c r="K4" i="3"/>
  <c r="Q4" i="3"/>
  <c r="K5" i="3"/>
  <c r="Q5" i="3"/>
  <c r="K15" i="4"/>
  <c r="Q15" i="4"/>
  <c r="K14" i="1"/>
  <c r="Q14" i="1"/>
  <c r="K13" i="4"/>
  <c r="Q13" i="4"/>
  <c r="K10" i="4"/>
  <c r="Q10" i="4"/>
  <c r="K7" i="1"/>
  <c r="Q7" i="1"/>
  <c r="K2" i="4"/>
  <c r="Q2" i="4"/>
  <c r="K13" i="1"/>
  <c r="Q13" i="1"/>
  <c r="K1" i="2"/>
  <c r="Q1" i="2"/>
  <c r="K17" i="2"/>
  <c r="Q17" i="2"/>
  <c r="K15" i="3"/>
  <c r="Q15" i="3"/>
  <c r="K11" i="3"/>
  <c r="Q11" i="3"/>
  <c r="K17" i="3"/>
  <c r="Q17" i="3"/>
  <c r="K2" i="6"/>
  <c r="Q2" i="6"/>
  <c r="K11" i="1"/>
  <c r="Q11" i="1"/>
  <c r="K5" i="4"/>
  <c r="Q5" i="4"/>
  <c r="K13" i="5"/>
  <c r="Q13" i="5"/>
  <c r="K5" i="2"/>
  <c r="Q5" i="2"/>
  <c r="K2" i="2"/>
  <c r="Q2" i="2"/>
  <c r="K12" i="3"/>
  <c r="Q12" i="3"/>
  <c r="K12" i="6"/>
  <c r="Q12" i="6"/>
  <c r="K5" i="5"/>
  <c r="Q5" i="5"/>
  <c r="K4" i="4"/>
  <c r="Q4" i="4"/>
  <c r="K3" i="6"/>
  <c r="Q3" i="6"/>
  <c r="K7" i="6"/>
  <c r="Q7" i="6"/>
  <c r="K4" i="6"/>
  <c r="Q4" i="6"/>
  <c r="K12" i="5"/>
  <c r="Q12" i="5"/>
  <c r="K18" i="5"/>
  <c r="Q18" i="5"/>
  <c r="K8" i="1"/>
  <c r="Q8" i="1"/>
  <c r="K12" i="1"/>
  <c r="Q12" i="1"/>
  <c r="K15" i="2"/>
  <c r="Q15" i="2"/>
  <c r="K9" i="2"/>
  <c r="Q9" i="2"/>
  <c r="K7" i="3"/>
  <c r="Q7" i="3"/>
  <c r="K3" i="3"/>
  <c r="Q3" i="3"/>
  <c r="K9" i="3"/>
  <c r="Q9" i="3"/>
  <c r="K17" i="6"/>
  <c r="Q17" i="6"/>
  <c r="K13" i="2"/>
  <c r="Q13" i="2"/>
  <c r="K5" i="6"/>
  <c r="Q5" i="6"/>
  <c r="K10" i="1"/>
  <c r="Q10" i="1"/>
  <c r="K8" i="2"/>
  <c r="Q8" i="2"/>
  <c r="K12" i="4"/>
  <c r="Q12" i="4"/>
  <c r="K15" i="1"/>
  <c r="Q15" i="1"/>
  <c r="K8" i="4"/>
  <c r="Q8" i="4"/>
  <c r="K14" i="6"/>
  <c r="Q14" i="6"/>
  <c r="K17" i="5"/>
  <c r="Q17" i="5"/>
  <c r="K4" i="5"/>
  <c r="Q4" i="5"/>
  <c r="K10" i="5"/>
  <c r="Q10" i="5"/>
  <c r="K5" i="1"/>
  <c r="Q5" i="1"/>
  <c r="K17" i="1"/>
  <c r="Q17" i="1"/>
  <c r="K14" i="2"/>
  <c r="Q14" i="2"/>
  <c r="K20" i="2"/>
  <c r="Q20" i="2"/>
  <c r="K16" i="3"/>
  <c r="Q16" i="3"/>
  <c r="K18" i="3"/>
  <c r="Q18" i="3"/>
  <c r="K1" i="3"/>
  <c r="Q1" i="3"/>
  <c r="K8" i="5"/>
  <c r="Q8" i="5"/>
  <c r="K3" i="2"/>
  <c r="Q3" i="2"/>
  <c r="K16" i="6"/>
  <c r="Q16" i="6"/>
  <c r="K11" i="5"/>
  <c r="Q11" i="5"/>
  <c r="K19" i="3"/>
  <c r="Q19" i="3"/>
  <c r="K15" i="6"/>
  <c r="Q15" i="6"/>
  <c r="K3" i="5"/>
  <c r="Q3" i="5"/>
  <c r="K9" i="4"/>
  <c r="Q9" i="4"/>
  <c r="K1" i="4"/>
  <c r="Q1" i="4"/>
  <c r="K11" i="6"/>
  <c r="Q11" i="6"/>
  <c r="K16" i="4"/>
  <c r="Q16" i="4"/>
  <c r="K7" i="4"/>
  <c r="Q7" i="4"/>
  <c r="K10" i="6"/>
  <c r="Q10" i="6"/>
  <c r="K6" i="6"/>
  <c r="Q6" i="6"/>
  <c r="K9" i="5"/>
  <c r="Q9" i="5"/>
  <c r="K16" i="5"/>
  <c r="Q16" i="5"/>
  <c r="K2" i="5"/>
  <c r="Q2" i="5"/>
  <c r="K4" i="1"/>
  <c r="Q4" i="1"/>
  <c r="K9" i="1"/>
  <c r="Q9" i="1"/>
  <c r="K12" i="2"/>
  <c r="Q12" i="2"/>
  <c r="K19" i="2"/>
  <c r="Q19" i="2"/>
  <c r="K14" i="3"/>
  <c r="Q14" i="3"/>
  <c r="K10" i="3"/>
  <c r="Q10" i="3"/>
  <c r="K8" i="3"/>
  <c r="Q8" i="3"/>
  <c r="N12" i="4" l="1"/>
  <c r="N6" i="6"/>
  <c r="N10" i="5"/>
  <c r="N4" i="4"/>
  <c r="N11" i="6"/>
  <c r="N3" i="3"/>
  <c r="R12" i="5"/>
  <c r="R11" i="5" s="1"/>
  <c r="R12" i="4"/>
  <c r="R11" i="4" s="1"/>
  <c r="N12" i="3"/>
  <c r="N4" i="2"/>
  <c r="N10" i="1"/>
  <c r="R12" i="3"/>
  <c r="R11" i="3" s="1"/>
  <c r="R12" i="2"/>
  <c r="R11" i="2" s="1"/>
  <c r="N14" i="2"/>
  <c r="R12" i="1"/>
  <c r="R11" i="1" s="1"/>
  <c r="R12" i="6"/>
  <c r="R11" i="6" s="1"/>
  <c r="N6" i="5"/>
  <c r="N5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IIT%20Kanpur/IIT%20Kanpur/Porous%20Media%20Lab/Research/Actual%20Experiments/Initial%20data%20log/Basic%20Data%2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ead 1-1.5 mm"/>
      <sheetName val="Bead 2-2.5 mm"/>
      <sheetName val="Bead 3-3.5 mm"/>
      <sheetName val="Bead 4-5 mm"/>
      <sheetName val="Data Logging"/>
      <sheetName val="Water Collected"/>
      <sheetName val="Time Interval"/>
      <sheetName val="Sheet2"/>
      <sheetName val="Porosity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AF2">
            <v>8.1603766261389623E-3</v>
          </cell>
        </row>
        <row r="3">
          <cell r="AF3">
            <v>4.2006134842644947E-2</v>
          </cell>
        </row>
        <row r="4">
          <cell r="AC4">
            <v>3.7065946430754836E-3</v>
          </cell>
          <cell r="AF4">
            <v>8.6535718352116653E-2</v>
          </cell>
          <cell r="AI4">
            <v>6.7163361641175978E-3</v>
          </cell>
          <cell r="AK4">
            <v>6.7163361641175978E-3</v>
          </cell>
        </row>
        <row r="5">
          <cell r="AC5">
            <v>7.2006644746609413E-4</v>
          </cell>
          <cell r="AF5">
            <v>0.13049897408256689</v>
          </cell>
          <cell r="AK5">
            <v>6.7163361641175978E-3</v>
          </cell>
        </row>
        <row r="6">
          <cell r="AC6">
            <v>3.495343756765061E-4</v>
          </cell>
          <cell r="AF6">
            <v>0.17323173853094714</v>
          </cell>
          <cell r="AK6">
            <v>6.7163361641175978E-3</v>
          </cell>
        </row>
        <row r="7">
          <cell r="AC7">
            <v>2.3178119598693252E-4</v>
          </cell>
          <cell r="AF7">
            <v>0.21878154712144229</v>
          </cell>
          <cell r="AK7">
            <v>6.7163361641175978E-3</v>
          </cell>
        </row>
        <row r="8">
          <cell r="AC8">
            <v>1.746054651672362E-4</v>
          </cell>
          <cell r="AK8">
            <v>6.7163361641175978E-3</v>
          </cell>
        </row>
        <row r="9">
          <cell r="AC9">
            <v>1.38253013957961E-4</v>
          </cell>
          <cell r="AK9">
            <v>6.7163361641175978E-3</v>
          </cell>
        </row>
      </sheetData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"/>
  <sheetViews>
    <sheetView tabSelected="1" topLeftCell="J1" workbookViewId="0">
      <selection activeCell="N10" sqref="N10"/>
    </sheetView>
  </sheetViews>
  <sheetFormatPr defaultRowHeight="14.4" x14ac:dyDescent="0.3"/>
  <sheetData>
    <row r="1" spans="1:18" x14ac:dyDescent="0.3">
      <c r="A1">
        <v>30</v>
      </c>
      <c r="B1">
        <v>6</v>
      </c>
      <c r="C1">
        <v>1.6</v>
      </c>
      <c r="D1">
        <v>1.806451612903226</v>
      </c>
      <c r="E1">
        <v>0.76439999999999997</v>
      </c>
      <c r="F1">
        <f>E1-G1</f>
        <v>0.51958870121583112</v>
      </c>
      <c r="G1">
        <f>A1*'[1]Time Interval'!$AF$2</f>
        <v>0.24481129878416888</v>
      </c>
      <c r="I1">
        <f>C1/'[1]Time Interval'!$AK$4</f>
        <v>238.22512168882935</v>
      </c>
      <c r="J1">
        <f>'[1]Time Interval'!$AC$4*A1</f>
        <v>0.11119783929226451</v>
      </c>
      <c r="K1">
        <f>I1/(J1^0.96293)</f>
        <v>1974.8312941094609</v>
      </c>
      <c r="M1">
        <f>C1/D1</f>
        <v>0.88571428571428568</v>
      </c>
      <c r="P1">
        <f>F1/('[1]Time Interval'!$AI$4^2)</f>
        <v>11518.471394844972</v>
      </c>
      <c r="Q1">
        <f>P1/(J1^1.2945)</f>
        <v>197798.55976081357</v>
      </c>
    </row>
    <row r="2" spans="1:18" x14ac:dyDescent="0.3">
      <c r="A2">
        <f t="shared" ref="A2:A17" si="0">B2*5</f>
        <v>40</v>
      </c>
      <c r="B2">
        <v>8</v>
      </c>
      <c r="C2">
        <v>2.2000000000000002</v>
      </c>
      <c r="D2">
        <v>2.1935483869999999</v>
      </c>
      <c r="E2">
        <v>1.3415999999999999</v>
      </c>
      <c r="F2">
        <f t="shared" ref="F2:F17" si="1">E2-G2</f>
        <v>1.0151849349544415</v>
      </c>
      <c r="G2">
        <f>A2*'[1]Time Interval'!$AF$2</f>
        <v>0.32641506504555851</v>
      </c>
      <c r="I2">
        <f>C2/'[1]Time Interval'!$AK$4</f>
        <v>327.55954232214037</v>
      </c>
      <c r="J2">
        <f>'[1]Time Interval'!$AC$4*A2</f>
        <v>0.14826378572301935</v>
      </c>
      <c r="K2">
        <f t="shared" ref="K2:K17" si="2">I2/(J2^0.96293)</f>
        <v>2058.3794677838928</v>
      </c>
      <c r="M2">
        <f>C2/D2</f>
        <v>1.0029411765148357</v>
      </c>
      <c r="P2">
        <f>F2/('[1]Time Interval'!$AI$4^2)</f>
        <v>22505.067193316419</v>
      </c>
      <c r="Q2">
        <f t="shared" ref="Q2:Q17" si="3">P2/(J2^1.2945)</f>
        <v>266302.59368570725</v>
      </c>
    </row>
    <row r="3" spans="1:18" x14ac:dyDescent="0.3">
      <c r="A3">
        <f t="shared" si="0"/>
        <v>125</v>
      </c>
      <c r="B3">
        <v>25</v>
      </c>
      <c r="C3">
        <v>7.4</v>
      </c>
      <c r="D3">
        <v>3.0107526880000002</v>
      </c>
      <c r="E3">
        <v>6.4584000000000001</v>
      </c>
      <c r="F3">
        <f t="shared" si="1"/>
        <v>5.4383529217326299</v>
      </c>
      <c r="G3">
        <f>A3*'[1]Time Interval'!$AF$2</f>
        <v>1.0200470782673703</v>
      </c>
      <c r="I3">
        <f>C3/'[1]Time Interval'!$AK$4</f>
        <v>1101.7911878108357</v>
      </c>
      <c r="J3">
        <f>'[1]Time Interval'!$AC$4*A3</f>
        <v>0.46332433038443543</v>
      </c>
      <c r="K3">
        <f t="shared" si="2"/>
        <v>2311.1522105599247</v>
      </c>
      <c r="M3">
        <f t="shared" ref="M3:M17" si="4">C3/D3</f>
        <v>2.4578571429975917</v>
      </c>
      <c r="P3">
        <f>F3/('[1]Time Interval'!$AI$4^2)</f>
        <v>120559.80512560898</v>
      </c>
      <c r="Q3">
        <f t="shared" si="3"/>
        <v>326373.03240192158</v>
      </c>
    </row>
    <row r="4" spans="1:18" x14ac:dyDescent="0.3">
      <c r="A4">
        <f t="shared" si="0"/>
        <v>210</v>
      </c>
      <c r="B4">
        <v>42</v>
      </c>
      <c r="C4">
        <v>12.6</v>
      </c>
      <c r="D4">
        <v>3.4193548389999999</v>
      </c>
      <c r="E4">
        <v>12.4956</v>
      </c>
      <c r="F4">
        <f t="shared" si="1"/>
        <v>10.781920908510818</v>
      </c>
      <c r="G4">
        <f>A4*'[1]Time Interval'!$AF$2</f>
        <v>1.7136790914891822</v>
      </c>
      <c r="I4">
        <f>C4/'[1]Time Interval'!$AK$4</f>
        <v>1876.0228332995309</v>
      </c>
      <c r="J4">
        <f>'[1]Time Interval'!$AC$4*A4</f>
        <v>0.77838487504585152</v>
      </c>
      <c r="K4">
        <f t="shared" si="2"/>
        <v>2387.8679552553467</v>
      </c>
      <c r="M4">
        <f t="shared" si="4"/>
        <v>3.6849056600644889</v>
      </c>
      <c r="P4">
        <f>F4/('[1]Time Interval'!$AI$4^2)</f>
        <v>239018.37602618532</v>
      </c>
      <c r="Q4">
        <f t="shared" si="3"/>
        <v>330582.72514799592</v>
      </c>
    </row>
    <row r="5" spans="1:18" x14ac:dyDescent="0.3">
      <c r="A5">
        <f t="shared" si="0"/>
        <v>295</v>
      </c>
      <c r="B5">
        <v>59</v>
      </c>
      <c r="C5">
        <v>17.8</v>
      </c>
      <c r="D5">
        <v>3.8064516130000001</v>
      </c>
      <c r="E5">
        <v>19.3752</v>
      </c>
      <c r="F5">
        <f t="shared" si="1"/>
        <v>16.967888895289004</v>
      </c>
      <c r="G5">
        <f>A5*'[1]Time Interval'!$AF$2</f>
        <v>2.4073111047109941</v>
      </c>
      <c r="I5">
        <f>C5/'[1]Time Interval'!$AK$4</f>
        <v>2650.2544787882266</v>
      </c>
      <c r="J5">
        <f>'[1]Time Interval'!$AC$4*A5</f>
        <v>1.0934454197072676</v>
      </c>
      <c r="K5">
        <f t="shared" si="2"/>
        <v>2431.8046034411977</v>
      </c>
      <c r="M5">
        <f t="shared" si="4"/>
        <v>4.6762711863217898</v>
      </c>
      <c r="N5">
        <f>STDEV(K1:K17)/AVERAGE(K1:K17)*100</f>
        <v>7.4019162513185925</v>
      </c>
      <c r="P5">
        <f>F5/('[1]Time Interval'!$AI$4^2)</f>
        <v>376151.64150790265</v>
      </c>
      <c r="Q5">
        <f t="shared" si="3"/>
        <v>335073.51602704643</v>
      </c>
    </row>
    <row r="6" spans="1:18" x14ac:dyDescent="0.3">
      <c r="A6">
        <f t="shared" si="0"/>
        <v>380</v>
      </c>
      <c r="B6">
        <v>76</v>
      </c>
      <c r="C6">
        <v>22.6</v>
      </c>
      <c r="D6">
        <v>4.1935483869999999</v>
      </c>
      <c r="E6">
        <v>25.1004</v>
      </c>
      <c r="F6">
        <f t="shared" si="1"/>
        <v>21.999456882067193</v>
      </c>
      <c r="G6">
        <f>A6*'[1]Time Interval'!$AF$2</f>
        <v>3.1009431179328057</v>
      </c>
      <c r="I6">
        <f>C6/'[1]Time Interval'!$AK$4</f>
        <v>3364.9298438547148</v>
      </c>
      <c r="J6">
        <f>'[1]Time Interval'!$AC$4*A6</f>
        <v>1.4085059643686837</v>
      </c>
      <c r="K6">
        <f t="shared" si="2"/>
        <v>2419.5344397071149</v>
      </c>
      <c r="M6">
        <f t="shared" si="4"/>
        <v>5.3892307693551365</v>
      </c>
      <c r="P6">
        <f>F6/('[1]Time Interval'!$AI$4^2)</f>
        <v>487693.65885990817</v>
      </c>
      <c r="Q6">
        <f t="shared" si="3"/>
        <v>313024.97110375873</v>
      </c>
    </row>
    <row r="7" spans="1:18" x14ac:dyDescent="0.3">
      <c r="A7">
        <f t="shared" si="0"/>
        <v>465</v>
      </c>
      <c r="B7">
        <v>93</v>
      </c>
      <c r="C7">
        <v>26.6</v>
      </c>
      <c r="D7">
        <v>4.1935483869999999</v>
      </c>
      <c r="E7">
        <v>30.3264</v>
      </c>
      <c r="F7">
        <f t="shared" si="1"/>
        <v>26.531824868845383</v>
      </c>
      <c r="G7">
        <f>A7*'[1]Time Interval'!$AF$2</f>
        <v>3.7945751311546174</v>
      </c>
      <c r="I7">
        <f>C7/'[1]Time Interval'!$AK$4</f>
        <v>3960.4926480767881</v>
      </c>
      <c r="J7">
        <f>'[1]Time Interval'!$AC$4*A7</f>
        <v>1.7235665090300998</v>
      </c>
      <c r="K7">
        <f t="shared" si="2"/>
        <v>2344.6906548874131</v>
      </c>
      <c r="M7">
        <f t="shared" si="4"/>
        <v>6.3430769232233022</v>
      </c>
      <c r="P7">
        <f>F7/('[1]Time Interval'!$AI$4^2)</f>
        <v>588169.19053420064</v>
      </c>
      <c r="Q7">
        <f t="shared" si="3"/>
        <v>290700.75867149717</v>
      </c>
    </row>
    <row r="8" spans="1:18" x14ac:dyDescent="0.3">
      <c r="A8">
        <f t="shared" si="0"/>
        <v>550</v>
      </c>
      <c r="B8">
        <v>110</v>
      </c>
      <c r="C8">
        <v>31</v>
      </c>
      <c r="D8">
        <v>4.5806451609999996</v>
      </c>
      <c r="E8">
        <v>37.5336</v>
      </c>
      <c r="F8">
        <f t="shared" si="1"/>
        <v>33.045392855623568</v>
      </c>
      <c r="G8">
        <f>A8*'[1]Time Interval'!$AF$2</f>
        <v>4.4882071443764291</v>
      </c>
      <c r="I8">
        <f>C8/'[1]Time Interval'!$AK$4</f>
        <v>4615.6117327210686</v>
      </c>
      <c r="J8">
        <f>'[1]Time Interval'!$AC$4*A8</f>
        <v>2.0386270536915161</v>
      </c>
      <c r="K8">
        <f t="shared" si="2"/>
        <v>2324.6556866545061</v>
      </c>
      <c r="M8">
        <f t="shared" si="4"/>
        <v>6.7676056342317503</v>
      </c>
      <c r="P8">
        <f>F8/('[1]Time Interval'!$AI$4^2)</f>
        <v>732564.83724191715</v>
      </c>
      <c r="Q8">
        <f t="shared" si="3"/>
        <v>291345.49594346411</v>
      </c>
    </row>
    <row r="9" spans="1:18" x14ac:dyDescent="0.3">
      <c r="A9">
        <f t="shared" si="0"/>
        <v>635</v>
      </c>
      <c r="B9">
        <v>127</v>
      </c>
      <c r="C9">
        <v>34.200000000000003</v>
      </c>
      <c r="D9">
        <v>4.7956989249999999</v>
      </c>
      <c r="E9">
        <v>43.601999999999997</v>
      </c>
      <c r="F9">
        <f t="shared" si="1"/>
        <v>38.420160842401756</v>
      </c>
      <c r="G9">
        <f>A9*'[1]Time Interval'!$AF$2</f>
        <v>5.1818391575982412</v>
      </c>
      <c r="I9">
        <f>C9/'[1]Time Interval'!$AK$4</f>
        <v>5092.0619760987274</v>
      </c>
      <c r="J9">
        <f>'[1]Time Interval'!$AC$4*A9</f>
        <v>2.353687598352932</v>
      </c>
      <c r="K9">
        <f t="shared" si="2"/>
        <v>2233.1895685448671</v>
      </c>
      <c r="M9">
        <f t="shared" si="4"/>
        <v>7.1313901341294068</v>
      </c>
      <c r="P9">
        <f>F9/('[1]Time Interval'!$AI$4^2)</f>
        <v>851715.06349735055</v>
      </c>
      <c r="Q9">
        <f t="shared" si="3"/>
        <v>281232.48350352567</v>
      </c>
    </row>
    <row r="10" spans="1:18" x14ac:dyDescent="0.3">
      <c r="A10">
        <f t="shared" si="0"/>
        <v>720</v>
      </c>
      <c r="B10">
        <v>144</v>
      </c>
      <c r="C10">
        <v>37.6</v>
      </c>
      <c r="D10">
        <v>4.9892473119999998</v>
      </c>
      <c r="E10">
        <v>49.670400000000001</v>
      </c>
      <c r="F10">
        <f t="shared" si="1"/>
        <v>43.794928829179952</v>
      </c>
      <c r="G10">
        <f>A10*'[1]Time Interval'!$AF$2</f>
        <v>5.8754711708200524</v>
      </c>
      <c r="I10">
        <f>C10/'[1]Time Interval'!$AK$4</f>
        <v>5598.2903596874894</v>
      </c>
      <c r="J10">
        <f>'[1]Time Interval'!$AC$4*A10</f>
        <v>2.6687481430143483</v>
      </c>
      <c r="K10">
        <f t="shared" si="2"/>
        <v>2175.4597473461376</v>
      </c>
      <c r="M10">
        <f t="shared" si="4"/>
        <v>7.5362068962918558</v>
      </c>
      <c r="N10">
        <f>AVERAGE(K1:K17)</f>
        <v>2181.0490332833024</v>
      </c>
      <c r="P10">
        <f>F10/('[1]Time Interval'!$AI$4^2)</f>
        <v>970865.28975278419</v>
      </c>
      <c r="Q10">
        <f t="shared" si="3"/>
        <v>272460.65669820452</v>
      </c>
    </row>
    <row r="11" spans="1:18" x14ac:dyDescent="0.3">
      <c r="A11">
        <f t="shared" si="0"/>
        <v>805</v>
      </c>
      <c r="B11">
        <v>161</v>
      </c>
      <c r="C11">
        <v>41.2</v>
      </c>
      <c r="D11">
        <v>5.2043010750000001</v>
      </c>
      <c r="E11">
        <v>55.863599999999998</v>
      </c>
      <c r="F11">
        <f t="shared" si="1"/>
        <v>49.294496815958134</v>
      </c>
      <c r="G11">
        <f>A11*'[1]Time Interval'!$AF$2</f>
        <v>6.5691031840418646</v>
      </c>
      <c r="I11">
        <f>C11/'[1]Time Interval'!$AK$4</f>
        <v>6134.2968834873564</v>
      </c>
      <c r="J11">
        <f>'[1]Time Interval'!$AC$4*A11</f>
        <v>2.9838086876757641</v>
      </c>
      <c r="K11">
        <f t="shared" si="2"/>
        <v>2140.8861704064561</v>
      </c>
      <c r="M11">
        <f t="shared" si="4"/>
        <v>7.9165289260287466</v>
      </c>
      <c r="P11">
        <f>F11/('[1]Time Interval'!$AI$4^2)</f>
        <v>1092782.1374276457</v>
      </c>
      <c r="Q11">
        <f t="shared" si="3"/>
        <v>265425.44946118281</v>
      </c>
      <c r="R11">
        <f>_xlfn.STDEV.P(Q1:Q23)*100/R12</f>
        <v>12.7860059401689</v>
      </c>
    </row>
    <row r="12" spans="1:18" x14ac:dyDescent="0.3">
      <c r="A12">
        <f t="shared" si="0"/>
        <v>890</v>
      </c>
      <c r="B12">
        <v>178</v>
      </c>
      <c r="C12">
        <v>45</v>
      </c>
      <c r="D12">
        <v>5.3978494619999999</v>
      </c>
      <c r="E12">
        <v>61.885199999999998</v>
      </c>
      <c r="F12">
        <f t="shared" si="1"/>
        <v>54.622464802736317</v>
      </c>
      <c r="G12">
        <f>A12*'[1]Time Interval'!$AF$2</f>
        <v>7.2627351972636767</v>
      </c>
      <c r="I12">
        <f>C12/'[1]Time Interval'!$AK$4</f>
        <v>6700.0815474983256</v>
      </c>
      <c r="J12">
        <f>'[1]Time Interval'!$AC$4*A12</f>
        <v>3.2988692323371804</v>
      </c>
      <c r="K12">
        <f t="shared" si="2"/>
        <v>2122.906087828334</v>
      </c>
      <c r="M12">
        <f t="shared" si="4"/>
        <v>8.3366533870188171</v>
      </c>
      <c r="P12">
        <f>F12/('[1]Time Interval'!$AI$4^2)</f>
        <v>1210894.8806507934</v>
      </c>
      <c r="Q12">
        <f t="shared" si="3"/>
        <v>258275.26787888535</v>
      </c>
      <c r="R12">
        <f>AVERAGE(Q1:Q23)</f>
        <v>275165.81387222611</v>
      </c>
    </row>
    <row r="13" spans="1:18" x14ac:dyDescent="0.3">
      <c r="A13">
        <f t="shared" si="0"/>
        <v>975</v>
      </c>
      <c r="B13">
        <v>195</v>
      </c>
      <c r="C13">
        <v>48.2</v>
      </c>
      <c r="D13">
        <v>5.3978494619999999</v>
      </c>
      <c r="E13">
        <v>67.236000000000004</v>
      </c>
      <c r="F13">
        <f t="shared" si="1"/>
        <v>59.279632789514515</v>
      </c>
      <c r="G13">
        <f>A13*'[1]Time Interval'!$AF$2</f>
        <v>7.9563672104854879</v>
      </c>
      <c r="I13">
        <f>C13/'[1]Time Interval'!$AK$4</f>
        <v>7176.5317908759844</v>
      </c>
      <c r="J13">
        <f>'[1]Time Interval'!$AC$4*A13</f>
        <v>3.6139297769985963</v>
      </c>
      <c r="K13">
        <f t="shared" si="2"/>
        <v>2082.6640065156894</v>
      </c>
      <c r="M13">
        <f t="shared" si="4"/>
        <v>8.9294820723179331</v>
      </c>
      <c r="P13">
        <f>F13/('[1]Time Interval'!$AI$4^2)</f>
        <v>1314137.0337445142</v>
      </c>
      <c r="Q13">
        <f t="shared" si="3"/>
        <v>249078.31579217172</v>
      </c>
    </row>
    <row r="14" spans="1:18" x14ac:dyDescent="0.3">
      <c r="A14">
        <f t="shared" si="0"/>
        <v>1060</v>
      </c>
      <c r="B14">
        <v>212</v>
      </c>
      <c r="C14">
        <v>52.2</v>
      </c>
      <c r="D14">
        <v>6</v>
      </c>
      <c r="E14">
        <v>76.174800000000005</v>
      </c>
      <c r="F14">
        <f t="shared" si="1"/>
        <v>67.524800776292707</v>
      </c>
      <c r="G14">
        <f>A14*'[1]Time Interval'!$AF$2</f>
        <v>8.6499992237073009</v>
      </c>
      <c r="I14">
        <f>C14/'[1]Time Interval'!$AK$4</f>
        <v>7772.0945950980577</v>
      </c>
      <c r="J14">
        <f>'[1]Time Interval'!$AC$4*A14</f>
        <v>3.9289903216600126</v>
      </c>
      <c r="K14">
        <f t="shared" si="2"/>
        <v>2081.0720381119027</v>
      </c>
      <c r="M14">
        <f t="shared" si="4"/>
        <v>8.7000000000000011</v>
      </c>
      <c r="P14">
        <f>F14/('[1]Time Interval'!$AI$4^2)</f>
        <v>1496919.5526467988</v>
      </c>
      <c r="Q14">
        <f t="shared" si="3"/>
        <v>254625.42078414909</v>
      </c>
    </row>
    <row r="15" spans="1:18" x14ac:dyDescent="0.3">
      <c r="A15">
        <f t="shared" si="0"/>
        <v>1145</v>
      </c>
      <c r="B15">
        <v>229</v>
      </c>
      <c r="C15">
        <v>55</v>
      </c>
      <c r="D15">
        <v>6.2150537630000002</v>
      </c>
      <c r="E15">
        <v>84.349199999999996</v>
      </c>
      <c r="F15">
        <f t="shared" si="1"/>
        <v>75.005568763070883</v>
      </c>
      <c r="G15">
        <f>A15*'[1]Time Interval'!$AF$2</f>
        <v>9.3436312369291112</v>
      </c>
      <c r="I15">
        <f>C15/'[1]Time Interval'!$AK$4</f>
        <v>8188.9885580535083</v>
      </c>
      <c r="J15">
        <f>'[1]Time Interval'!$AC$4*A15</f>
        <v>4.2440508663214285</v>
      </c>
      <c r="K15">
        <f t="shared" si="2"/>
        <v>2035.736249457796</v>
      </c>
      <c r="M15">
        <f t="shared" si="4"/>
        <v>8.849480969485862</v>
      </c>
      <c r="P15">
        <f>F15/('[1]Time Interval'!$AI$4^2)</f>
        <v>1662756.5153550846</v>
      </c>
      <c r="Q15">
        <f t="shared" si="3"/>
        <v>255956.81471278044</v>
      </c>
    </row>
    <row r="16" spans="1:18" x14ac:dyDescent="0.3">
      <c r="A16">
        <f t="shared" si="0"/>
        <v>1230</v>
      </c>
      <c r="B16">
        <v>246</v>
      </c>
      <c r="C16">
        <v>57.6</v>
      </c>
      <c r="D16">
        <v>6.4086021510000002</v>
      </c>
      <c r="E16">
        <v>89.7</v>
      </c>
      <c r="F16">
        <f t="shared" si="1"/>
        <v>79.662736749849074</v>
      </c>
      <c r="G16">
        <f>A16*'[1]Time Interval'!$AF$2</f>
        <v>10.037263250150923</v>
      </c>
      <c r="I16">
        <f>C16/'[1]Time Interval'!$AK$4</f>
        <v>8576.1043807978567</v>
      </c>
      <c r="J16">
        <f>'[1]Time Interval'!$AC$4*A16</f>
        <v>4.5591114109828448</v>
      </c>
      <c r="K16">
        <f t="shared" si="2"/>
        <v>1989.9150756340407</v>
      </c>
      <c r="M16">
        <f t="shared" si="4"/>
        <v>8.987919462438791</v>
      </c>
      <c r="P16">
        <f>F16/('[1]Time Interval'!$AI$4^2)</f>
        <v>1765998.6684488051</v>
      </c>
      <c r="Q16">
        <f t="shared" si="3"/>
        <v>247782.10959867816</v>
      </c>
    </row>
    <row r="17" spans="1:17" x14ac:dyDescent="0.3">
      <c r="A17">
        <f t="shared" si="0"/>
        <v>1315</v>
      </c>
      <c r="B17">
        <v>263</v>
      </c>
      <c r="C17">
        <v>60.6</v>
      </c>
      <c r="D17">
        <v>6.4086021510000002</v>
      </c>
      <c r="E17">
        <v>95.4876</v>
      </c>
      <c r="F17">
        <f t="shared" si="1"/>
        <v>84.75670473662727</v>
      </c>
      <c r="G17">
        <f>A17*'[1]Time Interval'!$AF$2</f>
        <v>10.730895263372735</v>
      </c>
      <c r="I17">
        <f>C17/'[1]Time Interval'!$AK$4</f>
        <v>9022.7764839644115</v>
      </c>
      <c r="J17">
        <f>'[1]Time Interval'!$AC$4*A17</f>
        <v>4.8741719556442611</v>
      </c>
      <c r="K17">
        <f t="shared" si="2"/>
        <v>1963.0883095720662</v>
      </c>
      <c r="M17">
        <f t="shared" si="4"/>
        <v>9.456040267774144</v>
      </c>
      <c r="P17">
        <f>F17/('[1]Time Interval'!$AI$4^2)</f>
        <v>1878923.996510525</v>
      </c>
      <c r="Q17">
        <f t="shared" si="3"/>
        <v>241780.66465606203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"/>
  <sheetViews>
    <sheetView topLeftCell="J1" workbookViewId="0">
      <selection activeCell="R12" sqref="R12"/>
    </sheetView>
  </sheetViews>
  <sheetFormatPr defaultRowHeight="14.4" x14ac:dyDescent="0.3"/>
  <sheetData>
    <row r="1" spans="1:18" x14ac:dyDescent="0.3">
      <c r="A1">
        <v>30</v>
      </c>
      <c r="B1">
        <v>6</v>
      </c>
      <c r="C1">
        <v>3.4</v>
      </c>
      <c r="D1">
        <v>4.3870967741935498</v>
      </c>
      <c r="E1">
        <v>4.0247999999999999</v>
      </c>
      <c r="F1">
        <f t="shared" ref="F1:F20" si="0">E1-G1</f>
        <v>2.7646159547206515</v>
      </c>
      <c r="G1">
        <f>A1*'[1]Time Interval'!$AF$3</f>
        <v>1.2601840452793485</v>
      </c>
      <c r="I1">
        <f>C1/'[1]Time Interval'!$AK$5</f>
        <v>506.22838358876231</v>
      </c>
      <c r="J1">
        <f>'[1]Time Interval'!$AC$5*A1</f>
        <v>2.1601993423982824E-2</v>
      </c>
      <c r="K1">
        <f t="shared" ref="K1:K20" si="1">I1/(J1^0.97948)</f>
        <v>21660.898917994455</v>
      </c>
      <c r="M1">
        <f>C1/D1</f>
        <v>0.77499999999999969</v>
      </c>
      <c r="P1">
        <f>F1/('[1]Time Interval'!$AI$4^2)</f>
        <v>61287.225295059208</v>
      </c>
      <c r="Q1">
        <f>P1/(J1^1.1837)</f>
        <v>5738912.6376901977</v>
      </c>
    </row>
    <row r="2" spans="1:18" x14ac:dyDescent="0.3">
      <c r="A2">
        <v>55</v>
      </c>
      <c r="B2">
        <v>11</v>
      </c>
      <c r="C2">
        <v>6.6</v>
      </c>
      <c r="D2">
        <v>4.6021505380000001</v>
      </c>
      <c r="E2">
        <v>8.7360000000000007</v>
      </c>
      <c r="F2">
        <f t="shared" si="0"/>
        <v>6.4256625836545282</v>
      </c>
      <c r="G2">
        <f>A2*'[1]Time Interval'!$AF$3</f>
        <v>2.310337416345472</v>
      </c>
      <c r="I2">
        <f>C2/'[1]Time Interval'!$AK$5</f>
        <v>982.67862696642101</v>
      </c>
      <c r="J2">
        <f>'[1]Time Interval'!$AC$5*A2</f>
        <v>3.9603654610635176E-2</v>
      </c>
      <c r="K2">
        <f t="shared" si="1"/>
        <v>23222.115119368606</v>
      </c>
      <c r="M2">
        <f t="shared" ref="M2:M20" si="2">C2/D2</f>
        <v>1.4341121494187854</v>
      </c>
      <c r="P2">
        <f>F2/('[1]Time Interval'!$AI$4^2)</f>
        <v>142446.92097722471</v>
      </c>
      <c r="Q2">
        <f t="shared" ref="Q2:Q20" si="3">P2/(J2^1.1837)</f>
        <v>6508993.4414257118</v>
      </c>
    </row>
    <row r="3" spans="1:18" x14ac:dyDescent="0.3">
      <c r="A3">
        <v>85</v>
      </c>
      <c r="B3">
        <v>17</v>
      </c>
      <c r="C3">
        <v>10.6</v>
      </c>
      <c r="D3">
        <v>4.9892473119999998</v>
      </c>
      <c r="E3">
        <v>15.2256</v>
      </c>
      <c r="F3">
        <f t="shared" si="0"/>
        <v>11.655078538375179</v>
      </c>
      <c r="G3">
        <f>A3*'[1]Time Interval'!$AF$3</f>
        <v>3.5705214616248204</v>
      </c>
      <c r="I3">
        <f>C3/'[1]Time Interval'!$AK$5</f>
        <v>1578.2414311884943</v>
      </c>
      <c r="J3">
        <f>'[1]Time Interval'!$AC$5*A3</f>
        <v>6.1205648034617997E-2</v>
      </c>
      <c r="K3">
        <f t="shared" si="1"/>
        <v>24349.323582338635</v>
      </c>
      <c r="M3">
        <f t="shared" si="2"/>
        <v>2.1245689654439803</v>
      </c>
      <c r="P3">
        <f>F3/('[1]Time Interval'!$AI$4^2)</f>
        <v>258374.91930599292</v>
      </c>
      <c r="Q3">
        <f t="shared" si="3"/>
        <v>7052210.3024460152</v>
      </c>
    </row>
    <row r="4" spans="1:18" x14ac:dyDescent="0.3">
      <c r="A4">
        <v>115</v>
      </c>
      <c r="B4">
        <v>23</v>
      </c>
      <c r="C4">
        <v>14.6</v>
      </c>
      <c r="D4">
        <v>5.2043010750000001</v>
      </c>
      <c r="E4">
        <v>21.886800000000001</v>
      </c>
      <c r="F4">
        <f t="shared" si="0"/>
        <v>17.056094493095831</v>
      </c>
      <c r="G4">
        <f>A4*'[1]Time Interval'!$AF$3</f>
        <v>4.8307055069041693</v>
      </c>
      <c r="I4">
        <f>C4/'[1]Time Interval'!$AK$5</f>
        <v>2173.8042354105678</v>
      </c>
      <c r="J4">
        <f>'[1]Time Interval'!$AC$5*A4</f>
        <v>8.2807641458600825E-2</v>
      </c>
      <c r="K4">
        <f t="shared" si="1"/>
        <v>24943.007674634962</v>
      </c>
      <c r="M4">
        <f t="shared" si="2"/>
        <v>2.8053719009713518</v>
      </c>
      <c r="N4">
        <f>STDEV(K1:K20)/AVERAGE(K1:K20)*100</f>
        <v>6.2115486613634081</v>
      </c>
      <c r="P4">
        <f>F4/('[1]Time Interval'!$AI$4^2)</f>
        <v>378107.0220864751</v>
      </c>
      <c r="Q4">
        <f t="shared" si="3"/>
        <v>7215971.2229378065</v>
      </c>
    </row>
    <row r="5" spans="1:18" x14ac:dyDescent="0.3">
      <c r="A5">
        <v>145</v>
      </c>
      <c r="B5">
        <v>29</v>
      </c>
      <c r="C5">
        <v>18.2</v>
      </c>
      <c r="D5">
        <v>5.3978494619999999</v>
      </c>
      <c r="E5">
        <v>28.345199999999998</v>
      </c>
      <c r="F5">
        <f t="shared" si="0"/>
        <v>22.254310447816479</v>
      </c>
      <c r="G5">
        <f>A5*'[1]Time Interval'!$AF$3</f>
        <v>6.0908895521835174</v>
      </c>
      <c r="I5">
        <f>C5/'[1]Time Interval'!$AK$5</f>
        <v>2709.8107592104338</v>
      </c>
      <c r="J5">
        <f>'[1]Time Interval'!$AC$5*A5</f>
        <v>0.10440963488258365</v>
      </c>
      <c r="K5">
        <f t="shared" si="1"/>
        <v>24777.811369163159</v>
      </c>
      <c r="M5">
        <f t="shared" si="2"/>
        <v>3.3717131476387214</v>
      </c>
      <c r="P5">
        <f>F5/('[1]Time Interval'!$AI$4^2)</f>
        <v>493343.36506038619</v>
      </c>
      <c r="Q5">
        <f t="shared" si="3"/>
        <v>7155929.787817793</v>
      </c>
    </row>
    <row r="6" spans="1:18" x14ac:dyDescent="0.3">
      <c r="A6">
        <v>175</v>
      </c>
      <c r="B6">
        <v>35</v>
      </c>
      <c r="C6">
        <v>21.4</v>
      </c>
      <c r="D6">
        <v>5.2043010750000001</v>
      </c>
      <c r="E6">
        <v>32.791200000000003</v>
      </c>
      <c r="F6">
        <f t="shared" si="0"/>
        <v>25.440126402537139</v>
      </c>
      <c r="G6">
        <f>A6*'[1]Time Interval'!$AF$3</f>
        <v>7.3510735974628654</v>
      </c>
      <c r="I6">
        <f>C6/'[1]Time Interval'!$AK$5</f>
        <v>3186.2610025880922</v>
      </c>
      <c r="J6">
        <f>'[1]Time Interval'!$AC$5*A6</f>
        <v>0.12601162830656648</v>
      </c>
      <c r="K6">
        <f t="shared" si="1"/>
        <v>24233.221428670207</v>
      </c>
      <c r="M6">
        <f t="shared" si="2"/>
        <v>4.1119834712867753</v>
      </c>
      <c r="P6">
        <f>F6/('[1]Time Interval'!$AI$4^2)</f>
        <v>563967.93764601613</v>
      </c>
      <c r="Q6">
        <f t="shared" si="3"/>
        <v>6547844.5345082292</v>
      </c>
    </row>
    <row r="7" spans="1:18" x14ac:dyDescent="0.3">
      <c r="A7">
        <v>205</v>
      </c>
      <c r="B7">
        <v>41</v>
      </c>
      <c r="C7">
        <v>25</v>
      </c>
      <c r="D7">
        <v>5.5913978489999998</v>
      </c>
      <c r="E7">
        <v>40.263599999999997</v>
      </c>
      <c r="F7">
        <f t="shared" si="0"/>
        <v>31.652342357257783</v>
      </c>
      <c r="G7">
        <f>A7*'[1]Time Interval'!$AF$3</f>
        <v>8.6112576427422134</v>
      </c>
      <c r="I7">
        <f>C7/'[1]Time Interval'!$AK$5</f>
        <v>3722.2675263879582</v>
      </c>
      <c r="J7">
        <f>'[1]Time Interval'!$AC$5*A7</f>
        <v>0.14761362173054929</v>
      </c>
      <c r="K7">
        <f t="shared" si="1"/>
        <v>24245.526648745308</v>
      </c>
      <c r="M7">
        <f t="shared" si="2"/>
        <v>4.4711538465235767</v>
      </c>
      <c r="P7">
        <f>F7/('[1]Time Interval'!$AI$4^2)</f>
        <v>701683.07965278218</v>
      </c>
      <c r="Q7">
        <f t="shared" si="3"/>
        <v>6755321.7974234093</v>
      </c>
    </row>
    <row r="8" spans="1:18" x14ac:dyDescent="0.3">
      <c r="A8">
        <v>235</v>
      </c>
      <c r="B8">
        <v>47</v>
      </c>
      <c r="C8">
        <v>27.6</v>
      </c>
      <c r="D8">
        <v>5.8064516130000001</v>
      </c>
      <c r="E8">
        <v>45.692399999999999</v>
      </c>
      <c r="F8">
        <f t="shared" si="0"/>
        <v>35.820958311978437</v>
      </c>
      <c r="G8">
        <f>A8*'[1]Time Interval'!$AF$3</f>
        <v>9.8714416880215623</v>
      </c>
      <c r="I8">
        <f>C8/'[1]Time Interval'!$AK$5</f>
        <v>4109.3833491323066</v>
      </c>
      <c r="J8">
        <f>'[1]Time Interval'!$AC$5*A8</f>
        <v>0.16921561515453212</v>
      </c>
      <c r="K8">
        <f t="shared" si="1"/>
        <v>23415.520578981756</v>
      </c>
      <c r="M8">
        <f t="shared" si="2"/>
        <v>4.753333333254111</v>
      </c>
      <c r="P8">
        <f>F8/('[1]Time Interval'!$AI$4^2)</f>
        <v>794094.79591640981</v>
      </c>
      <c r="Q8">
        <f t="shared" si="3"/>
        <v>6503803.3967424538</v>
      </c>
    </row>
    <row r="9" spans="1:18" x14ac:dyDescent="0.3">
      <c r="A9">
        <v>265</v>
      </c>
      <c r="B9">
        <v>53</v>
      </c>
      <c r="C9">
        <v>30.8</v>
      </c>
      <c r="D9">
        <v>6.1935483869999999</v>
      </c>
      <c r="E9">
        <v>53.664000000000001</v>
      </c>
      <c r="F9">
        <f t="shared" si="0"/>
        <v>42.532374266699094</v>
      </c>
      <c r="G9">
        <f>A9*'[1]Time Interval'!$AF$3</f>
        <v>11.131625733300911</v>
      </c>
      <c r="I9">
        <f>C9/'[1]Time Interval'!$AK$5</f>
        <v>4585.8335925099645</v>
      </c>
      <c r="J9">
        <f>'[1]Time Interval'!$AC$5*A9</f>
        <v>0.19081760857851493</v>
      </c>
      <c r="K9">
        <f t="shared" si="1"/>
        <v>23229.407526700503</v>
      </c>
      <c r="M9">
        <f t="shared" si="2"/>
        <v>4.9729166667443687</v>
      </c>
      <c r="P9">
        <f>F9/('[1]Time Interval'!$AI$4^2)</f>
        <v>942876.42360088928</v>
      </c>
      <c r="Q9">
        <f t="shared" si="3"/>
        <v>6698641.2370392829</v>
      </c>
    </row>
    <row r="10" spans="1:18" x14ac:dyDescent="0.3">
      <c r="A10">
        <v>295</v>
      </c>
      <c r="B10">
        <v>59</v>
      </c>
      <c r="C10">
        <v>34.200000000000003</v>
      </c>
      <c r="D10">
        <v>6.3870967739999998</v>
      </c>
      <c r="E10">
        <v>61.089599999999997</v>
      </c>
      <c r="F10">
        <f t="shared" si="0"/>
        <v>48.697790221419737</v>
      </c>
      <c r="G10">
        <f>A10*'[1]Time Interval'!$AF$3</f>
        <v>12.39180977858026</v>
      </c>
      <c r="I10">
        <f>C10/'[1]Time Interval'!$AK$5</f>
        <v>5092.0619760987274</v>
      </c>
      <c r="J10">
        <f>'[1]Time Interval'!$AC$5*A10</f>
        <v>0.21241960200249776</v>
      </c>
      <c r="K10">
        <f t="shared" si="1"/>
        <v>23221.652569165381</v>
      </c>
      <c r="M10">
        <f t="shared" si="2"/>
        <v>5.354545454707714</v>
      </c>
      <c r="P10">
        <f>F10/('[1]Time Interval'!$AI$4^2)</f>
        <v>1079554.0825753696</v>
      </c>
      <c r="Q10">
        <f t="shared" si="3"/>
        <v>6755292.6331113307</v>
      </c>
    </row>
    <row r="11" spans="1:18" x14ac:dyDescent="0.3">
      <c r="A11">
        <v>325</v>
      </c>
      <c r="B11">
        <v>65</v>
      </c>
      <c r="C11">
        <v>37.4</v>
      </c>
      <c r="D11">
        <v>6.4086021510000002</v>
      </c>
      <c r="E11">
        <v>67.906800000000004</v>
      </c>
      <c r="F11">
        <f t="shared" si="0"/>
        <v>54.254806176140399</v>
      </c>
      <c r="G11">
        <f>A11*'[1]Time Interval'!$AF$3</f>
        <v>13.651993823859607</v>
      </c>
      <c r="I11">
        <f>C11/'[1]Time Interval'!$AK$5</f>
        <v>5568.5122194763853</v>
      </c>
      <c r="J11">
        <f>'[1]Time Interval'!$AC$5*A11</f>
        <v>0.2340215954264806</v>
      </c>
      <c r="K11">
        <f t="shared" si="1"/>
        <v>23096.191564653684</v>
      </c>
      <c r="M11">
        <f t="shared" si="2"/>
        <v>5.8359060398474094</v>
      </c>
      <c r="P11">
        <f>F11/('[1]Time Interval'!$AI$4^2)</f>
        <v>1202744.4621301375</v>
      </c>
      <c r="Q11">
        <f t="shared" si="3"/>
        <v>6710967.1773412572</v>
      </c>
      <c r="R11">
        <f>_xlfn.STDEV.P(Q1:Q23)*100/R12</f>
        <v>4.8600200963719402</v>
      </c>
    </row>
    <row r="12" spans="1:18" x14ac:dyDescent="0.3">
      <c r="A12">
        <v>355</v>
      </c>
      <c r="B12">
        <v>71</v>
      </c>
      <c r="C12">
        <v>40.6</v>
      </c>
      <c r="D12">
        <v>6.6021505380000001</v>
      </c>
      <c r="E12">
        <v>75.410399999999996</v>
      </c>
      <c r="F12">
        <f t="shared" si="0"/>
        <v>60.498222130861038</v>
      </c>
      <c r="G12">
        <f>A12*'[1]Time Interval'!$AF$3</f>
        <v>14.912177869138956</v>
      </c>
      <c r="I12">
        <f>C12/'[1]Time Interval'!$AK$5</f>
        <v>6044.962462854045</v>
      </c>
      <c r="J12">
        <f>'[1]Time Interval'!$AC$5*A12</f>
        <v>0.25562358885046343</v>
      </c>
      <c r="K12">
        <f t="shared" si="1"/>
        <v>22995.171427280711</v>
      </c>
      <c r="M12">
        <f t="shared" si="2"/>
        <v>6.1495114003109395</v>
      </c>
      <c r="P12">
        <f>F12/('[1]Time Interval'!$AI$4^2)</f>
        <v>1341151.2594917603</v>
      </c>
      <c r="Q12">
        <f t="shared" si="3"/>
        <v>6740630.84647799</v>
      </c>
      <c r="R12">
        <f>AVERAGE(Q1:Q23)</f>
        <v>6586674.646109594</v>
      </c>
    </row>
    <row r="13" spans="1:18" x14ac:dyDescent="0.3">
      <c r="A13">
        <v>385</v>
      </c>
      <c r="B13">
        <v>77</v>
      </c>
      <c r="C13">
        <v>43</v>
      </c>
      <c r="D13">
        <v>6.6021505380000001</v>
      </c>
      <c r="E13">
        <v>79.045199999999994</v>
      </c>
      <c r="F13">
        <f t="shared" si="0"/>
        <v>62.872838085581691</v>
      </c>
      <c r="G13">
        <f>A13*'[1]Time Interval'!$AF$3</f>
        <v>16.172361914418303</v>
      </c>
      <c r="I13">
        <f>C13/'[1]Time Interval'!$AK$5</f>
        <v>6402.3001453872885</v>
      </c>
      <c r="J13">
        <f>'[1]Time Interval'!$AC$5*A13</f>
        <v>0.27722558227444621</v>
      </c>
      <c r="K13">
        <f t="shared" si="1"/>
        <v>22494.154071291265</v>
      </c>
      <c r="M13">
        <f t="shared" si="2"/>
        <v>6.5130293156002557</v>
      </c>
      <c r="P13">
        <f>F13/('[1]Time Interval'!$AI$4^2)</f>
        <v>1393792.7928511063</v>
      </c>
      <c r="Q13">
        <f t="shared" si="3"/>
        <v>6363798.6795740286</v>
      </c>
    </row>
    <row r="14" spans="1:18" x14ac:dyDescent="0.3">
      <c r="A14">
        <v>415</v>
      </c>
      <c r="B14">
        <v>83</v>
      </c>
      <c r="C14">
        <v>45.8</v>
      </c>
      <c r="D14">
        <v>6.8172043010000003</v>
      </c>
      <c r="E14">
        <v>87.110399999999998</v>
      </c>
      <c r="F14">
        <f t="shared" si="0"/>
        <v>69.67785404030235</v>
      </c>
      <c r="G14">
        <f>A14*'[1]Time Interval'!$AF$3</f>
        <v>17.432545959697652</v>
      </c>
      <c r="I14">
        <f>C14/'[1]Time Interval'!$AK$5</f>
        <v>6819.1941083427391</v>
      </c>
      <c r="J14">
        <f>'[1]Time Interval'!$AC$5*A14</f>
        <v>0.29882757569842905</v>
      </c>
      <c r="K14">
        <f t="shared" si="1"/>
        <v>22261.171397645554</v>
      </c>
      <c r="M14">
        <f t="shared" si="2"/>
        <v>6.7182965300426307</v>
      </c>
      <c r="N14">
        <f>AVERAGE(K1:K20)</f>
        <v>22715.025616412102</v>
      </c>
      <c r="P14">
        <f>F14/('[1]Time Interval'!$AI$4^2)</f>
        <v>1544649.386600157</v>
      </c>
      <c r="Q14">
        <f t="shared" si="3"/>
        <v>6453190.2267418196</v>
      </c>
    </row>
    <row r="15" spans="1:18" x14ac:dyDescent="0.3">
      <c r="A15">
        <v>445</v>
      </c>
      <c r="B15">
        <v>89</v>
      </c>
      <c r="C15">
        <v>48</v>
      </c>
      <c r="D15">
        <v>7.0107526880000002</v>
      </c>
      <c r="E15">
        <v>92.882400000000004</v>
      </c>
      <c r="F15">
        <f t="shared" si="0"/>
        <v>74.189669995022996</v>
      </c>
      <c r="G15">
        <f>A15*'[1]Time Interval'!$AF$3</f>
        <v>18.692730004977001</v>
      </c>
      <c r="I15">
        <f>C15/'[1]Time Interval'!$AK$5</f>
        <v>7146.7536506648803</v>
      </c>
      <c r="J15">
        <f>'[1]Time Interval'!$AC$5*A15</f>
        <v>0.32042956912241188</v>
      </c>
      <c r="K15">
        <f t="shared" si="1"/>
        <v>21788.82742073535</v>
      </c>
      <c r="M15">
        <f t="shared" si="2"/>
        <v>6.846625767039181</v>
      </c>
      <c r="P15">
        <f>F15/('[1]Time Interval'!$AI$4^2)</f>
        <v>1644669.3117672123</v>
      </c>
      <c r="Q15">
        <f t="shared" si="3"/>
        <v>6326200.1350976238</v>
      </c>
    </row>
    <row r="16" spans="1:18" x14ac:dyDescent="0.3">
      <c r="A16">
        <v>475</v>
      </c>
      <c r="B16">
        <v>95</v>
      </c>
      <c r="C16">
        <v>50.2</v>
      </c>
      <c r="D16">
        <v>7.3978494619999999</v>
      </c>
      <c r="E16">
        <v>102.2736</v>
      </c>
      <c r="F16">
        <f t="shared" si="0"/>
        <v>82.320685949743648</v>
      </c>
      <c r="G16">
        <f>A16*'[1]Time Interval'!$AF$3</f>
        <v>19.95291405025635</v>
      </c>
      <c r="I16">
        <f>C16/'[1]Time Interval'!$AK$5</f>
        <v>7474.3131929870206</v>
      </c>
      <c r="J16">
        <f>'[1]Time Interval'!$AC$5*A16</f>
        <v>0.34203156254639472</v>
      </c>
      <c r="K16">
        <f t="shared" si="1"/>
        <v>21376.871450163861</v>
      </c>
      <c r="M16">
        <f t="shared" si="2"/>
        <v>6.785755814288831</v>
      </c>
      <c r="P16">
        <f>F16/('[1]Time Interval'!$AI$4^2)</f>
        <v>1824921.2580976887</v>
      </c>
      <c r="Q16">
        <f t="shared" si="3"/>
        <v>6497854.5792433843</v>
      </c>
    </row>
    <row r="17" spans="1:17" x14ac:dyDescent="0.3">
      <c r="A17">
        <v>505</v>
      </c>
      <c r="B17">
        <v>101</v>
      </c>
      <c r="C17">
        <v>52.6</v>
      </c>
      <c r="D17">
        <v>7.6129032260000002</v>
      </c>
      <c r="E17">
        <v>108.3732</v>
      </c>
      <c r="F17">
        <f t="shared" si="0"/>
        <v>87.160101904464298</v>
      </c>
      <c r="G17">
        <f>A17*'[1]Time Interval'!$AF$3</f>
        <v>21.213098095535699</v>
      </c>
      <c r="I17">
        <f>C17/'[1]Time Interval'!$AK$5</f>
        <v>7831.6508755202649</v>
      </c>
      <c r="J17">
        <f>'[1]Time Interval'!$AC$5*A17</f>
        <v>0.36363355597037755</v>
      </c>
      <c r="K17">
        <f t="shared" si="1"/>
        <v>21094.740651926702</v>
      </c>
      <c r="M17">
        <f t="shared" si="2"/>
        <v>6.9093220337226446</v>
      </c>
      <c r="P17">
        <f>F17/('[1]Time Interval'!$AI$4^2)</f>
        <v>1932203.5644907434</v>
      </c>
      <c r="Q17">
        <f t="shared" si="3"/>
        <v>6398747.2787828865</v>
      </c>
    </row>
    <row r="18" spans="1:17" x14ac:dyDescent="0.3">
      <c r="A18">
        <v>535</v>
      </c>
      <c r="B18">
        <v>107</v>
      </c>
      <c r="C18">
        <v>55.2</v>
      </c>
      <c r="D18">
        <v>7.8064516130000001</v>
      </c>
      <c r="E18">
        <v>118.07640000000001</v>
      </c>
      <c r="F18">
        <f t="shared" si="0"/>
        <v>95.603117859184962</v>
      </c>
      <c r="G18">
        <f>A18*'[1]Time Interval'!$AF$3</f>
        <v>22.473282140815048</v>
      </c>
      <c r="I18">
        <f>C18/'[1]Time Interval'!$AK$5</f>
        <v>8218.7666982646133</v>
      </c>
      <c r="J18">
        <f>'[1]Time Interval'!$AC$5*A18</f>
        <v>0.38523554939436033</v>
      </c>
      <c r="K18">
        <f t="shared" si="1"/>
        <v>20920.853607996938</v>
      </c>
      <c r="M18">
        <f t="shared" si="2"/>
        <v>7.0710743800776319</v>
      </c>
      <c r="P18">
        <f>F18/('[1]Time Interval'!$AI$4^2)</f>
        <v>2119372.0643697907</v>
      </c>
      <c r="Q18">
        <f t="shared" si="3"/>
        <v>6555154.2711657071</v>
      </c>
    </row>
    <row r="19" spans="1:17" x14ac:dyDescent="0.3">
      <c r="A19">
        <v>565</v>
      </c>
      <c r="B19">
        <v>113</v>
      </c>
      <c r="C19">
        <v>57.2</v>
      </c>
      <c r="D19">
        <v>7.8064516130000001</v>
      </c>
      <c r="E19">
        <v>122.2884</v>
      </c>
      <c r="F19">
        <f t="shared" si="0"/>
        <v>98.554933813905592</v>
      </c>
      <c r="G19">
        <f>A19*'[1]Time Interval'!$AF$3</f>
        <v>23.733466186094397</v>
      </c>
      <c r="I19">
        <f>C19/'[1]Time Interval'!$AK$5</f>
        <v>8516.5481003756486</v>
      </c>
      <c r="J19">
        <f>'[1]Time Interval'!$AC$5*A19</f>
        <v>0.40683754281834317</v>
      </c>
      <c r="K19">
        <f t="shared" si="1"/>
        <v>20550.760612169073</v>
      </c>
      <c r="M19">
        <f t="shared" si="2"/>
        <v>7.3272727271818932</v>
      </c>
      <c r="P19">
        <f>F19/('[1]Time Interval'!$AI$4^2)</f>
        <v>2184809.221793992</v>
      </c>
      <c r="Q19">
        <f t="shared" si="3"/>
        <v>6334930.5161423394</v>
      </c>
    </row>
    <row r="20" spans="1:17" x14ac:dyDescent="0.3">
      <c r="A20">
        <v>595</v>
      </c>
      <c r="B20">
        <v>119</v>
      </c>
      <c r="C20">
        <v>59.8</v>
      </c>
      <c r="D20">
        <v>8.1935483869999999</v>
      </c>
      <c r="E20">
        <v>131.16480000000001</v>
      </c>
      <c r="F20">
        <f t="shared" si="0"/>
        <v>106.17114976862626</v>
      </c>
      <c r="G20">
        <f>A20*'[1]Time Interval'!$AF$3</f>
        <v>24.993650231373742</v>
      </c>
      <c r="I20">
        <f>C20/'[1]Time Interval'!$AK$5</f>
        <v>8903.663923119997</v>
      </c>
      <c r="J20">
        <f>'[1]Time Interval'!$AC$5*A20</f>
        <v>0.428439536242326</v>
      </c>
      <c r="K20">
        <f t="shared" si="1"/>
        <v>20423.284708615902</v>
      </c>
      <c r="M20">
        <f t="shared" si="2"/>
        <v>7.298425196936595</v>
      </c>
      <c r="P20">
        <f>F20/('[1]Time Interval'!$AI$4^2)</f>
        <v>2353648.8547693272</v>
      </c>
      <c r="Q20">
        <f t="shared" si="3"/>
        <v>6419098.2204826241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"/>
  <sheetViews>
    <sheetView topLeftCell="M1" workbookViewId="0">
      <selection activeCell="R12" sqref="R12"/>
    </sheetView>
  </sheetViews>
  <sheetFormatPr defaultRowHeight="14.4" x14ac:dyDescent="0.3"/>
  <cols>
    <col min="10" max="10" width="12" bestFit="1" customWidth="1"/>
  </cols>
  <sheetData>
    <row r="1" spans="1:18" x14ac:dyDescent="0.3">
      <c r="A1">
        <v>30</v>
      </c>
      <c r="B1">
        <v>6</v>
      </c>
      <c r="C1">
        <v>4.2</v>
      </c>
      <c r="D1">
        <v>5.1891891890000004</v>
      </c>
      <c r="E1">
        <v>6.4116</v>
      </c>
      <c r="F1">
        <f t="shared" ref="F1:F20" si="0">E1-G1</f>
        <v>3.8155284494365005</v>
      </c>
      <c r="G1">
        <f>A1*'[1]Time Interval'!$AF$4</f>
        <v>2.5960715505634995</v>
      </c>
      <c r="I1">
        <f>C1/'[1]Time Interval'!$AK$6</f>
        <v>625.34094443317701</v>
      </c>
      <c r="J1">
        <f>'[1]Time Interval'!$AC$6*A1</f>
        <v>1.0486031270295184E-2</v>
      </c>
      <c r="K1">
        <f t="shared" ref="K1:K20" si="1">I1/(J1^0.95674)</f>
        <v>48964.052509401801</v>
      </c>
      <c r="M1">
        <f t="shared" ref="M1:M20" si="2">C1/D1</f>
        <v>0.80937500002950846</v>
      </c>
      <c r="P1">
        <f>F1/('[1]Time Interval'!$AI$4^2)</f>
        <v>84584.316784047216</v>
      </c>
      <c r="Q1">
        <f>P1/(J1^1.1906)</f>
        <v>19228712.776410937</v>
      </c>
    </row>
    <row r="2" spans="1:18" x14ac:dyDescent="0.3">
      <c r="A2">
        <v>55</v>
      </c>
      <c r="B2">
        <v>11</v>
      </c>
      <c r="C2">
        <v>8.4</v>
      </c>
      <c r="D2">
        <v>6.2054054049999996</v>
      </c>
      <c r="E2">
        <v>14.944800000000001</v>
      </c>
      <c r="F2">
        <f t="shared" si="0"/>
        <v>10.185335490633584</v>
      </c>
      <c r="G2">
        <f>A2*'[1]Time Interval'!$AF$4</f>
        <v>4.7594645093664161</v>
      </c>
      <c r="I2">
        <f>C2/'[1]Time Interval'!$AK$6</f>
        <v>1250.681888866354</v>
      </c>
      <c r="J2">
        <f>'[1]Time Interval'!$AC$6*A2</f>
        <v>1.9224390662207835E-2</v>
      </c>
      <c r="K2">
        <f t="shared" si="1"/>
        <v>54834.481387330939</v>
      </c>
      <c r="M2">
        <f t="shared" si="2"/>
        <v>1.3536585366738019</v>
      </c>
      <c r="P2">
        <f>F2/('[1]Time Interval'!$AI$4^2)</f>
        <v>225793.00747155596</v>
      </c>
      <c r="Q2">
        <f t="shared" ref="Q2:Q20" si="3">P2/(J2^1.1906)</f>
        <v>24943397.206229024</v>
      </c>
    </row>
    <row r="3" spans="1:18" x14ac:dyDescent="0.3">
      <c r="A3">
        <v>80</v>
      </c>
      <c r="B3">
        <v>16</v>
      </c>
      <c r="C3">
        <v>12.6</v>
      </c>
      <c r="D3">
        <v>6.5945945950000002</v>
      </c>
      <c r="E3">
        <v>23.992799999999999</v>
      </c>
      <c r="F3">
        <f t="shared" si="0"/>
        <v>17.069942531830666</v>
      </c>
      <c r="G3">
        <f>A3*'[1]Time Interval'!$AF$4</f>
        <v>6.9228574681693322</v>
      </c>
      <c r="I3">
        <f>C3/'[1]Time Interval'!$AK$6</f>
        <v>1876.0228332995309</v>
      </c>
      <c r="J3">
        <f>'[1]Time Interval'!$AC$6*A3</f>
        <v>2.7962750054120487E-2</v>
      </c>
      <c r="K3">
        <f t="shared" si="1"/>
        <v>57472.128914608686</v>
      </c>
      <c r="M3">
        <f t="shared" si="2"/>
        <v>1.9106557375874595</v>
      </c>
      <c r="N3">
        <f>STDEV(K1:K20)/AVERAGE(K1:K20)*100</f>
        <v>5.3724860164848307</v>
      </c>
      <c r="P3">
        <f>F3/('[1]Time Interval'!$AI$4^2)</f>
        <v>378414.01151420642</v>
      </c>
      <c r="Q3">
        <f t="shared" si="3"/>
        <v>26758958.28941904</v>
      </c>
    </row>
    <row r="4" spans="1:18" x14ac:dyDescent="0.3">
      <c r="A4">
        <v>105</v>
      </c>
      <c r="B4">
        <v>21</v>
      </c>
      <c r="C4">
        <v>16.2</v>
      </c>
      <c r="D4">
        <v>7.2</v>
      </c>
      <c r="E4">
        <v>32.869199999999999</v>
      </c>
      <c r="F4">
        <f t="shared" si="0"/>
        <v>23.78294957302775</v>
      </c>
      <c r="G4">
        <f>A4*'[1]Time Interval'!$AF$4</f>
        <v>9.0862504269722493</v>
      </c>
      <c r="I4">
        <f>C4/'[1]Time Interval'!$AK$6</f>
        <v>2412.0293570993967</v>
      </c>
      <c r="J4">
        <f>'[1]Time Interval'!$AC$6*A4</f>
        <v>3.6701109446033144E-2</v>
      </c>
      <c r="K4">
        <f t="shared" si="1"/>
        <v>56965.435040045442</v>
      </c>
      <c r="M4">
        <f t="shared" si="2"/>
        <v>2.25</v>
      </c>
      <c r="P4">
        <f>F4/('[1]Time Interval'!$AI$4^2)</f>
        <v>527230.91110514302</v>
      </c>
      <c r="Q4">
        <f t="shared" si="3"/>
        <v>26970799.323258735</v>
      </c>
    </row>
    <row r="5" spans="1:18" x14ac:dyDescent="0.3">
      <c r="A5">
        <v>130</v>
      </c>
      <c r="B5">
        <v>26</v>
      </c>
      <c r="C5">
        <v>19.2</v>
      </c>
      <c r="D5">
        <v>7.2</v>
      </c>
      <c r="E5">
        <v>40.637999999999998</v>
      </c>
      <c r="F5">
        <f t="shared" si="0"/>
        <v>29.388356614224833</v>
      </c>
      <c r="G5">
        <f>A5*'[1]Time Interval'!$AF$4</f>
        <v>11.249643385775165</v>
      </c>
      <c r="I5">
        <f>C5/'[1]Time Interval'!$AK$6</f>
        <v>2858.7014602659519</v>
      </c>
      <c r="J5">
        <f>'[1]Time Interval'!$AC$6*A5</f>
        <v>4.5439468837945793E-2</v>
      </c>
      <c r="K5">
        <f t="shared" si="1"/>
        <v>55037.173193036499</v>
      </c>
      <c r="M5">
        <f t="shared" si="2"/>
        <v>2.6666666666666665</v>
      </c>
      <c r="P5">
        <f>F5/('[1]Time Interval'!$AI$4^2)</f>
        <v>651494.04559865338</v>
      </c>
      <c r="Q5">
        <f t="shared" si="3"/>
        <v>25844636.484249547</v>
      </c>
    </row>
    <row r="6" spans="1:18" x14ac:dyDescent="0.3">
      <c r="A6">
        <v>155</v>
      </c>
      <c r="B6">
        <v>31</v>
      </c>
      <c r="C6">
        <v>22.4</v>
      </c>
      <c r="D6">
        <v>7.5891891889999998</v>
      </c>
      <c r="E6">
        <v>49.795200000000001</v>
      </c>
      <c r="F6">
        <f t="shared" si="0"/>
        <v>36.38216365542192</v>
      </c>
      <c r="G6">
        <f>A6*'[1]Time Interval'!$AF$4</f>
        <v>13.413036344578082</v>
      </c>
      <c r="I6">
        <f>C6/'[1]Time Interval'!$AK$6</f>
        <v>3335.1517036436107</v>
      </c>
      <c r="J6">
        <f>'[1]Time Interval'!$AC$6*A6</f>
        <v>5.4177828229858449E-2</v>
      </c>
      <c r="K6">
        <f t="shared" si="1"/>
        <v>54264.914525358472</v>
      </c>
      <c r="M6">
        <f t="shared" si="2"/>
        <v>2.9515669516405305</v>
      </c>
      <c r="P6">
        <f>F6/('[1]Time Interval'!$AI$4^2)</f>
        <v>806535.84338330373</v>
      </c>
      <c r="Q6">
        <f t="shared" si="3"/>
        <v>25949899.805418201</v>
      </c>
    </row>
    <row r="7" spans="1:18" x14ac:dyDescent="0.3">
      <c r="A7">
        <v>180</v>
      </c>
      <c r="B7">
        <v>36</v>
      </c>
      <c r="C7">
        <v>26</v>
      </c>
      <c r="D7">
        <v>7.5891891889999998</v>
      </c>
      <c r="E7">
        <v>58.297199999999997</v>
      </c>
      <c r="F7">
        <f t="shared" si="0"/>
        <v>42.720770696618999</v>
      </c>
      <c r="G7">
        <f>A7*'[1]Time Interval'!$AF$4</f>
        <v>15.576429303380998</v>
      </c>
      <c r="I7">
        <f>C7/'[1]Time Interval'!$AK$6</f>
        <v>3871.1582274434768</v>
      </c>
      <c r="J7">
        <f>'[1]Time Interval'!$AC$6*A7</f>
        <v>6.2916187621771105E-2</v>
      </c>
      <c r="K7">
        <f t="shared" si="1"/>
        <v>54589.986296288829</v>
      </c>
      <c r="M7">
        <f t="shared" si="2"/>
        <v>3.4259259260113302</v>
      </c>
      <c r="P7">
        <f>F7/('[1]Time Interval'!$AI$4^2)</f>
        <v>947052.8787159553</v>
      </c>
      <c r="Q7">
        <f t="shared" si="3"/>
        <v>25501616.852475602</v>
      </c>
    </row>
    <row r="8" spans="1:18" x14ac:dyDescent="0.3">
      <c r="A8">
        <v>205</v>
      </c>
      <c r="B8">
        <v>41</v>
      </c>
      <c r="C8">
        <v>29.4</v>
      </c>
      <c r="D8">
        <v>7.4162162159999996</v>
      </c>
      <c r="E8">
        <v>65.785200000000003</v>
      </c>
      <c r="F8">
        <f t="shared" si="0"/>
        <v>48.045377737816089</v>
      </c>
      <c r="G8">
        <f>A8*'[1]Time Interval'!$AF$4</f>
        <v>17.739822262183914</v>
      </c>
      <c r="I8">
        <f>C8/'[1]Time Interval'!$AK$6</f>
        <v>4377.3866110322388</v>
      </c>
      <c r="J8">
        <f>'[1]Time Interval'!$AC$6*A8</f>
        <v>7.1654547013683748E-2</v>
      </c>
      <c r="K8">
        <f t="shared" si="1"/>
        <v>54506.587785748496</v>
      </c>
      <c r="M8">
        <f t="shared" si="2"/>
        <v>3.9642857144012913</v>
      </c>
      <c r="P8">
        <f>F8/('[1]Time Interval'!$AI$4^2)</f>
        <v>1065091.1150157521</v>
      </c>
      <c r="Q8">
        <f t="shared" si="3"/>
        <v>24565949.080864251</v>
      </c>
    </row>
    <row r="9" spans="1:18" x14ac:dyDescent="0.3">
      <c r="A9">
        <v>230</v>
      </c>
      <c r="B9">
        <v>46</v>
      </c>
      <c r="C9">
        <v>33</v>
      </c>
      <c r="D9">
        <v>7.4162162159999996</v>
      </c>
      <c r="E9">
        <v>75.098399999999998</v>
      </c>
      <c r="F9">
        <f t="shared" si="0"/>
        <v>55.195184779013168</v>
      </c>
      <c r="G9">
        <f>A9*'[1]Time Interval'!$AF$4</f>
        <v>19.90321522098683</v>
      </c>
      <c r="I9">
        <f>C9/'[1]Time Interval'!$AK$6</f>
        <v>4913.3931348321048</v>
      </c>
      <c r="J9">
        <f>'[1]Time Interval'!$AC$6*A9</f>
        <v>8.0392906405596404E-2</v>
      </c>
      <c r="K9">
        <f t="shared" si="1"/>
        <v>54802.895366341421</v>
      </c>
      <c r="M9">
        <f t="shared" si="2"/>
        <v>4.4497084549402253</v>
      </c>
      <c r="P9">
        <f>F9/('[1]Time Interval'!$AI$4^2)</f>
        <v>1223591.1895746877</v>
      </c>
      <c r="Q9">
        <f t="shared" si="3"/>
        <v>24608441.627740506</v>
      </c>
    </row>
    <row r="10" spans="1:18" x14ac:dyDescent="0.3">
      <c r="A10">
        <v>255</v>
      </c>
      <c r="B10">
        <v>51</v>
      </c>
      <c r="C10">
        <v>35.799999999999997</v>
      </c>
      <c r="D10">
        <v>8</v>
      </c>
      <c r="E10">
        <v>84.661199999999994</v>
      </c>
      <c r="F10">
        <f t="shared" si="0"/>
        <v>62.594591820210248</v>
      </c>
      <c r="G10">
        <f>A10*'[1]Time Interval'!$AF$4</f>
        <v>22.066608179789746</v>
      </c>
      <c r="I10">
        <f>C10/'[1]Time Interval'!$AK$6</f>
        <v>5330.2870977875564</v>
      </c>
      <c r="J10">
        <f>'[1]Time Interval'!$AC$6*A10</f>
        <v>8.913126579750906E-2</v>
      </c>
      <c r="K10">
        <f t="shared" si="1"/>
        <v>53864.028129509519</v>
      </c>
      <c r="M10">
        <f t="shared" si="2"/>
        <v>4.4749999999999996</v>
      </c>
      <c r="P10">
        <f>F10/('[1]Time Interval'!$AI$4^2)</f>
        <v>1387624.5069724799</v>
      </c>
      <c r="Q10">
        <f t="shared" si="3"/>
        <v>24681193.392886825</v>
      </c>
    </row>
    <row r="11" spans="1:18" x14ac:dyDescent="0.3">
      <c r="A11">
        <v>280</v>
      </c>
      <c r="B11">
        <v>56</v>
      </c>
      <c r="C11">
        <v>39.200000000000003</v>
      </c>
      <c r="D11">
        <v>8.4108108109999993</v>
      </c>
      <c r="E11">
        <v>94.879199999999997</v>
      </c>
      <c r="F11">
        <f t="shared" si="0"/>
        <v>70.649198861407342</v>
      </c>
      <c r="G11">
        <f>A11*'[1]Time Interval'!$AF$4</f>
        <v>24.230001138592662</v>
      </c>
      <c r="I11">
        <f>C11/'[1]Time Interval'!$AK$6</f>
        <v>5836.5154813763193</v>
      </c>
      <c r="J11">
        <f>'[1]Time Interval'!$AC$6*A11</f>
        <v>9.7869625189421702E-2</v>
      </c>
      <c r="K11">
        <f t="shared" si="1"/>
        <v>53931.331913484319</v>
      </c>
      <c r="M11">
        <f t="shared" si="2"/>
        <v>4.6606683803578903</v>
      </c>
      <c r="P11">
        <f>F11/('[1]Time Interval'!$AI$4^2)</f>
        <v>1566182.5868222709</v>
      </c>
      <c r="Q11">
        <f t="shared" si="3"/>
        <v>24921660.268955771</v>
      </c>
      <c r="R11">
        <f>_xlfn.STDEV.P(Q1:Q23)*100/R12</f>
        <v>6.7778826665573959</v>
      </c>
    </row>
    <row r="12" spans="1:18" x14ac:dyDescent="0.3">
      <c r="A12">
        <v>305</v>
      </c>
      <c r="B12">
        <v>61</v>
      </c>
      <c r="C12">
        <v>42</v>
      </c>
      <c r="D12">
        <v>8.4108108109999993</v>
      </c>
      <c r="E12">
        <v>102.42959999999999</v>
      </c>
      <c r="F12">
        <f t="shared" si="0"/>
        <v>76.036205902604422</v>
      </c>
      <c r="G12">
        <f>A12*'[1]Time Interval'!$AF$4</f>
        <v>26.393394097395579</v>
      </c>
      <c r="I12">
        <f>C12/'[1]Time Interval'!$AK$6</f>
        <v>6253.4094443317699</v>
      </c>
      <c r="J12">
        <f>'[1]Time Interval'!$AC$6*A12</f>
        <v>0.10660798458133436</v>
      </c>
      <c r="K12">
        <f t="shared" si="1"/>
        <v>53243.83341098587</v>
      </c>
      <c r="M12">
        <f t="shared" si="2"/>
        <v>4.993573264669168</v>
      </c>
      <c r="N12">
        <f>AVERAGE(K1:K20)</f>
        <v>52609.330160921578</v>
      </c>
      <c r="P12">
        <f>F12/('[1]Time Interval'!$AI$4^2)</f>
        <v>1685604.1338317818</v>
      </c>
      <c r="Q12">
        <f t="shared" si="3"/>
        <v>24225298.186389394</v>
      </c>
      <c r="R12">
        <f>AVERAGE(Q1:Q23)</f>
        <v>24281905.794856526</v>
      </c>
    </row>
    <row r="13" spans="1:18" x14ac:dyDescent="0.3">
      <c r="A13">
        <v>330</v>
      </c>
      <c r="B13">
        <v>66</v>
      </c>
      <c r="C13">
        <v>44</v>
      </c>
      <c r="D13">
        <v>8.6054054050000008</v>
      </c>
      <c r="E13">
        <v>111.2124</v>
      </c>
      <c r="F13">
        <f t="shared" si="0"/>
        <v>82.655612943801515</v>
      </c>
      <c r="G13">
        <f>A13*'[1]Time Interval'!$AF$4</f>
        <v>28.556787056198495</v>
      </c>
      <c r="I13">
        <f>C13/'[1]Time Interval'!$AK$6</f>
        <v>6551.190846442807</v>
      </c>
      <c r="J13">
        <f>'[1]Time Interval'!$AC$6*A13</f>
        <v>0.11534634397324701</v>
      </c>
      <c r="K13">
        <f t="shared" si="1"/>
        <v>51729.550361557376</v>
      </c>
      <c r="M13">
        <f t="shared" si="2"/>
        <v>5.1130653268740449</v>
      </c>
      <c r="P13">
        <f>F13/('[1]Time Interval'!$AI$4^2)</f>
        <v>1832346.0673581474</v>
      </c>
      <c r="Q13">
        <f t="shared" si="3"/>
        <v>23976497.205416646</v>
      </c>
    </row>
    <row r="14" spans="1:18" x14ac:dyDescent="0.3">
      <c r="A14">
        <v>355</v>
      </c>
      <c r="B14">
        <v>71</v>
      </c>
      <c r="C14">
        <v>46.2</v>
      </c>
      <c r="D14">
        <v>9.1891891890000004</v>
      </c>
      <c r="E14">
        <v>121.7424</v>
      </c>
      <c r="F14">
        <f t="shared" si="0"/>
        <v>91.0222199849986</v>
      </c>
      <c r="G14">
        <f>A14*'[1]Time Interval'!$AF$4</f>
        <v>30.720180015001411</v>
      </c>
      <c r="I14">
        <f>C14/'[1]Time Interval'!$AK$6</f>
        <v>6878.7503887649473</v>
      </c>
      <c r="J14">
        <f>'[1]Time Interval'!$AC$6*A14</f>
        <v>0.12408470336515967</v>
      </c>
      <c r="K14">
        <f t="shared" si="1"/>
        <v>50650.71203021687</v>
      </c>
      <c r="M14">
        <f t="shared" si="2"/>
        <v>5.0276470589270401</v>
      </c>
      <c r="P14">
        <f>F14/('[1]Time Interval'!$AI$4^2)</f>
        <v>2017820.7007565089</v>
      </c>
      <c r="Q14">
        <f t="shared" si="3"/>
        <v>24204807.244063318</v>
      </c>
    </row>
    <row r="15" spans="1:18" x14ac:dyDescent="0.3">
      <c r="A15">
        <v>380</v>
      </c>
      <c r="B15">
        <v>76</v>
      </c>
      <c r="C15">
        <v>49.2</v>
      </c>
      <c r="D15">
        <v>9.1891891890000004</v>
      </c>
      <c r="E15">
        <v>126.7188</v>
      </c>
      <c r="F15">
        <f t="shared" si="0"/>
        <v>93.835227026195668</v>
      </c>
      <c r="G15">
        <f>A15*'[1]Time Interval'!$AF$4</f>
        <v>32.883572973804327</v>
      </c>
      <c r="I15">
        <f>C15/'[1]Time Interval'!$AK$6</f>
        <v>7325.4224919315029</v>
      </c>
      <c r="J15">
        <f>'[1]Time Interval'!$AC$6*A15</f>
        <v>0.13282306275707231</v>
      </c>
      <c r="K15">
        <f t="shared" si="1"/>
        <v>50539.623047482739</v>
      </c>
      <c r="M15">
        <f t="shared" si="2"/>
        <v>5.3541176471690557</v>
      </c>
      <c r="P15">
        <f>F15/('[1]Time Interval'!$AI$4^2)</f>
        <v>2080180.6809903106</v>
      </c>
      <c r="Q15">
        <f t="shared" si="3"/>
        <v>23010795.936257202</v>
      </c>
    </row>
    <row r="16" spans="1:18" x14ac:dyDescent="0.3">
      <c r="A16">
        <v>405</v>
      </c>
      <c r="B16">
        <v>81</v>
      </c>
      <c r="C16">
        <v>52.2</v>
      </c>
      <c r="D16">
        <v>9.6</v>
      </c>
      <c r="E16">
        <v>136.0164</v>
      </c>
      <c r="F16">
        <f t="shared" si="0"/>
        <v>100.96943406739277</v>
      </c>
      <c r="G16">
        <f>A16*'[1]Time Interval'!$AF$4</f>
        <v>35.046965932607243</v>
      </c>
      <c r="I16">
        <f>C16/'[1]Time Interval'!$AK$6</f>
        <v>7772.0945950980577</v>
      </c>
      <c r="J16">
        <f>'[1]Time Interval'!$AC$6*A16</f>
        <v>0.14156142214898498</v>
      </c>
      <c r="K16">
        <f t="shared" si="1"/>
        <v>50450.216923793254</v>
      </c>
      <c r="M16">
        <f t="shared" si="2"/>
        <v>5.4375000000000009</v>
      </c>
      <c r="P16">
        <f>F16/('[1]Time Interval'!$AI$4^2)</f>
        <v>2238334.9278718182</v>
      </c>
      <c r="Q16">
        <f t="shared" si="3"/>
        <v>22951446.058550213</v>
      </c>
    </row>
    <row r="17" spans="1:17" x14ac:dyDescent="0.3">
      <c r="A17">
        <v>430</v>
      </c>
      <c r="B17">
        <v>86</v>
      </c>
      <c r="C17">
        <v>55</v>
      </c>
      <c r="D17">
        <v>10.205405409999999</v>
      </c>
      <c r="E17">
        <v>149.10480000000001</v>
      </c>
      <c r="F17">
        <f t="shared" si="0"/>
        <v>111.89444110858986</v>
      </c>
      <c r="G17">
        <f>A17*'[1]Time Interval'!$AF$4</f>
        <v>37.210358891410159</v>
      </c>
      <c r="I17">
        <f>C17/'[1]Time Interval'!$AK$6</f>
        <v>8188.9885580535083</v>
      </c>
      <c r="J17">
        <f>'[1]Time Interval'!$AC$6*A17</f>
        <v>0.15029978154089763</v>
      </c>
      <c r="K17">
        <f t="shared" si="1"/>
        <v>50195.771442460275</v>
      </c>
      <c r="M17">
        <f t="shared" si="2"/>
        <v>5.3893008450313005</v>
      </c>
      <c r="P17">
        <f>F17/('[1]Time Interval'!$AI$4^2)</f>
        <v>2480525.3003684604</v>
      </c>
      <c r="Q17">
        <f t="shared" si="3"/>
        <v>23684108.953764942</v>
      </c>
    </row>
    <row r="18" spans="1:17" x14ac:dyDescent="0.3">
      <c r="A18">
        <v>455</v>
      </c>
      <c r="B18">
        <v>91</v>
      </c>
      <c r="C18">
        <v>57.4</v>
      </c>
      <c r="D18">
        <v>10.4</v>
      </c>
      <c r="E18">
        <v>155.90639999999999</v>
      </c>
      <c r="F18">
        <f t="shared" si="0"/>
        <v>116.53264814978692</v>
      </c>
      <c r="G18">
        <f>A18*'[1]Time Interval'!$AF$4</f>
        <v>39.373751850213075</v>
      </c>
      <c r="I18">
        <f>C18/'[1]Time Interval'!$AK$6</f>
        <v>8546.3262405867517</v>
      </c>
      <c r="J18">
        <f>'[1]Time Interval'!$AC$6*A18</f>
        <v>0.15903814093281027</v>
      </c>
      <c r="K18">
        <f t="shared" si="1"/>
        <v>49628.95407773956</v>
      </c>
      <c r="M18">
        <f t="shared" si="2"/>
        <v>5.5192307692307692</v>
      </c>
      <c r="P18">
        <f>F18/('[1]Time Interval'!$AI$4^2)</f>
        <v>2583347.1188614005</v>
      </c>
      <c r="Q18">
        <f t="shared" si="3"/>
        <v>23060850.957229283</v>
      </c>
    </row>
    <row r="19" spans="1:17" x14ac:dyDescent="0.3">
      <c r="A19">
        <v>480</v>
      </c>
      <c r="B19">
        <v>96</v>
      </c>
      <c r="C19">
        <v>59</v>
      </c>
      <c r="D19">
        <v>11.2</v>
      </c>
      <c r="E19">
        <v>166.79519999999999</v>
      </c>
      <c r="F19">
        <f t="shared" si="0"/>
        <v>125.25805519098401</v>
      </c>
      <c r="G19">
        <f>A19*'[1]Time Interval'!$AF$4</f>
        <v>41.537144809015992</v>
      </c>
      <c r="I19">
        <f>C19/'[1]Time Interval'!$AK$6</f>
        <v>8784.5513622755825</v>
      </c>
      <c r="J19">
        <f>'[1]Time Interval'!$AC$6*A19</f>
        <v>0.16777650032472294</v>
      </c>
      <c r="K19">
        <f t="shared" si="1"/>
        <v>48467.467085272001</v>
      </c>
      <c r="M19">
        <f t="shared" si="2"/>
        <v>5.2678571428571432</v>
      </c>
      <c r="P19">
        <f>F19/('[1]Time Interval'!$AI$4^2)</f>
        <v>2776775.7888406189</v>
      </c>
      <c r="Q19">
        <f t="shared" si="3"/>
        <v>23258190.816061486</v>
      </c>
    </row>
    <row r="20" spans="1:17" x14ac:dyDescent="0.3">
      <c r="A20">
        <v>505</v>
      </c>
      <c r="B20">
        <v>101</v>
      </c>
      <c r="C20">
        <v>61.4</v>
      </c>
      <c r="D20">
        <v>11.805405410000001</v>
      </c>
      <c r="E20">
        <v>176.95079999999999</v>
      </c>
      <c r="F20">
        <f t="shared" si="0"/>
        <v>133.25026223218109</v>
      </c>
      <c r="G20">
        <f>A20*'[1]Time Interval'!$AF$4</f>
        <v>43.700537767818908</v>
      </c>
      <c r="I20">
        <f>C20/'[1]Time Interval'!$AK$6</f>
        <v>9141.8890448088259</v>
      </c>
      <c r="J20">
        <f>'[1]Time Interval'!$AC$6*A20</f>
        <v>0.17651485971663558</v>
      </c>
      <c r="K20">
        <f t="shared" si="1"/>
        <v>48047.459777769167</v>
      </c>
      <c r="M20">
        <f t="shared" si="2"/>
        <v>5.2010073239831245</v>
      </c>
      <c r="P20">
        <f>F20/('[1]Time Interval'!$AI$4^2)</f>
        <v>2953950.5579806953</v>
      </c>
      <c r="Q20">
        <f t="shared" si="3"/>
        <v>23290855.431489721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6"/>
  <sheetViews>
    <sheetView topLeftCell="J1" workbookViewId="0">
      <selection activeCell="R12" sqref="R12"/>
    </sheetView>
  </sheetViews>
  <sheetFormatPr defaultRowHeight="14.4" x14ac:dyDescent="0.3"/>
  <sheetData>
    <row r="1" spans="1:18" x14ac:dyDescent="0.3">
      <c r="A1">
        <v>30</v>
      </c>
      <c r="B1">
        <v>6</v>
      </c>
      <c r="C1">
        <v>3.4</v>
      </c>
      <c r="D1">
        <v>6.1935483870967731</v>
      </c>
      <c r="E1">
        <v>6.5988000000000007</v>
      </c>
      <c r="F1">
        <f t="shared" ref="F1:F16" si="0">E1-G1</f>
        <v>2.6838307775229939</v>
      </c>
      <c r="G1">
        <f>A1*'[1]Time Interval'!$AF$5</f>
        <v>3.9149692224770067</v>
      </c>
      <c r="I1">
        <f>C1/'[1]Time Interval'!$AK$7</f>
        <v>506.22838358876231</v>
      </c>
      <c r="J1">
        <f>'[1]Time Interval'!$AC$7*A1</f>
        <v>6.9534358796079759E-3</v>
      </c>
      <c r="K1">
        <f t="shared" ref="K1:K16" si="1">I1/(J1^1.097)</f>
        <v>117883.68155625717</v>
      </c>
      <c r="M1">
        <f t="shared" ref="M1:M16" si="2">C1/D1</f>
        <v>0.54895833333333344</v>
      </c>
      <c r="P1">
        <f>F1/('[1]Time Interval'!$AI$4^2)</f>
        <v>59496.343871923389</v>
      </c>
      <c r="Q1">
        <f>P1/(J1^1.4924)</f>
        <v>98807932.751297727</v>
      </c>
    </row>
    <row r="2" spans="1:18" x14ac:dyDescent="0.3">
      <c r="A2">
        <f t="shared" ref="A2:A16" si="3">B2*5</f>
        <v>45</v>
      </c>
      <c r="B2">
        <v>9</v>
      </c>
      <c r="C2">
        <v>5.6</v>
      </c>
      <c r="D2">
        <v>7.2043010750000001</v>
      </c>
      <c r="E2">
        <v>13.337999999999999</v>
      </c>
      <c r="F2">
        <f t="shared" si="0"/>
        <v>7.4655461662844891</v>
      </c>
      <c r="G2">
        <f>A2*'[1]Time Interval'!$AF$5</f>
        <v>5.8724538337155101</v>
      </c>
      <c r="I2">
        <f>C2/'[1]Time Interval'!$AK$7</f>
        <v>833.78792591090269</v>
      </c>
      <c r="J2">
        <f>'[1]Time Interval'!$AC$7*A2</f>
        <v>1.0430153819411963E-2</v>
      </c>
      <c r="K2">
        <f t="shared" si="1"/>
        <v>124448.79314980736</v>
      </c>
      <c r="M2">
        <f t="shared" si="2"/>
        <v>0.77731343286482513</v>
      </c>
      <c r="P2">
        <f>F2/('[1]Time Interval'!$AI$4^2)</f>
        <v>165499.51868087772</v>
      </c>
      <c r="Q2">
        <f t="shared" ref="Q2:Q16" si="4">P2/(J2^1.4924)</f>
        <v>150072001.4510937</v>
      </c>
    </row>
    <row r="3" spans="1:18" x14ac:dyDescent="0.3">
      <c r="A3">
        <f t="shared" si="3"/>
        <v>65</v>
      </c>
      <c r="B3">
        <v>13</v>
      </c>
      <c r="C3">
        <v>8.8000000000000007</v>
      </c>
      <c r="D3">
        <v>8</v>
      </c>
      <c r="E3">
        <v>23.712</v>
      </c>
      <c r="F3">
        <f t="shared" si="0"/>
        <v>15.229566684633152</v>
      </c>
      <c r="G3">
        <f>A3*'[1]Time Interval'!$AF$5</f>
        <v>8.4824333153668476</v>
      </c>
      <c r="I3">
        <f>C3/'[1]Time Interval'!$AK$7</f>
        <v>1310.2381692885615</v>
      </c>
      <c r="J3">
        <f>'[1]Time Interval'!$AC$7*A3</f>
        <v>1.5065777739150613E-2</v>
      </c>
      <c r="K3">
        <f t="shared" si="1"/>
        <v>130645.21558990088</v>
      </c>
      <c r="M3">
        <f t="shared" si="2"/>
        <v>1.1000000000000001</v>
      </c>
      <c r="P3">
        <f>F3/('[1]Time Interval'!$AI$4^2)</f>
        <v>337615.74838395679</v>
      </c>
      <c r="Q3">
        <f t="shared" si="4"/>
        <v>176843091.35568371</v>
      </c>
    </row>
    <row r="4" spans="1:18" x14ac:dyDescent="0.3">
      <c r="A4">
        <f t="shared" si="3"/>
        <v>85</v>
      </c>
      <c r="B4">
        <v>17</v>
      </c>
      <c r="C4">
        <v>12.2</v>
      </c>
      <c r="D4">
        <v>9.0107526880000002</v>
      </c>
      <c r="E4">
        <v>34.226399999999998</v>
      </c>
      <c r="F4">
        <f t="shared" si="0"/>
        <v>23.133987202981814</v>
      </c>
      <c r="G4">
        <f>A4*'[1]Time Interval'!$AF$5</f>
        <v>11.092412797018186</v>
      </c>
      <c r="I4">
        <f>C4/'[1]Time Interval'!$AK$7</f>
        <v>1816.4665528773237</v>
      </c>
      <c r="J4">
        <f>'[1]Time Interval'!$AC$7*A4</f>
        <v>1.9701401658889263E-2</v>
      </c>
      <c r="K4">
        <f t="shared" si="1"/>
        <v>134947.25632414201</v>
      </c>
      <c r="M4">
        <f t="shared" si="2"/>
        <v>1.3539379475198841</v>
      </c>
      <c r="N4">
        <f>STDEV(K1:K16)/AVERAGE(K1:K16)*100</f>
        <v>4.6092982817438362</v>
      </c>
      <c r="P4">
        <f>F4/('[1]Time Interval'!$AI$4^2)</f>
        <v>512844.42718389264</v>
      </c>
      <c r="Q4">
        <f t="shared" si="4"/>
        <v>180002331.74353233</v>
      </c>
    </row>
    <row r="5" spans="1:18" x14ac:dyDescent="0.3">
      <c r="A5">
        <f t="shared" si="3"/>
        <v>105</v>
      </c>
      <c r="B5">
        <v>21</v>
      </c>
      <c r="C5">
        <v>15.4</v>
      </c>
      <c r="D5">
        <v>10</v>
      </c>
      <c r="E5">
        <v>45.24</v>
      </c>
      <c r="F5">
        <f t="shared" si="0"/>
        <v>31.537607721330481</v>
      </c>
      <c r="G5">
        <f>A5*'[1]Time Interval'!$AF$5</f>
        <v>13.702392278669523</v>
      </c>
      <c r="I5">
        <f>C5/'[1]Time Interval'!$AK$7</f>
        <v>2292.9167962549823</v>
      </c>
      <c r="J5">
        <f>'[1]Time Interval'!$AC$7*A5</f>
        <v>2.4337025578627915E-2</v>
      </c>
      <c r="K5">
        <f t="shared" si="1"/>
        <v>135099.22252385755</v>
      </c>
      <c r="M5">
        <f t="shared" si="2"/>
        <v>1.54</v>
      </c>
      <c r="P5">
        <f>F5/('[1]Time Interval'!$AI$4^2)</f>
        <v>699139.59166154184</v>
      </c>
      <c r="Q5">
        <f t="shared" si="4"/>
        <v>179018651.63026807</v>
      </c>
    </row>
    <row r="6" spans="1:18" x14ac:dyDescent="0.3">
      <c r="A6">
        <f t="shared" si="3"/>
        <v>125</v>
      </c>
      <c r="B6">
        <v>25</v>
      </c>
      <c r="C6">
        <v>18.2</v>
      </c>
      <c r="D6">
        <v>10.40860215</v>
      </c>
      <c r="E6">
        <v>54.303600000000003</v>
      </c>
      <c r="F6">
        <f t="shared" si="0"/>
        <v>37.991228239679145</v>
      </c>
      <c r="G6">
        <f>A6*'[1]Time Interval'!$AF$5</f>
        <v>16.312371760320861</v>
      </c>
      <c r="I6">
        <f>C6/'[1]Time Interval'!$AK$7</f>
        <v>2709.8107592104338</v>
      </c>
      <c r="J6">
        <f>'[1]Time Interval'!$AC$7*A6</f>
        <v>2.8972649498366563E-2</v>
      </c>
      <c r="K6">
        <f t="shared" si="1"/>
        <v>131867.53672775332</v>
      </c>
      <c r="M6">
        <f t="shared" si="2"/>
        <v>1.7485537190985823</v>
      </c>
      <c r="P6">
        <f>F6/('[1]Time Interval'!$AI$4^2)</f>
        <v>842206.29646062374</v>
      </c>
      <c r="Q6">
        <f t="shared" si="4"/>
        <v>166244495.98840311</v>
      </c>
    </row>
    <row r="7" spans="1:18" x14ac:dyDescent="0.3">
      <c r="A7">
        <f t="shared" si="3"/>
        <v>145</v>
      </c>
      <c r="B7">
        <v>29</v>
      </c>
      <c r="C7">
        <v>20.6</v>
      </c>
      <c r="D7">
        <v>10.60215054</v>
      </c>
      <c r="E7">
        <v>62.836799999999997</v>
      </c>
      <c r="F7">
        <f t="shared" si="0"/>
        <v>43.914448758027802</v>
      </c>
      <c r="G7">
        <f>A7*'[1]Time Interval'!$AF$5</f>
        <v>18.922351241972198</v>
      </c>
      <c r="I7">
        <f>C7/'[1]Time Interval'!$AK$7</f>
        <v>3067.1484417436782</v>
      </c>
      <c r="J7">
        <f>'[1]Time Interval'!$AC$7*A7</f>
        <v>3.3608273418105218E-2</v>
      </c>
      <c r="K7">
        <f t="shared" si="1"/>
        <v>126830.3853245756</v>
      </c>
      <c r="M7">
        <f t="shared" si="2"/>
        <v>1.9430020279640361</v>
      </c>
      <c r="P7">
        <f>F7/('[1]Time Interval'!$AI$4^2)</f>
        <v>973514.86022713513</v>
      </c>
      <c r="Q7">
        <f t="shared" si="4"/>
        <v>153983530.83200008</v>
      </c>
    </row>
    <row r="8" spans="1:18" x14ac:dyDescent="0.3">
      <c r="A8">
        <f t="shared" si="3"/>
        <v>165</v>
      </c>
      <c r="B8">
        <v>33</v>
      </c>
      <c r="C8">
        <v>24.4</v>
      </c>
      <c r="D8">
        <v>11.59139785</v>
      </c>
      <c r="E8">
        <v>78.358800000000002</v>
      </c>
      <c r="F8">
        <f t="shared" si="0"/>
        <v>56.826469276376464</v>
      </c>
      <c r="G8">
        <f>A8*'[1]Time Interval'!$AF$5</f>
        <v>21.532330723623538</v>
      </c>
      <c r="I8">
        <f>C8/'[1]Time Interval'!$AK$7</f>
        <v>3632.9331057546474</v>
      </c>
      <c r="J8">
        <f>'[1]Time Interval'!$AC$7*A8</f>
        <v>3.8243897337843863E-2</v>
      </c>
      <c r="K8">
        <f t="shared" si="1"/>
        <v>130372.72092703442</v>
      </c>
      <c r="M8">
        <f t="shared" si="2"/>
        <v>2.1050092763402128</v>
      </c>
      <c r="P8">
        <f>F8/('[1]Time Interval'!$AI$4^2)</f>
        <v>1259754.2234816318</v>
      </c>
      <c r="Q8">
        <f t="shared" si="4"/>
        <v>164312301.87965187</v>
      </c>
    </row>
    <row r="9" spans="1:18" x14ac:dyDescent="0.3">
      <c r="A9">
        <f t="shared" si="3"/>
        <v>185</v>
      </c>
      <c r="B9">
        <v>37</v>
      </c>
      <c r="C9">
        <v>27.4</v>
      </c>
      <c r="D9">
        <v>11.80645161</v>
      </c>
      <c r="E9">
        <v>88.592399999999998</v>
      </c>
      <c r="F9">
        <f t="shared" si="0"/>
        <v>64.45008979472513</v>
      </c>
      <c r="G9">
        <f>A9*'[1]Time Interval'!$AF$5</f>
        <v>24.142310205274875</v>
      </c>
      <c r="I9">
        <f>C9/'[1]Time Interval'!$AK$7</f>
        <v>4079.6052089212021</v>
      </c>
      <c r="J9">
        <f>'[1]Time Interval'!$AC$7*A9</f>
        <v>4.2879521257582515E-2</v>
      </c>
      <c r="K9">
        <f t="shared" si="1"/>
        <v>129133.81058666371</v>
      </c>
      <c r="M9">
        <f t="shared" si="2"/>
        <v>2.320765027893084</v>
      </c>
      <c r="P9">
        <f>F9/('[1]Time Interval'!$AI$4^2)</f>
        <v>1428758.0040878542</v>
      </c>
      <c r="Q9">
        <f t="shared" si="4"/>
        <v>157104593.7405194</v>
      </c>
    </row>
    <row r="10" spans="1:18" x14ac:dyDescent="0.3">
      <c r="A10">
        <f t="shared" si="3"/>
        <v>205</v>
      </c>
      <c r="B10">
        <v>41</v>
      </c>
      <c r="C10">
        <v>30</v>
      </c>
      <c r="D10">
        <v>12.19354839</v>
      </c>
      <c r="E10">
        <v>100.23</v>
      </c>
      <c r="F10">
        <f t="shared" si="0"/>
        <v>73.4777103130738</v>
      </c>
      <c r="G10">
        <f>A10*'[1]Time Interval'!$AF$5</f>
        <v>26.752289686926211</v>
      </c>
      <c r="I10">
        <f>C10/'[1]Time Interval'!$AK$7</f>
        <v>4466.7210316655501</v>
      </c>
      <c r="J10">
        <f>'[1]Time Interval'!$AC$7*A10</f>
        <v>4.7515145177321166E-2</v>
      </c>
      <c r="K10">
        <f t="shared" si="1"/>
        <v>126329.29110605551</v>
      </c>
      <c r="M10">
        <f t="shared" si="2"/>
        <v>2.4603174597316704</v>
      </c>
      <c r="P10">
        <f>F10/('[1]Time Interval'!$AI$4^2)</f>
        <v>1628886.275662645</v>
      </c>
      <c r="Q10">
        <f t="shared" si="4"/>
        <v>153669117.42428511</v>
      </c>
    </row>
    <row r="11" spans="1:18" x14ac:dyDescent="0.3">
      <c r="A11">
        <f t="shared" si="3"/>
        <v>225</v>
      </c>
      <c r="B11">
        <v>45</v>
      </c>
      <c r="C11">
        <v>33</v>
      </c>
      <c r="D11">
        <v>12.387096769999999</v>
      </c>
      <c r="E11">
        <v>110.02679999999999</v>
      </c>
      <c r="F11">
        <f t="shared" si="0"/>
        <v>80.664530831422439</v>
      </c>
      <c r="G11">
        <f>A11*'[1]Time Interval'!$AF$5</f>
        <v>29.362269168577551</v>
      </c>
      <c r="I11">
        <f>C11/'[1]Time Interval'!$AK$7</f>
        <v>4913.3931348321048</v>
      </c>
      <c r="J11">
        <f>'[1]Time Interval'!$AC$7*A11</f>
        <v>5.2150769097059818E-2</v>
      </c>
      <c r="K11">
        <f t="shared" si="1"/>
        <v>125471.9095311343</v>
      </c>
      <c r="M11">
        <f t="shared" si="2"/>
        <v>2.6640625009018963</v>
      </c>
      <c r="P11">
        <f>F11/('[1]Time Interval'!$AI$4^2)</f>
        <v>1788206.8813008675</v>
      </c>
      <c r="Q11">
        <f t="shared" si="4"/>
        <v>146817514.25985813</v>
      </c>
      <c r="R11">
        <f>_xlfn.STDEV.P(Q1:Q23)*100/R12</f>
        <v>13.900019956573107</v>
      </c>
    </row>
    <row r="12" spans="1:18" x14ac:dyDescent="0.3">
      <c r="A12">
        <f t="shared" si="3"/>
        <v>245</v>
      </c>
      <c r="B12">
        <v>49</v>
      </c>
      <c r="C12">
        <v>36</v>
      </c>
      <c r="D12">
        <v>13.20430108</v>
      </c>
      <c r="E12">
        <v>122.77200000000001</v>
      </c>
      <c r="F12">
        <f t="shared" si="0"/>
        <v>90.799751349771114</v>
      </c>
      <c r="G12">
        <f>A12*'[1]Time Interval'!$AF$5</f>
        <v>31.972248650228888</v>
      </c>
      <c r="I12">
        <f>C12/'[1]Time Interval'!$AK$7</f>
        <v>5360.0652379986605</v>
      </c>
      <c r="J12">
        <f>'[1]Time Interval'!$AC$7*A12</f>
        <v>5.678639301679847E-2</v>
      </c>
      <c r="K12">
        <f t="shared" si="1"/>
        <v>124670.61337351653</v>
      </c>
      <c r="M12">
        <f t="shared" si="2"/>
        <v>2.7263843638439664</v>
      </c>
      <c r="N12">
        <f>AVERAGE(K1:K16)</f>
        <v>125973.67617778463</v>
      </c>
      <c r="P12">
        <f>F12/('[1]Time Interval'!$AI$4^2)</f>
        <v>2012888.9179730846</v>
      </c>
      <c r="Q12">
        <f t="shared" si="4"/>
        <v>145541095.51985216</v>
      </c>
      <c r="R12">
        <f>AVERAGE(Q1:Q23)</f>
        <v>150187169.45482346</v>
      </c>
    </row>
    <row r="13" spans="1:18" x14ac:dyDescent="0.3">
      <c r="A13">
        <f t="shared" si="3"/>
        <v>265</v>
      </c>
      <c r="B13">
        <v>53</v>
      </c>
      <c r="C13">
        <v>38.4</v>
      </c>
      <c r="D13">
        <v>13.20430108</v>
      </c>
      <c r="E13">
        <v>131.00880000000001</v>
      </c>
      <c r="F13">
        <f t="shared" si="0"/>
        <v>96.42657186811978</v>
      </c>
      <c r="G13">
        <f>A13*'[1]Time Interval'!$AF$5</f>
        <v>34.582228131880228</v>
      </c>
      <c r="I13">
        <f>C13/'[1]Time Interval'!$AK$7</f>
        <v>5717.4029205319039</v>
      </c>
      <c r="J13">
        <f>'[1]Time Interval'!$AC$7*A13</f>
        <v>6.1422016936537115E-2</v>
      </c>
      <c r="K13">
        <f t="shared" si="1"/>
        <v>122013.33296007439</v>
      </c>
      <c r="M13">
        <f t="shared" si="2"/>
        <v>2.9081433214335641</v>
      </c>
      <c r="P13">
        <f>F13/('[1]Time Interval'!$AI$4^2)</f>
        <v>2137626.755868454</v>
      </c>
      <c r="Q13">
        <f t="shared" si="4"/>
        <v>137479210.53102469</v>
      </c>
    </row>
    <row r="14" spans="1:18" x14ac:dyDescent="0.3">
      <c r="A14">
        <f t="shared" si="3"/>
        <v>285</v>
      </c>
      <c r="B14">
        <v>57</v>
      </c>
      <c r="C14">
        <v>41.2</v>
      </c>
      <c r="D14">
        <v>13.80645161</v>
      </c>
      <c r="E14">
        <v>144.75239999999999</v>
      </c>
      <c r="F14">
        <f t="shared" si="0"/>
        <v>107.56019238646843</v>
      </c>
      <c r="G14">
        <f>A14*'[1]Time Interval'!$AF$5</f>
        <v>37.192207613531565</v>
      </c>
      <c r="I14">
        <f>C14/'[1]Time Interval'!$AK$7</f>
        <v>6134.2968834873564</v>
      </c>
      <c r="J14">
        <f>'[1]Time Interval'!$AC$7*A14</f>
        <v>6.6057640856275773E-2</v>
      </c>
      <c r="K14">
        <f t="shared" si="1"/>
        <v>120867.40405000816</v>
      </c>
      <c r="M14">
        <f t="shared" si="2"/>
        <v>2.9841121501602106</v>
      </c>
      <c r="P14">
        <f>F14/('[1]Time Interval'!$AI$4^2)</f>
        <v>2384441.763896097</v>
      </c>
      <c r="Q14">
        <f t="shared" si="4"/>
        <v>137573107.10249802</v>
      </c>
    </row>
    <row r="15" spans="1:18" x14ac:dyDescent="0.3">
      <c r="A15">
        <f t="shared" si="3"/>
        <v>305</v>
      </c>
      <c r="B15">
        <v>61</v>
      </c>
      <c r="C15">
        <v>43.2</v>
      </c>
      <c r="D15">
        <v>14</v>
      </c>
      <c r="E15">
        <v>152.3964</v>
      </c>
      <c r="F15">
        <f t="shared" si="0"/>
        <v>112.5942129048171</v>
      </c>
      <c r="G15">
        <f>A15*'[1]Time Interval'!$AF$5</f>
        <v>39.802187095182902</v>
      </c>
      <c r="I15">
        <f>C15/'[1]Time Interval'!$AK$7</f>
        <v>6432.0782855983925</v>
      </c>
      <c r="J15">
        <f>'[1]Time Interval'!$AC$7*A15</f>
        <v>7.0693264776014411E-2</v>
      </c>
      <c r="K15">
        <f t="shared" si="1"/>
        <v>117647.74655012485</v>
      </c>
      <c r="M15">
        <f t="shared" si="2"/>
        <v>3.0857142857142859</v>
      </c>
      <c r="P15">
        <f>F15/('[1]Time Interval'!$AI$4^2)</f>
        <v>2496038.1500491821</v>
      </c>
      <c r="Q15">
        <f t="shared" si="4"/>
        <v>130148579.91419178</v>
      </c>
    </row>
    <row r="16" spans="1:18" x14ac:dyDescent="0.3">
      <c r="A16">
        <f t="shared" si="3"/>
        <v>325</v>
      </c>
      <c r="B16">
        <v>65</v>
      </c>
      <c r="C16">
        <v>46.2</v>
      </c>
      <c r="D16">
        <v>14</v>
      </c>
      <c r="E16">
        <v>161.6628</v>
      </c>
      <c r="F16">
        <f t="shared" si="0"/>
        <v>119.25063342316577</v>
      </c>
      <c r="G16">
        <f>A16*'[1]Time Interval'!$AF$5</f>
        <v>42.412166576834238</v>
      </c>
      <c r="I16">
        <f>C16/'[1]Time Interval'!$AK$7</f>
        <v>6878.7503887649473</v>
      </c>
      <c r="J16">
        <f>'[1]Time Interval'!$AC$7*A16</f>
        <v>7.5328888695753063E-2</v>
      </c>
      <c r="K16">
        <f t="shared" si="1"/>
        <v>117349.89856364804</v>
      </c>
      <c r="M16">
        <f t="shared" si="2"/>
        <v>3.3000000000000003</v>
      </c>
      <c r="P16">
        <f>F16/('[1]Time Interval'!$AI$4^2)</f>
        <v>2643600.6146548348</v>
      </c>
      <c r="Q16">
        <f t="shared" si="4"/>
        <v>125377155.15301575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"/>
  <sheetViews>
    <sheetView topLeftCell="L1" workbookViewId="0">
      <selection activeCell="R12" sqref="R12"/>
    </sheetView>
  </sheetViews>
  <sheetFormatPr defaultRowHeight="14.4" x14ac:dyDescent="0.3"/>
  <cols>
    <col min="10" max="10" width="12" bestFit="1" customWidth="1"/>
  </cols>
  <sheetData>
    <row r="1" spans="1:18" x14ac:dyDescent="0.3">
      <c r="A1">
        <v>30</v>
      </c>
      <c r="B1">
        <v>6</v>
      </c>
      <c r="C1">
        <v>4.5999999999999996</v>
      </c>
      <c r="D1">
        <v>7.0107526881720439</v>
      </c>
      <c r="E1">
        <v>9.8592000000000013</v>
      </c>
      <c r="F1">
        <f>E1-G1</f>
        <v>4.6622478440715867</v>
      </c>
      <c r="G1">
        <f>A1*'[1]Time Interval'!$AF$6</f>
        <v>5.1969521559284146</v>
      </c>
      <c r="I1">
        <f>C1/'[1]Time Interval'!$AK$8</f>
        <v>684.89722485538425</v>
      </c>
      <c r="J1">
        <f>'[1]Time Interval'!$AC$8*A1</f>
        <v>5.2381639550170859E-3</v>
      </c>
      <c r="K1">
        <f>I1/(J1^0.99606)</f>
        <v>128073.67877608772</v>
      </c>
      <c r="M1">
        <f t="shared" ref="M1" si="0">C1/D1</f>
        <v>0.65613496932515325</v>
      </c>
      <c r="P1">
        <f>F1/('[1]Time Interval'!$AI$4^2)</f>
        <v>103354.76560971067</v>
      </c>
      <c r="Q1">
        <f>P1/(J1^1.3171)</f>
        <v>104327723.26775914</v>
      </c>
    </row>
    <row r="2" spans="1:18" x14ac:dyDescent="0.3">
      <c r="A2">
        <v>45</v>
      </c>
      <c r="B2">
        <v>9</v>
      </c>
      <c r="C2">
        <v>7.4</v>
      </c>
      <c r="D2">
        <v>7.8064516130000001</v>
      </c>
      <c r="E2">
        <v>19.406400000000001</v>
      </c>
      <c r="F2">
        <f t="shared" ref="F2:F19" si="1">E2-G2</f>
        <v>11.610971766107379</v>
      </c>
      <c r="G2">
        <f>A2*'[1]Time Interval'!$AF$6</f>
        <v>7.7954282338926211</v>
      </c>
      <c r="I2">
        <f>C2/'[1]Time Interval'!$AK$8</f>
        <v>1101.7911878108357</v>
      </c>
      <c r="J2">
        <f>'[1]Time Interval'!$AC$8*A2</f>
        <v>7.8572459325256284E-3</v>
      </c>
      <c r="K2">
        <f t="shared" ref="K2:K19" si="2">I2/(J2^0.99606)</f>
        <v>137573.98359165015</v>
      </c>
      <c r="M2">
        <f t="shared" ref="M2:M19" si="3">C2/D2</f>
        <v>0.94793388428576941</v>
      </c>
      <c r="P2">
        <f>F2/('[1]Time Interval'!$AI$4^2)</f>
        <v>257397.14093341329</v>
      </c>
      <c r="Q2">
        <f t="shared" ref="Q2:Q19" si="4">P2/(J2^1.3171)</f>
        <v>152315164.84315458</v>
      </c>
    </row>
    <row r="3" spans="1:18" x14ac:dyDescent="0.3">
      <c r="A3">
        <v>65</v>
      </c>
      <c r="B3">
        <v>13</v>
      </c>
      <c r="C3">
        <v>11.2</v>
      </c>
      <c r="D3">
        <v>9.3978494619999999</v>
      </c>
      <c r="E3">
        <v>34.366799999999998</v>
      </c>
      <c r="F3">
        <f t="shared" si="1"/>
        <v>23.106736995488433</v>
      </c>
      <c r="G3">
        <f>A3*'[1]Time Interval'!$AF$6</f>
        <v>11.260063004511565</v>
      </c>
      <c r="I3">
        <f>C3/'[1]Time Interval'!$AK$8</f>
        <v>1667.5758518218054</v>
      </c>
      <c r="J3">
        <f>'[1]Time Interval'!$AC$8*A3</f>
        <v>1.1349355235870353E-2</v>
      </c>
      <c r="K3">
        <f t="shared" si="2"/>
        <v>144361.36979701396</v>
      </c>
      <c r="M3">
        <f t="shared" si="3"/>
        <v>1.1917620137763385</v>
      </c>
      <c r="P3">
        <f>F3/('[1]Time Interval'!$AI$4^2)</f>
        <v>512240.332570631</v>
      </c>
      <c r="Q3">
        <f t="shared" si="4"/>
        <v>186754560.87381968</v>
      </c>
    </row>
    <row r="4" spans="1:18" x14ac:dyDescent="0.3">
      <c r="A4">
        <v>85</v>
      </c>
      <c r="B4">
        <v>17</v>
      </c>
      <c r="C4">
        <v>14</v>
      </c>
      <c r="D4">
        <v>9.2043010750000001</v>
      </c>
      <c r="E4">
        <v>43.2744</v>
      </c>
      <c r="F4">
        <f t="shared" si="1"/>
        <v>28.549702224869492</v>
      </c>
      <c r="G4">
        <f>A4*'[1]Time Interval'!$AF$6</f>
        <v>14.724697775130506</v>
      </c>
      <c r="I4">
        <f>C4/'[1]Time Interval'!$AK$8</f>
        <v>2084.4698147772569</v>
      </c>
      <c r="J4">
        <f>'[1]Time Interval'!$AC$8*A4</f>
        <v>1.4841464539215077E-2</v>
      </c>
      <c r="K4">
        <f t="shared" si="2"/>
        <v>138138.41549532898</v>
      </c>
      <c r="M4">
        <f t="shared" si="3"/>
        <v>1.5210280374276002</v>
      </c>
      <c r="P4">
        <f>F4/('[1]Time Interval'!$AI$4^2)</f>
        <v>632902.38536557602</v>
      </c>
      <c r="Q4">
        <f t="shared" si="4"/>
        <v>162063305.82267138</v>
      </c>
    </row>
    <row r="5" spans="1:18" x14ac:dyDescent="0.3">
      <c r="A5">
        <v>105</v>
      </c>
      <c r="B5">
        <v>21</v>
      </c>
      <c r="C5">
        <v>17.600000000000001</v>
      </c>
      <c r="D5">
        <v>10.19354839</v>
      </c>
      <c r="E5">
        <v>56.7684</v>
      </c>
      <c r="F5">
        <f t="shared" si="1"/>
        <v>38.579067454250549</v>
      </c>
      <c r="G5">
        <f>A5*'[1]Time Interval'!$AF$6</f>
        <v>18.189332545749451</v>
      </c>
      <c r="I5">
        <f>C5/'[1]Time Interval'!$AK$8</f>
        <v>2620.476338577123</v>
      </c>
      <c r="J5">
        <f>'[1]Time Interval'!$AC$8*A5</f>
        <v>1.8333573842559802E-2</v>
      </c>
      <c r="K5">
        <f t="shared" si="2"/>
        <v>140698.77110117549</v>
      </c>
      <c r="M5">
        <f t="shared" si="3"/>
        <v>1.7265822779892646</v>
      </c>
      <c r="P5">
        <f>F5/('[1]Time Interval'!$AI$4^2)</f>
        <v>855237.77532451123</v>
      </c>
      <c r="Q5">
        <f t="shared" si="4"/>
        <v>165792193.48436457</v>
      </c>
    </row>
    <row r="6" spans="1:18" x14ac:dyDescent="0.3">
      <c r="A6">
        <v>125</v>
      </c>
      <c r="B6">
        <v>25</v>
      </c>
      <c r="C6">
        <v>20.399999999999999</v>
      </c>
      <c r="D6">
        <v>10.98924731</v>
      </c>
      <c r="E6">
        <v>70.106399999999994</v>
      </c>
      <c r="F6">
        <f t="shared" si="1"/>
        <v>48.452432683631599</v>
      </c>
      <c r="G6">
        <f>A6*'[1]Time Interval'!$AF$6</f>
        <v>21.653967316368394</v>
      </c>
      <c r="I6">
        <f>C6/'[1]Time Interval'!$AK$8</f>
        <v>3037.3703015325736</v>
      </c>
      <c r="J6">
        <f>'[1]Time Interval'!$AC$8*A6</f>
        <v>2.1825683145904527E-2</v>
      </c>
      <c r="K6">
        <f t="shared" si="2"/>
        <v>137083.57741035818</v>
      </c>
      <c r="M6">
        <f t="shared" si="3"/>
        <v>1.8563600785866743</v>
      </c>
      <c r="N6">
        <f>STDEV(K1:K21)/AVERAGE(K1:K21)*100</f>
        <v>3.0765932913639058</v>
      </c>
      <c r="P6">
        <f>F6/('[1]Time Interval'!$AI$4^2)</f>
        <v>1074114.8885091608</v>
      </c>
      <c r="Q6">
        <f t="shared" si="4"/>
        <v>165499309.61104053</v>
      </c>
    </row>
    <row r="7" spans="1:18" x14ac:dyDescent="0.3">
      <c r="A7">
        <v>145</v>
      </c>
      <c r="B7">
        <v>29</v>
      </c>
      <c r="C7">
        <v>24</v>
      </c>
      <c r="D7">
        <v>12</v>
      </c>
      <c r="E7">
        <v>85.300799999999995</v>
      </c>
      <c r="F7">
        <f t="shared" si="1"/>
        <v>60.182197913012658</v>
      </c>
      <c r="G7">
        <f>A7*'[1]Time Interval'!$AF$6</f>
        <v>25.118602086987337</v>
      </c>
      <c r="I7">
        <f>C7/'[1]Time Interval'!$AK$8</f>
        <v>3573.3768253324401</v>
      </c>
      <c r="J7">
        <f>'[1]Time Interval'!$AC$8*A7</f>
        <v>2.5317792449249251E-2</v>
      </c>
      <c r="K7">
        <f t="shared" si="2"/>
        <v>139111.32239139412</v>
      </c>
      <c r="M7">
        <f t="shared" si="3"/>
        <v>2</v>
      </c>
      <c r="P7">
        <f>F7/('[1]Time Interval'!$AI$4^2)</f>
        <v>1334145.4953078069</v>
      </c>
      <c r="Q7">
        <f t="shared" si="4"/>
        <v>169063955.81675231</v>
      </c>
    </row>
    <row r="8" spans="1:18" x14ac:dyDescent="0.3">
      <c r="A8">
        <v>165</v>
      </c>
      <c r="B8">
        <v>33</v>
      </c>
      <c r="C8">
        <v>26.4</v>
      </c>
      <c r="D8">
        <v>12.79569892</v>
      </c>
      <c r="E8">
        <v>94.9572</v>
      </c>
      <c r="F8">
        <f t="shared" si="1"/>
        <v>66.37396314239372</v>
      </c>
      <c r="G8">
        <f>A8*'[1]Time Interval'!$AF$6</f>
        <v>28.583236857606277</v>
      </c>
      <c r="I8">
        <f>C8/'[1]Time Interval'!$AK$8</f>
        <v>3930.714507865684</v>
      </c>
      <c r="J8">
        <f>'[1]Time Interval'!$AC$8*A8</f>
        <v>2.8809901752593972E-2</v>
      </c>
      <c r="K8">
        <f t="shared" si="2"/>
        <v>134542.75581905397</v>
      </c>
      <c r="M8">
        <f t="shared" si="3"/>
        <v>2.0631932780737858</v>
      </c>
      <c r="P8">
        <f>F8/('[1]Time Interval'!$AI$4^2)</f>
        <v>1471407.2766193217</v>
      </c>
      <c r="Q8">
        <f t="shared" si="4"/>
        <v>157278886.07934228</v>
      </c>
    </row>
    <row r="9" spans="1:18" x14ac:dyDescent="0.3">
      <c r="A9">
        <v>185</v>
      </c>
      <c r="B9">
        <v>37</v>
      </c>
      <c r="C9">
        <v>29.8</v>
      </c>
      <c r="D9">
        <v>13.20430108</v>
      </c>
      <c r="E9">
        <v>109.63679999999999</v>
      </c>
      <c r="F9">
        <f t="shared" si="1"/>
        <v>77.58892837177477</v>
      </c>
      <c r="G9">
        <f>A9*'[1]Time Interval'!$AF$6</f>
        <v>32.047871628225224</v>
      </c>
      <c r="I9">
        <f>C9/'[1]Time Interval'!$AK$8</f>
        <v>4436.9428914544469</v>
      </c>
      <c r="J9">
        <f>'[1]Time Interval'!$AC$8*A9</f>
        <v>3.2302011055938697E-2</v>
      </c>
      <c r="K9">
        <f t="shared" si="2"/>
        <v>135512.90079704771</v>
      </c>
      <c r="M9">
        <f t="shared" si="3"/>
        <v>2.2568403900708391</v>
      </c>
      <c r="P9">
        <f>F9/('[1]Time Interval'!$AI$4^2)</f>
        <v>1720025.5700628257</v>
      </c>
      <c r="Q9">
        <f t="shared" si="4"/>
        <v>158135234.83050185</v>
      </c>
    </row>
    <row r="10" spans="1:18" x14ac:dyDescent="0.3">
      <c r="A10">
        <v>205</v>
      </c>
      <c r="B10">
        <v>41</v>
      </c>
      <c r="C10">
        <v>33.200000000000003</v>
      </c>
      <c r="D10">
        <v>13.20430108</v>
      </c>
      <c r="E10">
        <v>119.83920000000001</v>
      </c>
      <c r="F10">
        <f t="shared" si="1"/>
        <v>84.326693601155839</v>
      </c>
      <c r="G10">
        <f>A10*'[1]Time Interval'!$AF$6</f>
        <v>35.512506398844167</v>
      </c>
      <c r="I10">
        <f>C10/'[1]Time Interval'!$AK$8</f>
        <v>4943.1712750432089</v>
      </c>
      <c r="J10">
        <f>'[1]Time Interval'!$AC$8*A10</f>
        <v>3.5794120359283421E-2</v>
      </c>
      <c r="K10">
        <f t="shared" si="2"/>
        <v>136300.03975019607</v>
      </c>
      <c r="M10">
        <f t="shared" si="3"/>
        <v>2.5143322466561027</v>
      </c>
      <c r="N10">
        <f>AVERAGE(K1:K19)</f>
        <v>135166.3279044778</v>
      </c>
      <c r="P10">
        <f>F10/('[1]Time Interval'!$AI$4^2)</f>
        <v>1869391.3200843397</v>
      </c>
      <c r="Q10">
        <f t="shared" si="4"/>
        <v>150132542.53619212</v>
      </c>
    </row>
    <row r="11" spans="1:18" x14ac:dyDescent="0.3">
      <c r="A11">
        <v>225</v>
      </c>
      <c r="B11">
        <v>45</v>
      </c>
      <c r="C11">
        <v>36.200000000000003</v>
      </c>
      <c r="D11">
        <v>14</v>
      </c>
      <c r="E11">
        <v>135.9228</v>
      </c>
      <c r="F11">
        <f t="shared" si="1"/>
        <v>96.945658830536885</v>
      </c>
      <c r="G11">
        <f>A11*'[1]Time Interval'!$AF$6</f>
        <v>38.97714116946311</v>
      </c>
      <c r="I11">
        <f>C11/'[1]Time Interval'!$AK$8</f>
        <v>5389.8433782097645</v>
      </c>
      <c r="J11">
        <f>'[1]Time Interval'!$AC$8*A11</f>
        <v>3.9286229662628146E-2</v>
      </c>
      <c r="K11">
        <f t="shared" si="2"/>
        <v>135455.64268266252</v>
      </c>
      <c r="M11">
        <f t="shared" si="3"/>
        <v>2.5857142857142859</v>
      </c>
      <c r="P11">
        <f>F11/('[1]Time Interval'!$AI$4^2)</f>
        <v>2149134.104496412</v>
      </c>
      <c r="Q11">
        <f t="shared" si="4"/>
        <v>152682600.93666747</v>
      </c>
      <c r="R11">
        <f>_xlfn.STDEV.P(Q1:Q23)*100/R12</f>
        <v>11.00036486964968</v>
      </c>
    </row>
    <row r="12" spans="1:18" x14ac:dyDescent="0.3">
      <c r="A12">
        <v>245</v>
      </c>
      <c r="B12">
        <v>49</v>
      </c>
      <c r="C12">
        <v>39.799999999999997</v>
      </c>
      <c r="D12">
        <v>14.40860215</v>
      </c>
      <c r="E12">
        <v>152.256</v>
      </c>
      <c r="F12">
        <f t="shared" si="1"/>
        <v>109.81422405991795</v>
      </c>
      <c r="G12">
        <f>A12*'[1]Time Interval'!$AF$6</f>
        <v>42.441775940082053</v>
      </c>
      <c r="I12">
        <f>C12/'[1]Time Interval'!$AK$8</f>
        <v>5925.8499020096297</v>
      </c>
      <c r="J12">
        <f>'[1]Time Interval'!$AC$8*A12</f>
        <v>4.277833896597287E-2</v>
      </c>
      <c r="K12">
        <f t="shared" si="2"/>
        <v>136815.01163380669</v>
      </c>
      <c r="M12">
        <f t="shared" si="3"/>
        <v>2.7622388060732175</v>
      </c>
      <c r="P12">
        <f>F12/('[1]Time Interval'!$AI$4^2)</f>
        <v>2434410.1317473412</v>
      </c>
      <c r="Q12">
        <f t="shared" si="4"/>
        <v>154599727.90512228</v>
      </c>
      <c r="R12">
        <f>AVERAGE(Q1:Q23)</f>
        <v>151441024.70726064</v>
      </c>
    </row>
    <row r="13" spans="1:18" x14ac:dyDescent="0.3">
      <c r="A13">
        <v>265</v>
      </c>
      <c r="B13">
        <v>53</v>
      </c>
      <c r="C13">
        <v>42.4</v>
      </c>
      <c r="D13">
        <v>14.40860215</v>
      </c>
      <c r="E13">
        <v>162.31800000000001</v>
      </c>
      <c r="F13">
        <f t="shared" si="1"/>
        <v>116.41158928929902</v>
      </c>
      <c r="G13">
        <f>A13*'[1]Time Interval'!$AF$6</f>
        <v>45.906410710700996</v>
      </c>
      <c r="I13">
        <f>C13/'[1]Time Interval'!$AK$8</f>
        <v>6312.9657247539772</v>
      </c>
      <c r="J13">
        <f>'[1]Time Interval'!$AC$8*A13</f>
        <v>4.6270448269317595E-2</v>
      </c>
      <c r="K13">
        <f t="shared" si="2"/>
        <v>134794.1427337632</v>
      </c>
      <c r="M13">
        <f t="shared" si="3"/>
        <v>2.9426865672739808</v>
      </c>
      <c r="P13">
        <f>F13/('[1]Time Interval'!$AI$4^2)</f>
        <v>2580663.4326719982</v>
      </c>
      <c r="Q13">
        <f t="shared" si="4"/>
        <v>147795038.69912261</v>
      </c>
    </row>
    <row r="14" spans="1:18" x14ac:dyDescent="0.3">
      <c r="A14">
        <v>285</v>
      </c>
      <c r="B14">
        <v>57</v>
      </c>
      <c r="C14">
        <v>45.8</v>
      </c>
      <c r="D14">
        <v>14.79569892</v>
      </c>
      <c r="E14">
        <v>181.27199999999999</v>
      </c>
      <c r="F14">
        <f t="shared" si="1"/>
        <v>131.90095451868007</v>
      </c>
      <c r="G14">
        <f>A14*'[1]Time Interval'!$AF$6</f>
        <v>49.371045481319939</v>
      </c>
      <c r="I14">
        <f>C14/'[1]Time Interval'!$AK$8</f>
        <v>6819.1941083427391</v>
      </c>
      <c r="J14">
        <f>'[1]Time Interval'!$AC$8*A14</f>
        <v>4.9762557572662319E-2</v>
      </c>
      <c r="K14">
        <f t="shared" si="2"/>
        <v>135424.16184588277</v>
      </c>
      <c r="M14">
        <f t="shared" si="3"/>
        <v>3.0954941870363499</v>
      </c>
      <c r="P14">
        <f>F14/('[1]Time Interval'!$AI$4^2)</f>
        <v>2924038.5097309216</v>
      </c>
      <c r="Q14">
        <f t="shared" si="4"/>
        <v>152157215.14183235</v>
      </c>
    </row>
    <row r="15" spans="1:18" x14ac:dyDescent="0.3">
      <c r="A15">
        <v>305</v>
      </c>
      <c r="B15">
        <v>61</v>
      </c>
      <c r="C15">
        <v>47.8</v>
      </c>
      <c r="D15">
        <v>14.98924731</v>
      </c>
      <c r="E15">
        <v>189.24359999999999</v>
      </c>
      <c r="F15">
        <f t="shared" si="1"/>
        <v>136.40791974806109</v>
      </c>
      <c r="G15">
        <f>A15*'[1]Time Interval'!$AF$6</f>
        <v>52.835680251938882</v>
      </c>
      <c r="I15">
        <f>C15/'[1]Time Interval'!$AK$8</f>
        <v>7116.9755104537762</v>
      </c>
      <c r="J15">
        <f>'[1]Time Interval'!$AC$8*A15</f>
        <v>5.3254666876007044E-2</v>
      </c>
      <c r="K15">
        <f t="shared" si="2"/>
        <v>132105.11950255928</v>
      </c>
      <c r="M15">
        <f t="shared" si="3"/>
        <v>3.1889526546213212</v>
      </c>
      <c r="P15">
        <f>F15/('[1]Time Interval'!$AI$4^2)</f>
        <v>3023950.9018801535</v>
      </c>
      <c r="Q15">
        <f t="shared" si="4"/>
        <v>143909361.13472861</v>
      </c>
    </row>
    <row r="16" spans="1:18" x14ac:dyDescent="0.3">
      <c r="A16">
        <v>325</v>
      </c>
      <c r="B16">
        <v>65</v>
      </c>
      <c r="C16">
        <v>51</v>
      </c>
      <c r="D16">
        <v>15.41935484</v>
      </c>
      <c r="E16">
        <v>208.05719999999999</v>
      </c>
      <c r="F16">
        <f t="shared" si="1"/>
        <v>151.75688497744218</v>
      </c>
      <c r="G16">
        <f>A16*'[1]Time Interval'!$AF$6</f>
        <v>56.300315022557818</v>
      </c>
      <c r="I16">
        <f>C16/'[1]Time Interval'!$AK$8</f>
        <v>7593.425753831435</v>
      </c>
      <c r="J16">
        <f>'[1]Time Interval'!$AC$8*A16</f>
        <v>5.6746776179351768E-2</v>
      </c>
      <c r="K16">
        <f t="shared" si="2"/>
        <v>132308.29874207056</v>
      </c>
      <c r="M16">
        <f t="shared" si="3"/>
        <v>3.3075313804763571</v>
      </c>
      <c r="P16">
        <f>F16/('[1]Time Interval'!$AI$4^2)</f>
        <v>3364213.5298422212</v>
      </c>
      <c r="Q16">
        <f t="shared" si="4"/>
        <v>147254171.45559937</v>
      </c>
    </row>
    <row r="17" spans="1:17" x14ac:dyDescent="0.3">
      <c r="A17">
        <v>345</v>
      </c>
      <c r="B17">
        <v>69</v>
      </c>
      <c r="C17">
        <v>54</v>
      </c>
      <c r="D17">
        <v>15.01075269</v>
      </c>
      <c r="E17">
        <v>216.1224</v>
      </c>
      <c r="F17">
        <f t="shared" si="1"/>
        <v>156.35745020682324</v>
      </c>
      <c r="G17">
        <f>A17*'[1]Time Interval'!$AF$6</f>
        <v>59.764949793176761</v>
      </c>
      <c r="I17">
        <f>C17/'[1]Time Interval'!$AK$8</f>
        <v>8040.0978569979898</v>
      </c>
      <c r="J17">
        <f>'[1]Time Interval'!$AC$8*A17</f>
        <v>6.0238885482696493E-2</v>
      </c>
      <c r="K17">
        <f t="shared" si="2"/>
        <v>132000.96970034964</v>
      </c>
      <c r="M17">
        <f t="shared" si="3"/>
        <v>3.5974212030003141</v>
      </c>
      <c r="P17">
        <f>F17/('[1]Time Interval'!$AI$4^2)</f>
        <v>3466200.8880560254</v>
      </c>
      <c r="Q17">
        <f t="shared" si="4"/>
        <v>140241912.98772675</v>
      </c>
    </row>
    <row r="18" spans="1:17" x14ac:dyDescent="0.3">
      <c r="A18">
        <v>365</v>
      </c>
      <c r="B18">
        <v>73</v>
      </c>
      <c r="C18">
        <v>56.2</v>
      </c>
      <c r="D18">
        <v>15.59139785</v>
      </c>
      <c r="E18">
        <v>229.30439999999999</v>
      </c>
      <c r="F18">
        <f t="shared" si="1"/>
        <v>166.07481543620429</v>
      </c>
      <c r="G18">
        <f>A18*'[1]Time Interval'!$AF$6</f>
        <v>63.229584563795704</v>
      </c>
      <c r="I18">
        <f>C18/'[1]Time Interval'!$AK$8</f>
        <v>8367.6573993201309</v>
      </c>
      <c r="J18">
        <f>'[1]Time Interval'!$AC$8*A18</f>
        <v>6.3730994786041217E-2</v>
      </c>
      <c r="K18">
        <f t="shared" si="2"/>
        <v>129880.01635108303</v>
      </c>
      <c r="M18">
        <f t="shared" si="3"/>
        <v>3.6045517240136364</v>
      </c>
      <c r="P18">
        <f>F18/('[1]Time Interval'!$AI$4^2)</f>
        <v>3681619.7244663895</v>
      </c>
      <c r="Q18">
        <f t="shared" si="4"/>
        <v>138302052.18786705</v>
      </c>
    </row>
    <row r="19" spans="1:17" x14ac:dyDescent="0.3">
      <c r="A19">
        <v>385</v>
      </c>
      <c r="B19">
        <v>77</v>
      </c>
      <c r="C19">
        <v>58.4</v>
      </c>
      <c r="D19">
        <v>15.20430108</v>
      </c>
      <c r="E19">
        <v>232.97040000000001</v>
      </c>
      <c r="F19">
        <f t="shared" si="1"/>
        <v>166.27618066558534</v>
      </c>
      <c r="G19">
        <f>A19*'[1]Time Interval'!$AF$6</f>
        <v>66.694219334414655</v>
      </c>
      <c r="I19">
        <f>C19/'[1]Time Interval'!$AK$8</f>
        <v>8695.2169416422712</v>
      </c>
      <c r="J19">
        <f>'[1]Time Interval'!$AC$8*A19</f>
        <v>6.7223104089385935E-2</v>
      </c>
      <c r="K19">
        <f t="shared" si="2"/>
        <v>127980.05206359495</v>
      </c>
      <c r="M19">
        <f t="shared" si="3"/>
        <v>3.841018386357816</v>
      </c>
      <c r="P19">
        <f>F19/('[1]Time Interval'!$AI$4^2)</f>
        <v>3686083.6776453452</v>
      </c>
      <c r="Q19">
        <f t="shared" si="4"/>
        <v>129074511.82368755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"/>
  <sheetViews>
    <sheetView topLeftCell="K1" workbookViewId="0">
      <selection activeCell="R12" sqref="R12"/>
    </sheetView>
  </sheetViews>
  <sheetFormatPr defaultRowHeight="14.4" x14ac:dyDescent="0.3"/>
  <cols>
    <col min="10" max="10" width="11" bestFit="1" customWidth="1"/>
  </cols>
  <sheetData>
    <row r="1" spans="1:18" x14ac:dyDescent="0.3">
      <c r="A1">
        <v>30</v>
      </c>
      <c r="B1">
        <v>6</v>
      </c>
      <c r="C1">
        <v>4.5999999999999996</v>
      </c>
      <c r="D1">
        <v>6.7956989249999999</v>
      </c>
      <c r="E1">
        <v>9.6875999999999998</v>
      </c>
      <c r="F1">
        <f t="shared" ref="F1:F17" si="0">E1-G1</f>
        <v>3.1241535863567309</v>
      </c>
      <c r="G1">
        <f>A1*'[1]Time Interval'!$AF$7</f>
        <v>6.5634464136432689</v>
      </c>
      <c r="I1">
        <f>C1/'[1]Time Interval'!$AK$9</f>
        <v>684.89722485538425</v>
      </c>
      <c r="J1">
        <f>'[1]Time Interval'!$AC$9*A1</f>
        <v>4.1475904187388297E-3</v>
      </c>
      <c r="K1">
        <f t="shared" ref="K1:K17" si="1">I1/(J1^0.99356)</f>
        <v>159399.93842388352</v>
      </c>
      <c r="M1">
        <f t="shared" ref="M1:M17" si="2">C1/D1</f>
        <v>0.67689873415043911</v>
      </c>
      <c r="P1">
        <f>F1/('[1]Time Interval'!$AI$4^2)</f>
        <v>69257.614019217071</v>
      </c>
      <c r="Q1">
        <f>P1/(J1^1.482)</f>
        <v>234905971.68270126</v>
      </c>
    </row>
    <row r="2" spans="1:18" x14ac:dyDescent="0.3">
      <c r="A2">
        <v>50</v>
      </c>
      <c r="B2">
        <v>10</v>
      </c>
      <c r="C2">
        <v>8.6</v>
      </c>
      <c r="D2">
        <v>8.6021505380000001</v>
      </c>
      <c r="E2">
        <v>24.211200000000002</v>
      </c>
      <c r="F2">
        <f t="shared" si="0"/>
        <v>13.272122643927887</v>
      </c>
      <c r="G2">
        <f>A2*'[1]Time Interval'!$AF$7</f>
        <v>10.939077356072115</v>
      </c>
      <c r="I2">
        <f>C2/'[1]Time Interval'!$AK$9</f>
        <v>1280.4600290774576</v>
      </c>
      <c r="J2">
        <f>'[1]Time Interval'!$AC$9*A2</f>
        <v>6.9126506978980503E-3</v>
      </c>
      <c r="K2">
        <f t="shared" si="1"/>
        <v>179394.33525591271</v>
      </c>
      <c r="M2">
        <f t="shared" si="2"/>
        <v>0.99974999995751057</v>
      </c>
      <c r="P2">
        <f>F2/('[1]Time Interval'!$AI$4^2)</f>
        <v>294222.26592924941</v>
      </c>
      <c r="Q2">
        <f t="shared" ref="Q2:Q17" si="3">P2/(J2^1.482)</f>
        <v>468082301.64236552</v>
      </c>
    </row>
    <row r="3" spans="1:18" x14ac:dyDescent="0.3">
      <c r="A3">
        <v>70</v>
      </c>
      <c r="B3">
        <v>14</v>
      </c>
      <c r="C3">
        <v>12</v>
      </c>
      <c r="D3">
        <v>9.5913978489999998</v>
      </c>
      <c r="E3">
        <v>37.081200000000003</v>
      </c>
      <c r="F3">
        <f t="shared" si="0"/>
        <v>21.766491701499042</v>
      </c>
      <c r="G3">
        <f>A3*'[1]Time Interval'!$AF$7</f>
        <v>15.31470829850096</v>
      </c>
      <c r="I3">
        <f>C3/'[1]Time Interval'!$AK$9</f>
        <v>1786.6884126662201</v>
      </c>
      <c r="J3">
        <f>'[1]Time Interval'!$AC$9*A3</f>
        <v>9.6777109770572693E-3</v>
      </c>
      <c r="K3">
        <f t="shared" si="1"/>
        <v>179186.19561646241</v>
      </c>
      <c r="M3">
        <f t="shared" si="2"/>
        <v>1.2511210762934957</v>
      </c>
      <c r="P3">
        <f>F3/('[1]Time Interval'!$AI$4^2)</f>
        <v>482529.18403185671</v>
      </c>
      <c r="Q3">
        <f t="shared" si="3"/>
        <v>466238916.78837419</v>
      </c>
    </row>
    <row r="4" spans="1:18" x14ac:dyDescent="0.3">
      <c r="A4">
        <v>90</v>
      </c>
      <c r="B4">
        <v>18</v>
      </c>
      <c r="C4">
        <v>16</v>
      </c>
      <c r="D4">
        <v>10.60215054</v>
      </c>
      <c r="E4">
        <v>52.728000000000002</v>
      </c>
      <c r="F4">
        <f t="shared" si="0"/>
        <v>33.037660759070192</v>
      </c>
      <c r="G4">
        <f>A4*'[1]Time Interval'!$AF$7</f>
        <v>19.690339240929806</v>
      </c>
      <c r="I4">
        <f>C4/'[1]Time Interval'!$AK$9</f>
        <v>2382.2512168882936</v>
      </c>
      <c r="J4">
        <f>'[1]Time Interval'!$AC$9*A4</f>
        <v>1.2442771256216491E-2</v>
      </c>
      <c r="K4">
        <f t="shared" si="1"/>
        <v>186123.71244161497</v>
      </c>
      <c r="M4">
        <f t="shared" si="2"/>
        <v>1.5091277887099308</v>
      </c>
      <c r="P4">
        <f>F4/('[1]Time Interval'!$AI$4^2)</f>
        <v>732393.4287167436</v>
      </c>
      <c r="Q4">
        <f t="shared" si="3"/>
        <v>487615240.61640722</v>
      </c>
    </row>
    <row r="5" spans="1:18" x14ac:dyDescent="0.3">
      <c r="A5">
        <v>110</v>
      </c>
      <c r="B5">
        <v>22</v>
      </c>
      <c r="C5">
        <v>19.2</v>
      </c>
      <c r="D5">
        <v>11.41935484</v>
      </c>
      <c r="E5">
        <v>67.360799999999998</v>
      </c>
      <c r="F5">
        <f t="shared" si="0"/>
        <v>43.294829816641347</v>
      </c>
      <c r="G5">
        <f>A5*'[1]Time Interval'!$AF$7</f>
        <v>24.065970183358651</v>
      </c>
      <c r="I5">
        <f>C5/'[1]Time Interval'!$AK$9</f>
        <v>2858.7014602659519</v>
      </c>
      <c r="J5">
        <f>'[1]Time Interval'!$AC$9*A5</f>
        <v>1.5207831535375711E-2</v>
      </c>
      <c r="K5">
        <f t="shared" si="1"/>
        <v>182975.95557033419</v>
      </c>
      <c r="M5">
        <f t="shared" si="2"/>
        <v>1.6813559320134059</v>
      </c>
      <c r="P5">
        <f>F5/('[1]Time Interval'!$AI$4^2)</f>
        <v>959778.87436877575</v>
      </c>
      <c r="Q5">
        <f t="shared" si="3"/>
        <v>474621555.42800367</v>
      </c>
    </row>
    <row r="6" spans="1:18" x14ac:dyDescent="0.3">
      <c r="A6">
        <v>130</v>
      </c>
      <c r="B6">
        <v>26</v>
      </c>
      <c r="C6">
        <v>22.2</v>
      </c>
      <c r="D6">
        <v>12</v>
      </c>
      <c r="E6">
        <v>81.385199999999998</v>
      </c>
      <c r="F6">
        <f t="shared" si="0"/>
        <v>52.943598874212498</v>
      </c>
      <c r="G6">
        <f>A6*'[1]Time Interval'!$AF$7</f>
        <v>28.4416011257875</v>
      </c>
      <c r="I6">
        <f>C6/'[1]Time Interval'!$AK$9</f>
        <v>3305.3735634325071</v>
      </c>
      <c r="J6">
        <f>'[1]Time Interval'!$AC$9*A6</f>
        <v>1.797289181453493E-2</v>
      </c>
      <c r="K6">
        <f t="shared" si="1"/>
        <v>179210.03670475277</v>
      </c>
      <c r="M6">
        <f t="shared" si="2"/>
        <v>1.8499999999999999</v>
      </c>
      <c r="N6">
        <f>STDEV(K1:K21)/AVERAGE(K1:K21)*100</f>
        <v>5.1627106129400362</v>
      </c>
      <c r="P6">
        <f>F6/('[1]Time Interval'!$AI$4^2)</f>
        <v>1173677.0406010947</v>
      </c>
      <c r="Q6">
        <f t="shared" si="3"/>
        <v>453111194.67578071</v>
      </c>
    </row>
    <row r="7" spans="1:18" x14ac:dyDescent="0.3">
      <c r="A7">
        <v>150</v>
      </c>
      <c r="B7">
        <v>30</v>
      </c>
      <c r="C7">
        <v>25</v>
      </c>
      <c r="D7">
        <v>12.58064516</v>
      </c>
      <c r="E7">
        <v>93.740399999999994</v>
      </c>
      <c r="F7">
        <f t="shared" si="0"/>
        <v>60.923167931783652</v>
      </c>
      <c r="G7">
        <f>A7*'[1]Time Interval'!$AF$7</f>
        <v>32.817232068216342</v>
      </c>
      <c r="I7">
        <f>C7/'[1]Time Interval'!$AK$9</f>
        <v>3722.2675263879582</v>
      </c>
      <c r="J7">
        <f>'[1]Time Interval'!$AC$9*A7</f>
        <v>2.073795209369415E-2</v>
      </c>
      <c r="K7">
        <f t="shared" si="1"/>
        <v>175065.95158929453</v>
      </c>
      <c r="M7">
        <f t="shared" si="2"/>
        <v>1.9871794873833006</v>
      </c>
      <c r="P7">
        <f>F7/('[1]Time Interval'!$AI$4^2)</f>
        <v>1350571.6453485603</v>
      </c>
      <c r="Q7">
        <f t="shared" si="3"/>
        <v>421765073.6009506</v>
      </c>
    </row>
    <row r="8" spans="1:18" x14ac:dyDescent="0.3">
      <c r="A8">
        <v>170</v>
      </c>
      <c r="B8">
        <v>34</v>
      </c>
      <c r="C8">
        <v>28.4</v>
      </c>
      <c r="D8">
        <v>13.20430108</v>
      </c>
      <c r="E8">
        <v>110.0736</v>
      </c>
      <c r="F8">
        <f t="shared" si="0"/>
        <v>72.880736989354801</v>
      </c>
      <c r="G8">
        <f>A8*'[1]Time Interval'!$AF$7</f>
        <v>37.192863010645191</v>
      </c>
      <c r="I8">
        <f>C8/'[1]Time Interval'!$AK$9</f>
        <v>4228.4959099767202</v>
      </c>
      <c r="J8">
        <f>'[1]Time Interval'!$AC$9*A8</f>
        <v>2.350301237285337E-2</v>
      </c>
      <c r="K8">
        <f t="shared" si="1"/>
        <v>175619.37254695833</v>
      </c>
      <c r="M8">
        <f t="shared" si="2"/>
        <v>2.1508143314769068</v>
      </c>
      <c r="P8">
        <f>F8/('[1]Time Interval'!$AI$4^2)</f>
        <v>1615652.3078403028</v>
      </c>
      <c r="Q8">
        <f t="shared" si="3"/>
        <v>419124294.12565923</v>
      </c>
    </row>
    <row r="9" spans="1:18" x14ac:dyDescent="0.3">
      <c r="A9">
        <v>190</v>
      </c>
      <c r="B9">
        <v>38</v>
      </c>
      <c r="C9">
        <v>31.4</v>
      </c>
      <c r="D9">
        <v>13.59139785</v>
      </c>
      <c r="E9">
        <v>124.566</v>
      </c>
      <c r="F9">
        <f t="shared" si="0"/>
        <v>82.997506046925963</v>
      </c>
      <c r="G9">
        <f>A9*'[1]Time Interval'!$AF$7</f>
        <v>41.568493953074032</v>
      </c>
      <c r="I9">
        <f>C9/'[1]Time Interval'!$AK$9</f>
        <v>4675.1680131432759</v>
      </c>
      <c r="J9">
        <f>'[1]Time Interval'!$AC$9*A9</f>
        <v>2.626807265201259E-2</v>
      </c>
      <c r="K9">
        <f t="shared" si="1"/>
        <v>173856.17950558048</v>
      </c>
      <c r="M9">
        <f t="shared" si="2"/>
        <v>2.3102848100351943</v>
      </c>
      <c r="P9">
        <f>F9/('[1]Time Interval'!$AI$4^2)</f>
        <v>1839925.3043954782</v>
      </c>
      <c r="Q9">
        <f t="shared" si="3"/>
        <v>404769319.69727921</v>
      </c>
    </row>
    <row r="10" spans="1:18" x14ac:dyDescent="0.3">
      <c r="A10">
        <v>210</v>
      </c>
      <c r="B10">
        <v>42</v>
      </c>
      <c r="C10">
        <v>34</v>
      </c>
      <c r="D10">
        <v>14.40860215</v>
      </c>
      <c r="E10">
        <v>140.21279999999999</v>
      </c>
      <c r="F10">
        <f t="shared" si="0"/>
        <v>94.268675104497106</v>
      </c>
      <c r="G10">
        <f>A10*'[1]Time Interval'!$AF$7</f>
        <v>45.944124895502881</v>
      </c>
      <c r="I10">
        <f>C10/'[1]Time Interval'!$AK$9</f>
        <v>5062.2838358876234</v>
      </c>
      <c r="J10">
        <f>'[1]Time Interval'!$AC$9*A10</f>
        <v>2.9033132931171809E-2</v>
      </c>
      <c r="K10">
        <f t="shared" si="1"/>
        <v>170432.97543471225</v>
      </c>
      <c r="M10">
        <f t="shared" si="2"/>
        <v>2.3597014926253621</v>
      </c>
      <c r="P10">
        <f>F10/('[1]Time Interval'!$AI$4^2)</f>
        <v>2089789.5490803651</v>
      </c>
      <c r="Q10">
        <f t="shared" si="3"/>
        <v>396363622.90324277</v>
      </c>
    </row>
    <row r="11" spans="1:18" x14ac:dyDescent="0.3">
      <c r="A11">
        <v>230</v>
      </c>
      <c r="B11">
        <v>46</v>
      </c>
      <c r="C11">
        <v>37.200000000000003</v>
      </c>
      <c r="D11">
        <v>15.20430108</v>
      </c>
      <c r="E11">
        <v>160.2432</v>
      </c>
      <c r="F11">
        <f t="shared" si="0"/>
        <v>109.92344416206828</v>
      </c>
      <c r="G11">
        <f>A11*'[1]Time Interval'!$AF$7</f>
        <v>50.31975583793173</v>
      </c>
      <c r="I11">
        <f>C11/'[1]Time Interval'!$AK$9</f>
        <v>5538.7340792652822</v>
      </c>
      <c r="J11">
        <f>'[1]Time Interval'!$AC$9*A11</f>
        <v>3.1798193210331033E-2</v>
      </c>
      <c r="K11">
        <f t="shared" si="1"/>
        <v>170358.39609136162</v>
      </c>
      <c r="M11">
        <f t="shared" si="2"/>
        <v>2.4466760954197047</v>
      </c>
      <c r="N11">
        <f>AVERAGE(K1:K17)</f>
        <v>171011.47951668585</v>
      </c>
      <c r="P11">
        <f>F11/('[1]Time Interval'!$AI$4^2)</f>
        <v>2436831.3711226718</v>
      </c>
      <c r="Q11">
        <f t="shared" si="3"/>
        <v>403891817.87875199</v>
      </c>
      <c r="R11">
        <f>_xlfn.STDEV.P(Q1:Q23)*100/R12</f>
        <v>15.123395109589929</v>
      </c>
    </row>
    <row r="12" spans="1:18" x14ac:dyDescent="0.3">
      <c r="A12">
        <v>250</v>
      </c>
      <c r="B12">
        <v>50</v>
      </c>
      <c r="C12">
        <v>39.6</v>
      </c>
      <c r="D12">
        <v>15.612903230000001</v>
      </c>
      <c r="E12">
        <v>174.096</v>
      </c>
      <c r="F12">
        <f t="shared" si="0"/>
        <v>119.40061321963944</v>
      </c>
      <c r="G12">
        <f>A12*'[1]Time Interval'!$AF$7</f>
        <v>54.695386780360572</v>
      </c>
      <c r="I12">
        <f>C12/'[1]Time Interval'!$AK$9</f>
        <v>5896.0717617985265</v>
      </c>
      <c r="J12">
        <f>'[1]Time Interval'!$AC$9*A12</f>
        <v>3.4563253489490249E-2</v>
      </c>
      <c r="K12">
        <f t="shared" si="1"/>
        <v>166930.93363005109</v>
      </c>
      <c r="M12">
        <f t="shared" si="2"/>
        <v>2.5363636356823815</v>
      </c>
      <c r="P12">
        <f>F12/('[1]Time Interval'!$AI$4^2)</f>
        <v>2646925.4329032772</v>
      </c>
      <c r="Q12">
        <f t="shared" si="3"/>
        <v>387717001.36778623</v>
      </c>
      <c r="R12">
        <f>AVERAGE(Q1:Q23)</f>
        <v>401291098.32402867</v>
      </c>
    </row>
    <row r="13" spans="1:18" x14ac:dyDescent="0.3">
      <c r="A13">
        <v>270</v>
      </c>
      <c r="B13">
        <v>54</v>
      </c>
      <c r="C13">
        <v>42.8</v>
      </c>
      <c r="D13">
        <v>16</v>
      </c>
      <c r="E13">
        <v>194.5164</v>
      </c>
      <c r="F13">
        <f t="shared" si="0"/>
        <v>135.44538227721057</v>
      </c>
      <c r="G13">
        <f>A13*'[1]Time Interval'!$AF$7</f>
        <v>59.071017722789421</v>
      </c>
      <c r="I13">
        <f>C13/'[1]Time Interval'!$AK$9</f>
        <v>6372.5220051761844</v>
      </c>
      <c r="J13">
        <f>'[1]Time Interval'!$AC$9*A13</f>
        <v>3.7328313768649472E-2</v>
      </c>
      <c r="K13">
        <f t="shared" si="1"/>
        <v>167138.65344501042</v>
      </c>
      <c r="M13">
        <f t="shared" si="2"/>
        <v>2.6749999999999998</v>
      </c>
      <c r="P13">
        <f>F13/('[1]Time Interval'!$AI$4^2)</f>
        <v>3002612.9468812961</v>
      </c>
      <c r="Q13">
        <f t="shared" si="3"/>
        <v>392408571.82503575</v>
      </c>
    </row>
    <row r="14" spans="1:18" x14ac:dyDescent="0.3">
      <c r="A14">
        <v>290</v>
      </c>
      <c r="B14">
        <v>58</v>
      </c>
      <c r="C14">
        <v>44.2</v>
      </c>
      <c r="D14">
        <v>16.40860215</v>
      </c>
      <c r="E14">
        <v>200.38200000000001</v>
      </c>
      <c r="F14">
        <f t="shared" si="0"/>
        <v>136.93535133478173</v>
      </c>
      <c r="G14">
        <f>A14*'[1]Time Interval'!$AF$7</f>
        <v>63.446648665218262</v>
      </c>
      <c r="I14">
        <f>C14/'[1]Time Interval'!$AK$9</f>
        <v>6580.9689866539111</v>
      </c>
      <c r="J14">
        <f>'[1]Time Interval'!$AC$9*A14</f>
        <v>4.0093374047808689E-2</v>
      </c>
      <c r="K14">
        <f t="shared" si="1"/>
        <v>160775.92836770683</v>
      </c>
      <c r="M14">
        <f t="shared" si="2"/>
        <v>2.6937090433385884</v>
      </c>
      <c r="P14">
        <f>F14/('[1]Time Interval'!$AI$4^2)</f>
        <v>3035643.2378184898</v>
      </c>
      <c r="Q14">
        <f t="shared" si="3"/>
        <v>356859389.62346059</v>
      </c>
    </row>
    <row r="15" spans="1:18" x14ac:dyDescent="0.3">
      <c r="A15">
        <v>310</v>
      </c>
      <c r="B15">
        <v>62</v>
      </c>
      <c r="C15">
        <v>47.6</v>
      </c>
      <c r="D15">
        <v>16.60215054</v>
      </c>
      <c r="E15">
        <v>221.2704</v>
      </c>
      <c r="F15">
        <f t="shared" si="0"/>
        <v>153.44812039235291</v>
      </c>
      <c r="G15">
        <f>A15*'[1]Time Interval'!$AF$7</f>
        <v>67.822279607647104</v>
      </c>
      <c r="I15">
        <f>C15/'[1]Time Interval'!$AK$9</f>
        <v>7087.1973702426731</v>
      </c>
      <c r="J15">
        <f>'[1]Time Interval'!$AC$9*A15</f>
        <v>4.2858434326967912E-2</v>
      </c>
      <c r="K15">
        <f t="shared" si="1"/>
        <v>162042.35253086788</v>
      </c>
      <c r="M15">
        <f t="shared" si="2"/>
        <v>2.8670984451873305</v>
      </c>
      <c r="P15">
        <f>F15/('[1]Time Interval'!$AI$4^2)</f>
        <v>3401705.5821193662</v>
      </c>
      <c r="Q15">
        <f t="shared" si="3"/>
        <v>362258782.85709822</v>
      </c>
    </row>
    <row r="16" spans="1:18" x14ac:dyDescent="0.3">
      <c r="A16">
        <v>330</v>
      </c>
      <c r="B16">
        <v>66</v>
      </c>
      <c r="C16">
        <v>50</v>
      </c>
      <c r="D16">
        <v>17.20430108</v>
      </c>
      <c r="E16">
        <v>236.38679999999999</v>
      </c>
      <c r="F16">
        <f t="shared" si="0"/>
        <v>164.18888944992403</v>
      </c>
      <c r="G16">
        <f>A16*'[1]Time Interval'!$AF$7</f>
        <v>72.19791055007596</v>
      </c>
      <c r="I16">
        <f>C16/'[1]Time Interval'!$AK$9</f>
        <v>7444.5350527759165</v>
      </c>
      <c r="J16">
        <f>'[1]Time Interval'!$AC$9*A16</f>
        <v>4.5623494606127128E-2</v>
      </c>
      <c r="K16">
        <f t="shared" si="1"/>
        <v>159961.0350676571</v>
      </c>
      <c r="M16">
        <f t="shared" si="2"/>
        <v>2.9062499992007811</v>
      </c>
      <c r="P16">
        <f>F16/('[1]Time Interval'!$AI$4^2)</f>
        <v>3639811.6857716823</v>
      </c>
      <c r="Q16">
        <f t="shared" si="3"/>
        <v>353314521.20333475</v>
      </c>
    </row>
    <row r="17" spans="1:17" x14ac:dyDescent="0.3">
      <c r="A17">
        <v>350</v>
      </c>
      <c r="B17">
        <v>70</v>
      </c>
      <c r="C17">
        <v>52.6</v>
      </c>
      <c r="D17">
        <v>17.39784946</v>
      </c>
      <c r="E17">
        <v>248.4144</v>
      </c>
      <c r="F17">
        <f t="shared" si="0"/>
        <v>171.8408585074952</v>
      </c>
      <c r="G17">
        <f>A17*'[1]Time Interval'!$AF$7</f>
        <v>76.573541492504802</v>
      </c>
      <c r="I17">
        <f>C17/'[1]Time Interval'!$AK$9</f>
        <v>7831.6508755202649</v>
      </c>
      <c r="J17">
        <f>'[1]Time Interval'!$AC$9*A17</f>
        <v>4.8388554885286351E-2</v>
      </c>
      <c r="K17">
        <f t="shared" si="1"/>
        <v>158723.19956149854</v>
      </c>
      <c r="M17">
        <f t="shared" si="2"/>
        <v>3.0233621759364278</v>
      </c>
      <c r="P17">
        <f>F17/('[1]Time Interval'!$AI$4^2)</f>
        <v>3809443.9092931491</v>
      </c>
      <c r="Q17">
        <f t="shared" si="3"/>
        <v>338901095.59225464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1 RPM</vt:lpstr>
      <vt:lpstr>5 RPM</vt:lpstr>
      <vt:lpstr>10 RPM</vt:lpstr>
      <vt:lpstr>15 RPM</vt:lpstr>
      <vt:lpstr>20 RPM</vt:lpstr>
      <vt:lpstr>25 RPM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Sibasish Panda</dc:creator>
  <cp:lastModifiedBy>Sibasish Panda</cp:lastModifiedBy>
  <cp:lastPrinted>2023-03-15T15:46:43Z</cp:lastPrinted>
  <dcterms:created xsi:type="dcterms:W3CDTF">2023-03-15T15:46:52Z</dcterms:created>
  <dcterms:modified xsi:type="dcterms:W3CDTF">2023-05-08T07:53:05Z</dcterms:modified>
</cp:coreProperties>
</file>