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T Kanpur\IIT Kanpur\Porous Media Lab\Research\Actual Experiments\Processing\Volume_profiling\"/>
    </mc:Choice>
  </mc:AlternateContent>
  <bookViews>
    <workbookView xWindow="0" yWindow="0" windowWidth="11496" windowHeight="10308" firstSheet="3" activeTab="6"/>
  </bookViews>
  <sheets>
    <sheet name="1 RPM" sheetId="1" r:id="rId1"/>
    <sheet name="5 RPM" sheetId="2" r:id="rId2"/>
    <sheet name="10 RPM" sheetId="3" r:id="rId3"/>
    <sheet name="15 RPM" sheetId="4" r:id="rId4"/>
    <sheet name="20 RPM" sheetId="5" r:id="rId5"/>
    <sheet name="25 RPM" sheetId="6" r:id="rId6"/>
    <sheet name="30 RPM" sheetId="7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6" l="1"/>
  <c r="J1" i="6"/>
  <c r="M1" i="6"/>
  <c r="I2" i="6"/>
  <c r="J2" i="6"/>
  <c r="M2" i="6"/>
  <c r="I3" i="6"/>
  <c r="J3" i="6"/>
  <c r="M3" i="6"/>
  <c r="I4" i="6"/>
  <c r="J4" i="6"/>
  <c r="M4" i="6"/>
  <c r="G1" i="6"/>
  <c r="F1" i="6" s="1"/>
  <c r="P1" i="6" s="1"/>
  <c r="G2" i="6"/>
  <c r="F2" i="6" s="1"/>
  <c r="P2" i="6" s="1"/>
  <c r="G3" i="6"/>
  <c r="F3" i="6" s="1"/>
  <c r="P3" i="6" s="1"/>
  <c r="G4" i="6"/>
  <c r="F4" i="6" s="1"/>
  <c r="P4" i="6" s="1"/>
  <c r="G1" i="4"/>
  <c r="F1" i="4" s="1"/>
  <c r="P1" i="4" s="1"/>
  <c r="G2" i="4"/>
  <c r="F2" i="4" s="1"/>
  <c r="P2" i="4" s="1"/>
  <c r="G3" i="4"/>
  <c r="F3" i="4" s="1"/>
  <c r="P3" i="4" s="1"/>
  <c r="Q4" i="6" l="1"/>
  <c r="K4" i="6"/>
  <c r="Q3" i="6"/>
  <c r="Q2" i="6"/>
  <c r="K1" i="6"/>
  <c r="K3" i="6"/>
  <c r="Q1" i="6"/>
  <c r="K2" i="6"/>
  <c r="G1" i="5"/>
  <c r="F1" i="5" s="1"/>
  <c r="P1" i="5" s="1"/>
  <c r="G4" i="4"/>
  <c r="F4" i="4" s="1"/>
  <c r="P4" i="4" s="1"/>
  <c r="G5" i="4"/>
  <c r="F5" i="4" s="1"/>
  <c r="P5" i="4" s="1"/>
  <c r="G6" i="4"/>
  <c r="F6" i="4" s="1"/>
  <c r="P6" i="4" s="1"/>
  <c r="G7" i="4"/>
  <c r="F7" i="4" s="1"/>
  <c r="P7" i="4" s="1"/>
  <c r="G8" i="4"/>
  <c r="F8" i="4" s="1"/>
  <c r="P8" i="4" s="1"/>
  <c r="G9" i="4"/>
  <c r="F9" i="4" s="1"/>
  <c r="P9" i="4" s="1"/>
  <c r="G10" i="4"/>
  <c r="F10" i="4" s="1"/>
  <c r="P10" i="4" s="1"/>
  <c r="G11" i="4"/>
  <c r="F11" i="4" s="1"/>
  <c r="P11" i="4" s="1"/>
  <c r="G12" i="4"/>
  <c r="F12" i="4" s="1"/>
  <c r="P12" i="4" s="1"/>
  <c r="G13" i="4"/>
  <c r="F13" i="4" s="1"/>
  <c r="P13" i="4" s="1"/>
  <c r="G14" i="4"/>
  <c r="F14" i="4" s="1"/>
  <c r="P14" i="4" s="1"/>
  <c r="G15" i="4"/>
  <c r="F15" i="4" s="1"/>
  <c r="P15" i="4" s="1"/>
  <c r="G1" i="1"/>
  <c r="F1" i="1" s="1"/>
  <c r="P1" i="1" s="1"/>
  <c r="G2" i="1"/>
  <c r="F2" i="1" s="1"/>
  <c r="P2" i="1" s="1"/>
  <c r="G3" i="1"/>
  <c r="F3" i="1" s="1"/>
  <c r="P3" i="1" s="1"/>
  <c r="G4" i="1"/>
  <c r="F4" i="1" s="1"/>
  <c r="P4" i="1" s="1"/>
  <c r="G5" i="1"/>
  <c r="F5" i="1" s="1"/>
  <c r="P5" i="1" s="1"/>
  <c r="G6" i="1"/>
  <c r="F6" i="1" s="1"/>
  <c r="P6" i="1" s="1"/>
  <c r="G7" i="1"/>
  <c r="F7" i="1" s="1"/>
  <c r="P7" i="1" s="1"/>
  <c r="G8" i="1"/>
  <c r="F8" i="1" s="1"/>
  <c r="P8" i="1" s="1"/>
  <c r="G9" i="1"/>
  <c r="F9" i="1" s="1"/>
  <c r="P9" i="1" s="1"/>
  <c r="G10" i="1"/>
  <c r="F10" i="1" s="1"/>
  <c r="P10" i="1" s="1"/>
  <c r="G11" i="1"/>
  <c r="F11" i="1" s="1"/>
  <c r="P11" i="1" s="1"/>
  <c r="G12" i="1"/>
  <c r="F12" i="1" s="1"/>
  <c r="P12" i="1" s="1"/>
  <c r="G13" i="1"/>
  <c r="F13" i="1" s="1"/>
  <c r="P13" i="1" s="1"/>
  <c r="G14" i="1"/>
  <c r="F14" i="1" s="1"/>
  <c r="P14" i="1" s="1"/>
  <c r="G15" i="1"/>
  <c r="F15" i="1" s="1"/>
  <c r="P15" i="1" s="1"/>
  <c r="G16" i="1"/>
  <c r="F16" i="1" s="1"/>
  <c r="P16" i="1" s="1"/>
  <c r="G17" i="1"/>
  <c r="F17" i="1" s="1"/>
  <c r="P17" i="1" s="1"/>
  <c r="G18" i="1"/>
  <c r="F18" i="1" s="1"/>
  <c r="P18" i="1" s="1"/>
  <c r="A2" i="6" l="1"/>
  <c r="A3" i="6"/>
  <c r="A4" i="6"/>
  <c r="A5" i="6"/>
  <c r="G5" i="6" s="1"/>
  <c r="F5" i="6" s="1"/>
  <c r="P5" i="6" s="1"/>
  <c r="A6" i="6"/>
  <c r="G6" i="6" s="1"/>
  <c r="F6" i="6" s="1"/>
  <c r="P6" i="6" s="1"/>
  <c r="A7" i="6"/>
  <c r="G7" i="6" s="1"/>
  <c r="F7" i="6" s="1"/>
  <c r="P7" i="6" s="1"/>
  <c r="A8" i="6"/>
  <c r="G8" i="6" s="1"/>
  <c r="F8" i="6" s="1"/>
  <c r="P8" i="6" s="1"/>
  <c r="A9" i="6"/>
  <c r="G9" i="6" s="1"/>
  <c r="F9" i="6" s="1"/>
  <c r="P9" i="6" s="1"/>
  <c r="A10" i="6"/>
  <c r="G10" i="6" s="1"/>
  <c r="F10" i="6" s="1"/>
  <c r="P10" i="6" s="1"/>
  <c r="A11" i="6"/>
  <c r="G11" i="6" s="1"/>
  <c r="F11" i="6" s="1"/>
  <c r="P11" i="6" s="1"/>
  <c r="A12" i="6"/>
  <c r="G12" i="6" s="1"/>
  <c r="F12" i="6" s="1"/>
  <c r="P12" i="6" s="1"/>
  <c r="A13" i="6"/>
  <c r="G13" i="6" s="1"/>
  <c r="F13" i="6" s="1"/>
  <c r="P13" i="6" s="1"/>
  <c r="A14" i="6"/>
  <c r="G14" i="6" s="1"/>
  <c r="F14" i="6" s="1"/>
  <c r="P14" i="6" s="1"/>
  <c r="A15" i="6"/>
  <c r="G15" i="6" s="1"/>
  <c r="F15" i="6" s="1"/>
  <c r="P15" i="6" s="1"/>
  <c r="A2" i="5"/>
  <c r="G2" i="5" s="1"/>
  <c r="F2" i="5" s="1"/>
  <c r="P2" i="5" s="1"/>
  <c r="A3" i="5"/>
  <c r="G3" i="5" s="1"/>
  <c r="F3" i="5" s="1"/>
  <c r="P3" i="5" s="1"/>
  <c r="A4" i="5"/>
  <c r="G4" i="5" s="1"/>
  <c r="F4" i="5" s="1"/>
  <c r="P4" i="5" s="1"/>
  <c r="A5" i="5"/>
  <c r="G5" i="5" s="1"/>
  <c r="F5" i="5" s="1"/>
  <c r="P5" i="5" s="1"/>
  <c r="A6" i="5"/>
  <c r="G6" i="5" s="1"/>
  <c r="F6" i="5" s="1"/>
  <c r="P6" i="5" s="1"/>
  <c r="A7" i="5"/>
  <c r="G7" i="5" s="1"/>
  <c r="F7" i="5" s="1"/>
  <c r="P7" i="5" s="1"/>
  <c r="A8" i="5"/>
  <c r="G8" i="5" s="1"/>
  <c r="F8" i="5" s="1"/>
  <c r="P8" i="5" s="1"/>
  <c r="A9" i="5"/>
  <c r="G9" i="5" s="1"/>
  <c r="F9" i="5" s="1"/>
  <c r="P9" i="5" s="1"/>
  <c r="A10" i="5"/>
  <c r="G10" i="5" s="1"/>
  <c r="F10" i="5" s="1"/>
  <c r="P10" i="5" s="1"/>
  <c r="A11" i="5"/>
  <c r="G11" i="5" s="1"/>
  <c r="F11" i="5" s="1"/>
  <c r="P11" i="5" s="1"/>
  <c r="G1" i="7" l="1"/>
  <c r="F1" i="7" s="1"/>
  <c r="P1" i="7" s="1"/>
  <c r="A2" i="7"/>
  <c r="G2" i="7" s="1"/>
  <c r="F2" i="7" s="1"/>
  <c r="P2" i="7" s="1"/>
  <c r="A3" i="7"/>
  <c r="G3" i="7" s="1"/>
  <c r="F3" i="7" s="1"/>
  <c r="P3" i="7" s="1"/>
  <c r="A4" i="7"/>
  <c r="G4" i="7" s="1"/>
  <c r="F4" i="7" s="1"/>
  <c r="P4" i="7" s="1"/>
  <c r="A5" i="7"/>
  <c r="G5" i="7" s="1"/>
  <c r="F5" i="7" s="1"/>
  <c r="P5" i="7" s="1"/>
  <c r="A6" i="7"/>
  <c r="G6" i="7" s="1"/>
  <c r="F6" i="7" s="1"/>
  <c r="P6" i="7" s="1"/>
  <c r="A7" i="7"/>
  <c r="G7" i="7" s="1"/>
  <c r="F7" i="7" s="1"/>
  <c r="P7" i="7" s="1"/>
  <c r="A8" i="7"/>
  <c r="G8" i="7" s="1"/>
  <c r="F8" i="7" s="1"/>
  <c r="P8" i="7" s="1"/>
  <c r="A9" i="7"/>
  <c r="G9" i="7" s="1"/>
  <c r="F9" i="7" s="1"/>
  <c r="P9" i="7" s="1"/>
  <c r="A10" i="7"/>
  <c r="G10" i="7" s="1"/>
  <c r="F10" i="7" s="1"/>
  <c r="P10" i="7" s="1"/>
  <c r="A11" i="7"/>
  <c r="G11" i="7" s="1"/>
  <c r="F11" i="7" s="1"/>
  <c r="P11" i="7" s="1"/>
  <c r="G1" i="3"/>
  <c r="F1" i="3" s="1"/>
  <c r="P1" i="3" s="1"/>
  <c r="A2" i="3"/>
  <c r="G2" i="3" s="1"/>
  <c r="F2" i="3" s="1"/>
  <c r="P2" i="3" s="1"/>
  <c r="A3" i="3"/>
  <c r="G3" i="3" s="1"/>
  <c r="F3" i="3" s="1"/>
  <c r="P3" i="3" s="1"/>
  <c r="A4" i="3"/>
  <c r="G4" i="3" s="1"/>
  <c r="F4" i="3" s="1"/>
  <c r="P4" i="3" s="1"/>
  <c r="A5" i="3"/>
  <c r="G5" i="3" s="1"/>
  <c r="F5" i="3" s="1"/>
  <c r="P5" i="3" s="1"/>
  <c r="A6" i="3"/>
  <c r="G6" i="3" s="1"/>
  <c r="F6" i="3" s="1"/>
  <c r="P6" i="3" s="1"/>
  <c r="A7" i="3"/>
  <c r="G7" i="3" s="1"/>
  <c r="F7" i="3" s="1"/>
  <c r="P7" i="3" s="1"/>
  <c r="A8" i="3"/>
  <c r="G8" i="3" s="1"/>
  <c r="F8" i="3" s="1"/>
  <c r="P8" i="3" s="1"/>
  <c r="A9" i="3"/>
  <c r="G9" i="3" s="1"/>
  <c r="F9" i="3" s="1"/>
  <c r="P9" i="3" s="1"/>
  <c r="A10" i="3"/>
  <c r="G10" i="3" s="1"/>
  <c r="F10" i="3" s="1"/>
  <c r="P10" i="3" s="1"/>
  <c r="A11" i="3"/>
  <c r="G11" i="3" s="1"/>
  <c r="F11" i="3" s="1"/>
  <c r="P11" i="3" s="1"/>
  <c r="A12" i="3"/>
  <c r="G12" i="3" s="1"/>
  <c r="F12" i="3" s="1"/>
  <c r="P12" i="3" s="1"/>
  <c r="A13" i="3"/>
  <c r="G13" i="3" s="1"/>
  <c r="F13" i="3" s="1"/>
  <c r="P13" i="3" s="1"/>
  <c r="A14" i="3"/>
  <c r="G14" i="3" s="1"/>
  <c r="F14" i="3" s="1"/>
  <c r="P14" i="3" s="1"/>
  <c r="A15" i="3"/>
  <c r="G15" i="3" s="1"/>
  <c r="F15" i="3" s="1"/>
  <c r="P15" i="3" s="1"/>
  <c r="A16" i="3"/>
  <c r="G16" i="3" s="1"/>
  <c r="F16" i="3" s="1"/>
  <c r="P16" i="3" s="1"/>
  <c r="A2" i="2"/>
  <c r="G2" i="2" s="1"/>
  <c r="F2" i="2" s="1"/>
  <c r="P2" i="2" s="1"/>
  <c r="A3" i="2"/>
  <c r="G3" i="2" s="1"/>
  <c r="F3" i="2" s="1"/>
  <c r="P3" i="2" s="1"/>
  <c r="A4" i="2"/>
  <c r="G4" i="2" s="1"/>
  <c r="F4" i="2" s="1"/>
  <c r="P4" i="2" s="1"/>
  <c r="A5" i="2"/>
  <c r="G5" i="2" s="1"/>
  <c r="F5" i="2" s="1"/>
  <c r="P5" i="2" s="1"/>
  <c r="A6" i="2"/>
  <c r="G6" i="2" s="1"/>
  <c r="F6" i="2" s="1"/>
  <c r="P6" i="2" s="1"/>
  <c r="A7" i="2"/>
  <c r="G7" i="2" s="1"/>
  <c r="F7" i="2" s="1"/>
  <c r="P7" i="2" s="1"/>
  <c r="A8" i="2"/>
  <c r="G8" i="2" s="1"/>
  <c r="F8" i="2" s="1"/>
  <c r="P8" i="2" s="1"/>
  <c r="A9" i="2"/>
  <c r="G9" i="2" s="1"/>
  <c r="F9" i="2" s="1"/>
  <c r="P9" i="2" s="1"/>
  <c r="A10" i="2"/>
  <c r="G10" i="2" s="1"/>
  <c r="F10" i="2" s="1"/>
  <c r="P10" i="2" s="1"/>
  <c r="A11" i="2"/>
  <c r="G11" i="2" s="1"/>
  <c r="F11" i="2" s="1"/>
  <c r="P11" i="2" s="1"/>
  <c r="A12" i="2"/>
  <c r="G12" i="2" s="1"/>
  <c r="F12" i="2" s="1"/>
  <c r="P12" i="2" s="1"/>
  <c r="A13" i="2"/>
  <c r="G13" i="2" s="1"/>
  <c r="F13" i="2" s="1"/>
  <c r="P13" i="2" s="1"/>
  <c r="A14" i="2"/>
  <c r="G14" i="2" s="1"/>
  <c r="F14" i="2" s="1"/>
  <c r="P14" i="2" s="1"/>
  <c r="A1" i="2"/>
  <c r="G1" i="2" s="1"/>
  <c r="F1" i="2" s="1"/>
  <c r="P1" i="2" s="1"/>
  <c r="J1" i="7" l="1"/>
  <c r="Q1" i="7" s="1"/>
  <c r="J2" i="7"/>
  <c r="Q2" i="7" s="1"/>
  <c r="J3" i="7"/>
  <c r="Q3" i="7" s="1"/>
  <c r="J4" i="7"/>
  <c r="Q4" i="7" s="1"/>
  <c r="J5" i="7"/>
  <c r="Q5" i="7" s="1"/>
  <c r="J6" i="7"/>
  <c r="Q6" i="7" s="1"/>
  <c r="J7" i="7"/>
  <c r="Q7" i="7" s="1"/>
  <c r="J8" i="7"/>
  <c r="Q8" i="7" s="1"/>
  <c r="J9" i="7"/>
  <c r="Q9" i="7" s="1"/>
  <c r="J10" i="7"/>
  <c r="Q10" i="7" s="1"/>
  <c r="J11" i="7"/>
  <c r="Q11" i="7" s="1"/>
  <c r="I1" i="7"/>
  <c r="I2" i="7"/>
  <c r="I3" i="7"/>
  <c r="I4" i="7"/>
  <c r="I5" i="7"/>
  <c r="I6" i="7"/>
  <c r="I7" i="7"/>
  <c r="I8" i="7"/>
  <c r="I9" i="7"/>
  <c r="I10" i="7"/>
  <c r="I11" i="7"/>
  <c r="J5" i="6"/>
  <c r="Q5" i="6" s="1"/>
  <c r="J6" i="6"/>
  <c r="Q6" i="6" s="1"/>
  <c r="J7" i="6"/>
  <c r="Q7" i="6" s="1"/>
  <c r="J8" i="6"/>
  <c r="Q8" i="6" s="1"/>
  <c r="J9" i="6"/>
  <c r="Q9" i="6" s="1"/>
  <c r="J10" i="6"/>
  <c r="Q10" i="6" s="1"/>
  <c r="J11" i="6"/>
  <c r="Q11" i="6" s="1"/>
  <c r="J12" i="6"/>
  <c r="Q12" i="6" s="1"/>
  <c r="J13" i="6"/>
  <c r="Q13" i="6" s="1"/>
  <c r="J14" i="6"/>
  <c r="Q14" i="6" s="1"/>
  <c r="J15" i="6"/>
  <c r="Q15" i="6" s="1"/>
  <c r="I5" i="6"/>
  <c r="I6" i="6"/>
  <c r="I7" i="6"/>
  <c r="I8" i="6"/>
  <c r="I9" i="6"/>
  <c r="I10" i="6"/>
  <c r="I11" i="6"/>
  <c r="I12" i="6"/>
  <c r="I13" i="6"/>
  <c r="I14" i="6"/>
  <c r="I15" i="6"/>
  <c r="J1" i="4"/>
  <c r="Q1" i="4" s="1"/>
  <c r="J2" i="4"/>
  <c r="Q2" i="4" s="1"/>
  <c r="J3" i="4"/>
  <c r="Q3" i="4" s="1"/>
  <c r="J4" i="4"/>
  <c r="Q4" i="4" s="1"/>
  <c r="J5" i="4"/>
  <c r="Q5" i="4" s="1"/>
  <c r="J6" i="4"/>
  <c r="Q6" i="4" s="1"/>
  <c r="J7" i="4"/>
  <c r="Q7" i="4" s="1"/>
  <c r="J8" i="4"/>
  <c r="Q8" i="4" s="1"/>
  <c r="J9" i="4"/>
  <c r="Q9" i="4" s="1"/>
  <c r="J10" i="4"/>
  <c r="Q10" i="4" s="1"/>
  <c r="J11" i="4"/>
  <c r="Q11" i="4" s="1"/>
  <c r="J12" i="4"/>
  <c r="Q12" i="4" s="1"/>
  <c r="J13" i="4"/>
  <c r="Q13" i="4" s="1"/>
  <c r="J14" i="4"/>
  <c r="Q14" i="4" s="1"/>
  <c r="J15" i="4"/>
  <c r="Q15" i="4" s="1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J1" i="5"/>
  <c r="Q1" i="5" s="1"/>
  <c r="J2" i="5"/>
  <c r="Q2" i="5" s="1"/>
  <c r="J3" i="5"/>
  <c r="Q3" i="5" s="1"/>
  <c r="J4" i="5"/>
  <c r="Q4" i="5" s="1"/>
  <c r="J5" i="5"/>
  <c r="Q5" i="5" s="1"/>
  <c r="J6" i="5"/>
  <c r="Q6" i="5" s="1"/>
  <c r="J7" i="5"/>
  <c r="Q7" i="5" s="1"/>
  <c r="J8" i="5"/>
  <c r="Q8" i="5" s="1"/>
  <c r="J9" i="5"/>
  <c r="Q9" i="5" s="1"/>
  <c r="J10" i="5"/>
  <c r="Q10" i="5" s="1"/>
  <c r="J11" i="5"/>
  <c r="Q11" i="5" s="1"/>
  <c r="I1" i="5"/>
  <c r="I2" i="5"/>
  <c r="I3" i="5"/>
  <c r="I4" i="5"/>
  <c r="I5" i="5"/>
  <c r="I6" i="5"/>
  <c r="I7" i="5"/>
  <c r="I8" i="5"/>
  <c r="I9" i="5"/>
  <c r="I10" i="5"/>
  <c r="I11" i="5"/>
  <c r="J1" i="3"/>
  <c r="Q1" i="3" s="1"/>
  <c r="J2" i="3"/>
  <c r="Q2" i="3" s="1"/>
  <c r="J3" i="3"/>
  <c r="Q3" i="3" s="1"/>
  <c r="J4" i="3"/>
  <c r="Q4" i="3" s="1"/>
  <c r="J5" i="3"/>
  <c r="Q5" i="3" s="1"/>
  <c r="J6" i="3"/>
  <c r="Q6" i="3" s="1"/>
  <c r="J7" i="3"/>
  <c r="Q7" i="3" s="1"/>
  <c r="J8" i="3"/>
  <c r="Q8" i="3" s="1"/>
  <c r="J9" i="3"/>
  <c r="Q9" i="3" s="1"/>
  <c r="J10" i="3"/>
  <c r="Q10" i="3" s="1"/>
  <c r="J11" i="3"/>
  <c r="Q11" i="3" s="1"/>
  <c r="J12" i="3"/>
  <c r="Q12" i="3" s="1"/>
  <c r="J13" i="3"/>
  <c r="Q13" i="3" s="1"/>
  <c r="J14" i="3"/>
  <c r="Q14" i="3" s="1"/>
  <c r="J15" i="3"/>
  <c r="Q15" i="3" s="1"/>
  <c r="J16" i="3"/>
  <c r="Q16" i="3" s="1"/>
  <c r="I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J1" i="2"/>
  <c r="Q1" i="2" s="1"/>
  <c r="J2" i="2"/>
  <c r="Q2" i="2" s="1"/>
  <c r="J3" i="2"/>
  <c r="Q3" i="2" s="1"/>
  <c r="J4" i="2"/>
  <c r="Q4" i="2" s="1"/>
  <c r="J5" i="2"/>
  <c r="Q5" i="2" s="1"/>
  <c r="J6" i="2"/>
  <c r="Q6" i="2" s="1"/>
  <c r="J7" i="2"/>
  <c r="Q7" i="2" s="1"/>
  <c r="J8" i="2"/>
  <c r="Q8" i="2" s="1"/>
  <c r="J9" i="2"/>
  <c r="Q9" i="2" s="1"/>
  <c r="J10" i="2"/>
  <c r="Q10" i="2" s="1"/>
  <c r="J11" i="2"/>
  <c r="Q11" i="2" s="1"/>
  <c r="J12" i="2"/>
  <c r="Q12" i="2" s="1"/>
  <c r="J13" i="2"/>
  <c r="Q13" i="2" s="1"/>
  <c r="J14" i="2"/>
  <c r="Q14" i="2" s="1"/>
  <c r="J2" i="1"/>
  <c r="Q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" i="1"/>
  <c r="Q1" i="1" s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  <c r="K9" i="3" l="1"/>
  <c r="K13" i="3"/>
  <c r="K10" i="2"/>
  <c r="K2" i="2"/>
  <c r="R12" i="6"/>
  <c r="R11" i="6" s="1"/>
  <c r="R12" i="7"/>
  <c r="R11" i="7" s="1"/>
  <c r="R12" i="2"/>
  <c r="R11" i="2" s="1"/>
  <c r="R12" i="4"/>
  <c r="R11" i="4" s="1"/>
  <c r="R12" i="3"/>
  <c r="R11" i="3" s="1"/>
  <c r="K11" i="4"/>
  <c r="R12" i="5"/>
  <c r="R11" i="5" s="1"/>
  <c r="R12" i="1"/>
  <c r="R11" i="1" s="1"/>
  <c r="K3" i="4"/>
  <c r="K11" i="6"/>
  <c r="K8" i="6"/>
  <c r="K10" i="6"/>
  <c r="K9" i="6"/>
  <c r="K13" i="6"/>
  <c r="K12" i="6"/>
  <c r="K14" i="6"/>
  <c r="K5" i="6"/>
  <c r="K15" i="6"/>
  <c r="K9" i="5"/>
  <c r="K7" i="5"/>
  <c r="K13" i="1"/>
  <c r="K5" i="1"/>
  <c r="K1" i="3"/>
  <c r="K5" i="5"/>
  <c r="K9" i="7"/>
  <c r="K1" i="7"/>
  <c r="K10" i="1"/>
  <c r="K18" i="1"/>
  <c r="K2" i="1"/>
  <c r="K8" i="4"/>
  <c r="K17" i="1"/>
  <c r="K9" i="1"/>
  <c r="K14" i="2"/>
  <c r="K6" i="2"/>
  <c r="K14" i="3"/>
  <c r="K6" i="3"/>
  <c r="K15" i="4"/>
  <c r="K7" i="4"/>
  <c r="K5" i="3"/>
  <c r="K12" i="1"/>
  <c r="K1" i="2"/>
  <c r="K6" i="5"/>
  <c r="K10" i="4"/>
  <c r="K2" i="4"/>
  <c r="K10" i="7"/>
  <c r="K2" i="7"/>
  <c r="K4" i="1"/>
  <c r="K9" i="2"/>
  <c r="K16" i="3"/>
  <c r="K8" i="3"/>
  <c r="K8" i="5"/>
  <c r="K1" i="5"/>
  <c r="K4" i="7"/>
  <c r="K6" i="6"/>
  <c r="K3" i="5"/>
  <c r="K7" i="7"/>
  <c r="K7" i="6"/>
  <c r="K11" i="5"/>
  <c r="K11" i="3"/>
  <c r="K3" i="3"/>
  <c r="K10" i="3"/>
  <c r="K2" i="3"/>
  <c r="K11" i="7"/>
  <c r="K3" i="7"/>
  <c r="K1" i="1"/>
  <c r="K11" i="1"/>
  <c r="K3" i="1"/>
  <c r="K8" i="2"/>
  <c r="K9" i="4"/>
  <c r="K1" i="4"/>
  <c r="K7" i="2"/>
  <c r="K15" i="3"/>
  <c r="K7" i="3"/>
  <c r="K4" i="5"/>
  <c r="K8" i="7"/>
  <c r="K16" i="1"/>
  <c r="K8" i="1"/>
  <c r="K13" i="2"/>
  <c r="K5" i="2"/>
  <c r="K10" i="5"/>
  <c r="K2" i="5"/>
  <c r="K14" i="4"/>
  <c r="K6" i="4"/>
  <c r="K6" i="7"/>
  <c r="K15" i="1"/>
  <c r="K7" i="1"/>
  <c r="K12" i="2"/>
  <c r="K4" i="2"/>
  <c r="K12" i="3"/>
  <c r="K4" i="3"/>
  <c r="K13" i="4"/>
  <c r="K5" i="4"/>
  <c r="K5" i="7"/>
  <c r="K14" i="1"/>
  <c r="K6" i="1"/>
  <c r="K11" i="2"/>
  <c r="K3" i="2"/>
  <c r="K12" i="4"/>
  <c r="K4" i="4"/>
  <c r="M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" i="1"/>
  <c r="M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" i="5"/>
  <c r="M2" i="5"/>
  <c r="M3" i="5"/>
  <c r="M4" i="5"/>
  <c r="M5" i="5"/>
  <c r="M6" i="5"/>
  <c r="M7" i="5"/>
  <c r="M8" i="5"/>
  <c r="M9" i="5"/>
  <c r="M10" i="5"/>
  <c r="M11" i="5"/>
  <c r="M5" i="6"/>
  <c r="M6" i="6"/>
  <c r="M7" i="6"/>
  <c r="M8" i="6"/>
  <c r="M9" i="6"/>
  <c r="M10" i="6"/>
  <c r="M11" i="6"/>
  <c r="M12" i="6"/>
  <c r="M13" i="6"/>
  <c r="M14" i="6"/>
  <c r="M15" i="6"/>
  <c r="M1" i="7"/>
  <c r="M2" i="7"/>
  <c r="M3" i="7"/>
  <c r="M4" i="7"/>
  <c r="M5" i="7"/>
  <c r="M6" i="7"/>
  <c r="M7" i="7"/>
  <c r="M8" i="7"/>
  <c r="M9" i="7"/>
  <c r="M10" i="7"/>
  <c r="M11" i="7"/>
  <c r="N7" i="1" l="1"/>
  <c r="N12" i="1"/>
  <c r="N10" i="2"/>
  <c r="N9" i="3"/>
  <c r="N8" i="6"/>
  <c r="N7" i="4"/>
  <c r="N6" i="5"/>
  <c r="N8" i="7"/>
  <c r="N4" i="7" s="1"/>
  <c r="N6" i="2"/>
  <c r="N2" i="4"/>
  <c r="N4" i="6"/>
  <c r="N5" i="3"/>
  <c r="N3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T%20Kanpur/IIT%20Kanpur/Porous%20Media%20Lab/Research/Actual%20Experiments/Initial%20data%20log/Basic%20Dat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d 1-1.5 mm"/>
      <sheetName val="Bead 2-2.5 mm"/>
      <sheetName val="Bead 3-3.5 mm"/>
      <sheetName val="Bead 4-5 mm"/>
      <sheetName val="Data Logging"/>
      <sheetName val="Water Collected"/>
      <sheetName val="Time Interval"/>
      <sheetName val="Sheet2"/>
      <sheetName val="Porosit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F2">
            <v>8.1603766261389623E-3</v>
          </cell>
        </row>
        <row r="3">
          <cell r="AF3">
            <v>4.2006134842644947E-2</v>
          </cell>
        </row>
        <row r="4">
          <cell r="AF4">
            <v>8.6535718352116653E-2</v>
          </cell>
          <cell r="AI4">
            <v>6.7163361641175978E-3</v>
          </cell>
        </row>
        <row r="5">
          <cell r="AF5">
            <v>0.13049897408256689</v>
          </cell>
        </row>
        <row r="6">
          <cell r="AF6">
            <v>0.17323173853094714</v>
          </cell>
        </row>
        <row r="7">
          <cell r="AF7">
            <v>0.21878154712144229</v>
          </cell>
        </row>
        <row r="8">
          <cell r="AF8">
            <v>0.259962948234437</v>
          </cell>
        </row>
        <row r="14">
          <cell r="AC14">
            <v>3.1392797575302611E-2</v>
          </cell>
          <cell r="AK14">
            <v>1.1523482947680916E-2</v>
          </cell>
        </row>
        <row r="15">
          <cell r="AC15">
            <v>6.0985628057009054E-3</v>
          </cell>
          <cell r="AK15">
            <v>1.1523482947680916E-2</v>
          </cell>
        </row>
        <row r="16">
          <cell r="AC16">
            <v>2.9603619920299104E-3</v>
          </cell>
          <cell r="AK16">
            <v>1.1523482947680916E-2</v>
          </cell>
        </row>
        <row r="17">
          <cell r="AC17">
            <v>1.9630579731648137E-3</v>
          </cell>
          <cell r="AK17">
            <v>1.1523482947680916E-2</v>
          </cell>
        </row>
        <row r="18">
          <cell r="AC18">
            <v>1.478811294830054E-3</v>
          </cell>
          <cell r="AK18">
            <v>1.1523482947680916E-2</v>
          </cell>
        </row>
        <row r="19">
          <cell r="AC19">
            <v>1.1709262272490075E-3</v>
          </cell>
          <cell r="AK19">
            <v>1.1523482947680916E-2</v>
          </cell>
        </row>
        <row r="20">
          <cell r="AC20">
            <v>9.8543678359728592E-4</v>
          </cell>
          <cell r="AK20">
            <v>1.1523482947680916E-2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I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6</v>
      </c>
      <c r="D1">
        <v>2.0045558086560362</v>
      </c>
      <c r="E1">
        <v>3.4320000000000004</v>
      </c>
      <c r="F1">
        <f t="shared" ref="F1:F18" si="0">E1-G1</f>
        <v>3.1871887012158315</v>
      </c>
      <c r="G1">
        <f>A1*'[1]Time Interval'!$AF$2</f>
        <v>0.24481129878416888</v>
      </c>
      <c r="I1">
        <f>C1/'[1]Time Interval'!$AK$14</f>
        <v>520.67591259008123</v>
      </c>
      <c r="J1">
        <f>'[1]Time Interval'!$AC$14*A1</f>
        <v>0.94178392725907834</v>
      </c>
      <c r="K1">
        <f t="shared" ref="K1:K18" si="1">I1/(J1^0.68717)</f>
        <v>542.58450818722486</v>
      </c>
      <c r="M1">
        <f>C1/D1</f>
        <v>2.9931818181818186</v>
      </c>
      <c r="P1">
        <f>F1/('[1]Time Interval'!$AI$4^2)</f>
        <v>70655.004235125016</v>
      </c>
      <c r="Q1">
        <f>P1/(J1^0.98074)</f>
        <v>74935.904530362517</v>
      </c>
    </row>
    <row r="2" spans="1:18" x14ac:dyDescent="0.3">
      <c r="A2">
        <v>90</v>
      </c>
      <c r="B2">
        <v>18</v>
      </c>
      <c r="C2">
        <v>12.6</v>
      </c>
      <c r="D2">
        <v>2.619589977</v>
      </c>
      <c r="E2">
        <v>9.5627999999999993</v>
      </c>
      <c r="F2">
        <f t="shared" si="0"/>
        <v>8.8283661036474932</v>
      </c>
      <c r="G2">
        <f>A2*'[1]Time Interval'!$AF$2</f>
        <v>0.73443389635250655</v>
      </c>
      <c r="I2">
        <f>C2/'[1]Time Interval'!$AK$14</f>
        <v>1093.4194164391704</v>
      </c>
      <c r="J2">
        <f>'[1]Time Interval'!$AC$14*A2</f>
        <v>2.8253517817772349</v>
      </c>
      <c r="K2">
        <f t="shared" si="1"/>
        <v>535.5786692182711</v>
      </c>
      <c r="M2">
        <f t="shared" ref="M2:M18" si="2">C2/D2</f>
        <v>4.8099130438839666</v>
      </c>
      <c r="P2">
        <f>F2/('[1]Time Interval'!$AI$4^2)</f>
        <v>195711.11186623372</v>
      </c>
      <c r="Q2">
        <f t="shared" ref="Q2:Q18" si="3">P2/(J2^0.98074)</f>
        <v>70669.271121654849</v>
      </c>
    </row>
    <row r="3" spans="1:18" x14ac:dyDescent="0.3">
      <c r="A3">
        <v>140</v>
      </c>
      <c r="B3">
        <v>28</v>
      </c>
      <c r="C3">
        <v>17.399999999999999</v>
      </c>
      <c r="D3">
        <v>3.8041002279999998</v>
      </c>
      <c r="E3">
        <v>15.288</v>
      </c>
      <c r="F3">
        <f t="shared" si="0"/>
        <v>14.145547272340545</v>
      </c>
      <c r="G3">
        <f>A3*'[1]Time Interval'!$AF$2</f>
        <v>1.1424527276594547</v>
      </c>
      <c r="I3">
        <f>C3/'[1]Time Interval'!$AK$14</f>
        <v>1509.9601465112353</v>
      </c>
      <c r="J3">
        <f>'[1]Time Interval'!$AC$14*A3</f>
        <v>4.3949916605423658</v>
      </c>
      <c r="K3">
        <f t="shared" si="1"/>
        <v>545.93884662179858</v>
      </c>
      <c r="M3">
        <f t="shared" si="2"/>
        <v>4.5740119757959228</v>
      </c>
      <c r="P3">
        <f>F3/('[1]Time Interval'!$AI$4^2)</f>
        <v>313584.72815058491</v>
      </c>
      <c r="Q3">
        <f t="shared" si="3"/>
        <v>73414.225390114589</v>
      </c>
    </row>
    <row r="4" spans="1:18" x14ac:dyDescent="0.3">
      <c r="A4">
        <v>190</v>
      </c>
      <c r="B4">
        <v>38</v>
      </c>
      <c r="C4">
        <v>21</v>
      </c>
      <c r="D4">
        <v>4.2141230070000004</v>
      </c>
      <c r="E4">
        <v>20.732399999999998</v>
      </c>
      <c r="F4">
        <f t="shared" si="0"/>
        <v>19.181928441033595</v>
      </c>
      <c r="G4">
        <f>A4*'[1]Time Interval'!$AF$2</f>
        <v>1.5504715589664029</v>
      </c>
      <c r="I4">
        <f>C4/'[1]Time Interval'!$AK$14</f>
        <v>1822.3656940652843</v>
      </c>
      <c r="J4">
        <f>'[1]Time Interval'!$AC$14*A4</f>
        <v>5.9646315393074962</v>
      </c>
      <c r="K4">
        <f t="shared" si="1"/>
        <v>534.16783660091073</v>
      </c>
      <c r="M4">
        <f t="shared" si="2"/>
        <v>4.9832432430466067</v>
      </c>
      <c r="P4">
        <f>F4/('[1]Time Interval'!$AI$4^2)</f>
        <v>425233.44624122232</v>
      </c>
      <c r="Q4">
        <f t="shared" si="3"/>
        <v>73787.285891457228</v>
      </c>
    </row>
    <row r="5" spans="1:18" x14ac:dyDescent="0.3">
      <c r="A5">
        <v>240</v>
      </c>
      <c r="B5">
        <v>48</v>
      </c>
      <c r="C5">
        <v>23.4</v>
      </c>
      <c r="D5">
        <v>5.216400911</v>
      </c>
      <c r="E5">
        <v>25.896000000000001</v>
      </c>
      <c r="F5">
        <f t="shared" si="0"/>
        <v>23.93750960972665</v>
      </c>
      <c r="G5">
        <f>A5*'[1]Time Interval'!$AF$2</f>
        <v>1.958490390273351</v>
      </c>
      <c r="I5">
        <f>C5/'[1]Time Interval'!$AK$14</f>
        <v>2030.6360591013165</v>
      </c>
      <c r="J5">
        <f>'[1]Time Interval'!$AC$14*A5</f>
        <v>7.5342714180726267</v>
      </c>
      <c r="K5">
        <f t="shared" si="1"/>
        <v>506.93893760181453</v>
      </c>
      <c r="M5">
        <f t="shared" si="2"/>
        <v>4.4858515285233604</v>
      </c>
      <c r="P5">
        <f>F5/('[1]Time Interval'!$AI$4^2)</f>
        <v>530657.26613814628</v>
      </c>
      <c r="Q5">
        <f t="shared" si="3"/>
        <v>73225.89163911494</v>
      </c>
    </row>
    <row r="6" spans="1:18" x14ac:dyDescent="0.3">
      <c r="A6">
        <v>290</v>
      </c>
      <c r="B6">
        <v>58</v>
      </c>
      <c r="C6">
        <v>26.8</v>
      </c>
      <c r="D6">
        <v>5.4214123010000002</v>
      </c>
      <c r="E6">
        <v>31.2</v>
      </c>
      <c r="F6">
        <f t="shared" si="0"/>
        <v>28.833490778419701</v>
      </c>
      <c r="G6">
        <f>A6*'[1]Time Interval'!$AF$2</f>
        <v>2.3665092215802992</v>
      </c>
      <c r="I6">
        <f>C6/'[1]Time Interval'!$AK$14</f>
        <v>2325.6857429023626</v>
      </c>
      <c r="J6">
        <f>'[1]Time Interval'!$AC$14*A6</f>
        <v>9.103911296837758</v>
      </c>
      <c r="K6">
        <f t="shared" si="1"/>
        <v>509.79821876303333</v>
      </c>
      <c r="M6">
        <f t="shared" si="2"/>
        <v>4.943361344249106</v>
      </c>
      <c r="P6">
        <f>F6/('[1]Time Interval'!$AI$4^2)</f>
        <v>639193.53513192688</v>
      </c>
      <c r="Q6">
        <f t="shared" si="3"/>
        <v>73262.053554460508</v>
      </c>
    </row>
    <row r="7" spans="1:18" x14ac:dyDescent="0.3">
      <c r="A7">
        <v>340</v>
      </c>
      <c r="B7">
        <v>68</v>
      </c>
      <c r="C7">
        <v>30.2</v>
      </c>
      <c r="D7">
        <v>5.216400911</v>
      </c>
      <c r="E7">
        <v>33.618000000000002</v>
      </c>
      <c r="F7">
        <f t="shared" si="0"/>
        <v>30.843471947112754</v>
      </c>
      <c r="G7">
        <f>A7*'[1]Time Interval'!$AF$2</f>
        <v>2.7745280528872471</v>
      </c>
      <c r="I7">
        <f>C7/'[1]Time Interval'!$AK$14</f>
        <v>2620.7354267034088</v>
      </c>
      <c r="J7">
        <f>'[1]Time Interval'!$AC$14*A7</f>
        <v>10.673551175602888</v>
      </c>
      <c r="K7">
        <f t="shared" si="1"/>
        <v>514.99157875579476</v>
      </c>
      <c r="M7">
        <f t="shared" si="2"/>
        <v>5.7894323145899778</v>
      </c>
      <c r="N7">
        <f>STDEV(K1:K23)/AVERAGE(K1:K23)*100</f>
        <v>2.3562466990544402</v>
      </c>
      <c r="P7">
        <f>F7/('[1]Time Interval'!$AI$4^2)</f>
        <v>683751.68380142795</v>
      </c>
      <c r="Q7">
        <f t="shared" si="3"/>
        <v>67049.370108075716</v>
      </c>
    </row>
    <row r="8" spans="1:18" x14ac:dyDescent="0.3">
      <c r="A8">
        <v>390</v>
      </c>
      <c r="B8">
        <v>78</v>
      </c>
      <c r="C8">
        <v>33.4</v>
      </c>
      <c r="D8">
        <v>5.4214123010000002</v>
      </c>
      <c r="E8">
        <v>40.388399999999997</v>
      </c>
      <c r="F8">
        <f t="shared" si="0"/>
        <v>37.205853115805802</v>
      </c>
      <c r="G8">
        <f>A8*'[1]Time Interval'!$AF$2</f>
        <v>3.1825468841941955</v>
      </c>
      <c r="I8">
        <f>C8/'[1]Time Interval'!$AK$14</f>
        <v>2898.429246751452</v>
      </c>
      <c r="J8">
        <f>'[1]Time Interval'!$AC$14*A8</f>
        <v>12.243191054368019</v>
      </c>
      <c r="K8">
        <f t="shared" si="1"/>
        <v>518.31544781718799</v>
      </c>
      <c r="M8">
        <f t="shared" si="2"/>
        <v>6.1607563021611993</v>
      </c>
      <c r="P8">
        <f>F8/('[1]Time Interval'!$AI$4^2)</f>
        <v>824795.75447349111</v>
      </c>
      <c r="Q8">
        <f t="shared" si="3"/>
        <v>70697.595076072452</v>
      </c>
    </row>
    <row r="9" spans="1:18" x14ac:dyDescent="0.3">
      <c r="A9">
        <v>440</v>
      </c>
      <c r="B9">
        <v>88</v>
      </c>
      <c r="C9">
        <v>36</v>
      </c>
      <c r="D9">
        <v>6.0136674259999996</v>
      </c>
      <c r="E9">
        <v>46.035600000000002</v>
      </c>
      <c r="F9">
        <f t="shared" si="0"/>
        <v>42.44503428449886</v>
      </c>
      <c r="G9">
        <f>A9*'[1]Time Interval'!$AF$2</f>
        <v>3.5905657155011435</v>
      </c>
      <c r="I9">
        <f>C9/'[1]Time Interval'!$AK$14</f>
        <v>3124.0554755404874</v>
      </c>
      <c r="J9">
        <f>'[1]Time Interval'!$AC$14*A9</f>
        <v>13.812830933133149</v>
      </c>
      <c r="K9">
        <f t="shared" si="1"/>
        <v>514.22202818480241</v>
      </c>
      <c r="M9">
        <f t="shared" si="2"/>
        <v>5.9863636363318911</v>
      </c>
      <c r="P9">
        <f>F9/('[1]Time Interval'!$AI$4^2)</f>
        <v>940940.23237069976</v>
      </c>
      <c r="Q9">
        <f t="shared" si="3"/>
        <v>71654.123333458308</v>
      </c>
    </row>
    <row r="10" spans="1:18" x14ac:dyDescent="0.3">
      <c r="A10">
        <v>490</v>
      </c>
      <c r="B10">
        <v>98</v>
      </c>
      <c r="C10">
        <v>38.799999999999997</v>
      </c>
      <c r="D10">
        <v>7.4031890660000004</v>
      </c>
      <c r="E10">
        <v>52.306800000000003</v>
      </c>
      <c r="F10">
        <f t="shared" si="0"/>
        <v>48.308215453191913</v>
      </c>
      <c r="G10">
        <f>A10*'[1]Time Interval'!$AF$2</f>
        <v>3.9985845468080914</v>
      </c>
      <c r="I10">
        <f>C10/'[1]Time Interval'!$AK$14</f>
        <v>3367.037568082525</v>
      </c>
      <c r="J10">
        <f>'[1]Time Interval'!$AC$14*A10</f>
        <v>15.38247081189828</v>
      </c>
      <c r="K10">
        <f t="shared" si="1"/>
        <v>514.70600742664749</v>
      </c>
      <c r="M10">
        <f t="shared" si="2"/>
        <v>5.2409846154265427</v>
      </c>
      <c r="P10">
        <f>F10/('[1]Time Interval'!$AI$4^2)</f>
        <v>1070917.8173650499</v>
      </c>
      <c r="Q10">
        <f t="shared" si="3"/>
        <v>73382.443214861269</v>
      </c>
    </row>
    <row r="11" spans="1:18" x14ac:dyDescent="0.3">
      <c r="A11">
        <v>540</v>
      </c>
      <c r="B11">
        <v>108</v>
      </c>
      <c r="C11">
        <v>41</v>
      </c>
      <c r="D11">
        <v>7.6082004559999996</v>
      </c>
      <c r="E11">
        <v>57.1584</v>
      </c>
      <c r="F11">
        <f t="shared" si="0"/>
        <v>52.751796621884964</v>
      </c>
      <c r="G11">
        <f>A11*'[1]Time Interval'!$AF$2</f>
        <v>4.4066033781150393</v>
      </c>
      <c r="I11">
        <f>C11/'[1]Time Interval'!$AK$14</f>
        <v>3557.952069365555</v>
      </c>
      <c r="J11">
        <f>'[1]Time Interval'!$AC$14*A11</f>
        <v>16.95211069066341</v>
      </c>
      <c r="K11">
        <f t="shared" si="1"/>
        <v>508.7616752286898</v>
      </c>
      <c r="M11">
        <f t="shared" si="2"/>
        <v>5.3889221553917483</v>
      </c>
      <c r="P11">
        <f>F11/('[1]Time Interval'!$AI$4^2)</f>
        <v>1169425.0837134027</v>
      </c>
      <c r="Q11">
        <f t="shared" si="3"/>
        <v>72848.980035549379</v>
      </c>
      <c r="R11">
        <f>_xlfn.STDEV.P(Q1:Q23)*100/R12</f>
        <v>3.6552819779966019</v>
      </c>
    </row>
    <row r="12" spans="1:18" x14ac:dyDescent="0.3">
      <c r="A12">
        <v>590</v>
      </c>
      <c r="B12">
        <v>118</v>
      </c>
      <c r="C12">
        <v>43.6</v>
      </c>
      <c r="D12">
        <v>7.8132118449999997</v>
      </c>
      <c r="E12">
        <v>62.462400000000002</v>
      </c>
      <c r="F12">
        <f t="shared" si="0"/>
        <v>57.647777790578012</v>
      </c>
      <c r="G12">
        <f>A12*'[1]Time Interval'!$AF$2</f>
        <v>4.8146222094219882</v>
      </c>
      <c r="I12">
        <f>C12/'[1]Time Interval'!$AK$14</f>
        <v>3783.5782981545904</v>
      </c>
      <c r="J12">
        <f>'[1]Time Interval'!$AC$14*A12</f>
        <v>18.521750569428541</v>
      </c>
      <c r="K12">
        <f t="shared" si="1"/>
        <v>509.08425379946203</v>
      </c>
      <c r="M12">
        <f t="shared" si="2"/>
        <v>5.5802915452627158</v>
      </c>
      <c r="N12">
        <f>AVERAGE(K1:K18)</f>
        <v>523.25615484972673</v>
      </c>
      <c r="P12">
        <f>F12/('[1]Time Interval'!$AI$4^2)</f>
        <v>1277961.3527071835</v>
      </c>
      <c r="Q12">
        <f t="shared" si="3"/>
        <v>72987.963296149275</v>
      </c>
      <c r="R12">
        <f>AVERAGE(Q1:Q23)</f>
        <v>72681.665718504766</v>
      </c>
    </row>
    <row r="13" spans="1:18" x14ac:dyDescent="0.3">
      <c r="A13">
        <v>640</v>
      </c>
      <c r="B13">
        <v>128</v>
      </c>
      <c r="C13">
        <v>47.2</v>
      </c>
      <c r="D13">
        <v>7.6082004559999996</v>
      </c>
      <c r="E13">
        <v>67.064400000000006</v>
      </c>
      <c r="F13">
        <f t="shared" si="0"/>
        <v>61.841758959271068</v>
      </c>
      <c r="G13">
        <f>A13*'[1]Time Interval'!$AF$2</f>
        <v>5.2226410407289361</v>
      </c>
      <c r="I13">
        <f>C13/'[1]Time Interval'!$AK$14</f>
        <v>4095.9838457086389</v>
      </c>
      <c r="J13">
        <f>'[1]Time Interval'!$AC$14*A13</f>
        <v>20.091390448193671</v>
      </c>
      <c r="K13">
        <f t="shared" si="1"/>
        <v>521.15733885111945</v>
      </c>
      <c r="M13">
        <f t="shared" si="2"/>
        <v>6.2038323349875739</v>
      </c>
      <c r="P13">
        <f>F13/('[1]Time Interval'!$AI$4^2)</f>
        <v>1370935.37621668</v>
      </c>
      <c r="Q13">
        <f t="shared" si="3"/>
        <v>72294.117750565259</v>
      </c>
    </row>
    <row r="14" spans="1:18" x14ac:dyDescent="0.3">
      <c r="A14">
        <v>690</v>
      </c>
      <c r="B14">
        <v>138</v>
      </c>
      <c r="C14">
        <v>49.6</v>
      </c>
      <c r="D14">
        <v>7.4031890660000004</v>
      </c>
      <c r="E14">
        <v>69.653999999999996</v>
      </c>
      <c r="F14">
        <f t="shared" si="0"/>
        <v>64.023340127964119</v>
      </c>
      <c r="G14">
        <f>A14*'[1]Time Interval'!$AF$2</f>
        <v>5.630659872035884</v>
      </c>
      <c r="I14">
        <f>C14/'[1]Time Interval'!$AK$14</f>
        <v>4304.2542107446716</v>
      </c>
      <c r="J14">
        <f>'[1]Time Interval'!$AC$14*A14</f>
        <v>21.661030326958802</v>
      </c>
      <c r="K14">
        <f t="shared" si="1"/>
        <v>520.06700179767745</v>
      </c>
      <c r="M14">
        <f t="shared" si="2"/>
        <v>6.699815384668983</v>
      </c>
      <c r="P14">
        <f>F14/('[1]Time Interval'!$AI$4^2)</f>
        <v>1419297.629337895</v>
      </c>
      <c r="Q14">
        <f t="shared" si="3"/>
        <v>69521.566068770466</v>
      </c>
    </row>
    <row r="15" spans="1:18" x14ac:dyDescent="0.3">
      <c r="A15">
        <v>740</v>
      </c>
      <c r="B15">
        <v>148</v>
      </c>
      <c r="C15">
        <v>52.8</v>
      </c>
      <c r="D15">
        <v>7.4031890660000004</v>
      </c>
      <c r="E15">
        <v>74.474400000000003</v>
      </c>
      <c r="F15">
        <f t="shared" si="0"/>
        <v>68.435721296657164</v>
      </c>
      <c r="G15">
        <f>A15*'[1]Time Interval'!$AF$2</f>
        <v>6.038678703342832</v>
      </c>
      <c r="I15">
        <f>C15/'[1]Time Interval'!$AK$14</f>
        <v>4581.9480307927142</v>
      </c>
      <c r="J15">
        <f>'[1]Time Interval'!$AC$14*A15</f>
        <v>23.230670205723932</v>
      </c>
      <c r="K15">
        <f t="shared" si="1"/>
        <v>527.63489962087135</v>
      </c>
      <c r="M15">
        <f t="shared" si="2"/>
        <v>7.1320615385185944</v>
      </c>
      <c r="P15">
        <f>F15/('[1]Time Interval'!$AI$4^2)</f>
        <v>1517113.2403313906</v>
      </c>
      <c r="Q15">
        <f t="shared" si="3"/>
        <v>69385.162269662644</v>
      </c>
    </row>
    <row r="16" spans="1:18" x14ac:dyDescent="0.3">
      <c r="A16">
        <v>790</v>
      </c>
      <c r="B16">
        <v>158</v>
      </c>
      <c r="C16">
        <v>56.2</v>
      </c>
      <c r="D16">
        <v>8.4054669700000009</v>
      </c>
      <c r="E16">
        <v>88.904399999999995</v>
      </c>
      <c r="F16">
        <f t="shared" si="0"/>
        <v>82.457702465350209</v>
      </c>
      <c r="G16">
        <f>A16*'[1]Time Interval'!$AF$2</f>
        <v>6.4466975346497799</v>
      </c>
      <c r="I16">
        <f>C16/'[1]Time Interval'!$AK$14</f>
        <v>4876.997714593761</v>
      </c>
      <c r="J16">
        <f>'[1]Time Interval'!$AC$14*A16</f>
        <v>24.800310084489062</v>
      </c>
      <c r="K16">
        <f t="shared" si="1"/>
        <v>536.93715724112531</v>
      </c>
      <c r="M16">
        <f t="shared" si="2"/>
        <v>6.6861246615546452</v>
      </c>
      <c r="P16">
        <f>F16/('[1]Time Interval'!$AI$4^2)</f>
        <v>1827958.7006208661</v>
      </c>
      <c r="Q16">
        <f t="shared" si="3"/>
        <v>78409.107850800661</v>
      </c>
    </row>
    <row r="17" spans="1:17" x14ac:dyDescent="0.3">
      <c r="A17">
        <v>840</v>
      </c>
      <c r="B17">
        <v>168</v>
      </c>
      <c r="C17">
        <v>58.2</v>
      </c>
      <c r="D17">
        <v>9.4077448750000006</v>
      </c>
      <c r="E17">
        <v>93.522000000000006</v>
      </c>
      <c r="F17">
        <f t="shared" si="0"/>
        <v>86.667283634043272</v>
      </c>
      <c r="G17">
        <f>A17*'[1]Time Interval'!$AF$2</f>
        <v>6.8547163659567287</v>
      </c>
      <c r="I17">
        <f>C17/'[1]Time Interval'!$AK$14</f>
        <v>5050.5563521237882</v>
      </c>
      <c r="J17">
        <f>'[1]Time Interval'!$AC$14*A17</f>
        <v>26.369949963254193</v>
      </c>
      <c r="K17">
        <f t="shared" si="1"/>
        <v>533.08386712769652</v>
      </c>
      <c r="M17">
        <f t="shared" si="2"/>
        <v>6.1863922516287415</v>
      </c>
      <c r="P17">
        <f>F17/('[1]Time Interval'!$AI$4^2)</f>
        <v>1921278.5518077912</v>
      </c>
      <c r="Q17">
        <f t="shared" si="3"/>
        <v>77598.190483519735</v>
      </c>
    </row>
    <row r="18" spans="1:17" x14ac:dyDescent="0.3">
      <c r="A18">
        <v>890</v>
      </c>
      <c r="B18">
        <v>178</v>
      </c>
      <c r="C18">
        <v>59.6</v>
      </c>
      <c r="D18">
        <v>10</v>
      </c>
      <c r="E18">
        <v>93.724800000000002</v>
      </c>
      <c r="F18">
        <f t="shared" si="0"/>
        <v>86.462064802736322</v>
      </c>
      <c r="G18">
        <f>A18*'[1]Time Interval'!$AF$2</f>
        <v>7.2627351972636767</v>
      </c>
      <c r="I18">
        <f>C18/'[1]Time Interval'!$AK$14</f>
        <v>5172.0473983948068</v>
      </c>
      <c r="J18">
        <f>'[1]Time Interval'!$AC$14*A18</f>
        <v>27.939589842019323</v>
      </c>
      <c r="K18">
        <f t="shared" si="1"/>
        <v>524.64251445095579</v>
      </c>
      <c r="M18">
        <f t="shared" si="2"/>
        <v>5.96</v>
      </c>
      <c r="P18">
        <f>F18/('[1]Time Interval'!$AI$4^2)</f>
        <v>1916729.17028244</v>
      </c>
      <c r="Q18">
        <f t="shared" si="3"/>
        <v>73146.731318435806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opLeftCell="J1" workbookViewId="0">
      <selection activeCell="R12" sqref="R12"/>
    </sheetView>
  </sheetViews>
  <sheetFormatPr defaultRowHeight="14.4" x14ac:dyDescent="0.3"/>
  <sheetData>
    <row r="1" spans="1:18" x14ac:dyDescent="0.3">
      <c r="A1">
        <f>B1*5</f>
        <v>30</v>
      </c>
      <c r="B1">
        <v>6</v>
      </c>
      <c r="C1">
        <v>5.6</v>
      </c>
      <c r="D1">
        <v>3.192702395</v>
      </c>
      <c r="E1">
        <v>5.4912000000000001</v>
      </c>
      <c r="F1">
        <f t="shared" ref="F1:F14" si="0">E1-G1</f>
        <v>4.2310159547206521</v>
      </c>
      <c r="G1">
        <f>A1*'[1]Time Interval'!$AF$3</f>
        <v>1.2601840452793485</v>
      </c>
      <c r="I1">
        <f>C1/'[1]Time Interval'!$AK$15</f>
        <v>485.96418508407578</v>
      </c>
      <c r="J1">
        <f>'[1]Time Interval'!$AC$15*A1</f>
        <v>0.18295688417102715</v>
      </c>
      <c r="K1">
        <f t="shared" ref="K1:K14" si="1">I1/(J1^1.0633)</f>
        <v>2957.663976894321</v>
      </c>
      <c r="M1">
        <f t="shared" ref="M1:M14" si="2">C1/D1</f>
        <v>1.753999999740032</v>
      </c>
      <c r="P1">
        <f>F1/('[1]Time Interval'!$AI$4^2)</f>
        <v>93795.02697334181</v>
      </c>
      <c r="Q1">
        <f>P1/(J1^1.486)</f>
        <v>1170387.1961398534</v>
      </c>
    </row>
    <row r="2" spans="1:18" x14ac:dyDescent="0.3">
      <c r="A2">
        <f t="shared" ref="A2:A14" si="3">B2*5</f>
        <v>50</v>
      </c>
      <c r="B2">
        <v>10</v>
      </c>
      <c r="C2">
        <v>10</v>
      </c>
      <c r="D2">
        <v>4.0136830100000003</v>
      </c>
      <c r="E2">
        <v>11.6844</v>
      </c>
      <c r="F2">
        <f t="shared" si="0"/>
        <v>9.5840932578677531</v>
      </c>
      <c r="G2">
        <f>A2*'[1]Time Interval'!$AF$3</f>
        <v>2.1003067421322474</v>
      </c>
      <c r="I2">
        <f>C2/'[1]Time Interval'!$AK$15</f>
        <v>867.79318765013534</v>
      </c>
      <c r="J2">
        <f>'[1]Time Interval'!$AC$15*A2</f>
        <v>0.30492814028504528</v>
      </c>
      <c r="K2">
        <f t="shared" si="1"/>
        <v>3068.0965998277379</v>
      </c>
      <c r="M2">
        <f t="shared" si="2"/>
        <v>2.491477272890068</v>
      </c>
      <c r="P2">
        <f>F2/('[1]Time Interval'!$AI$4^2)</f>
        <v>212464.40459146904</v>
      </c>
      <c r="Q2">
        <f t="shared" ref="Q2:Q14" si="4">P2/(J2^1.486)</f>
        <v>1240991.1604613981</v>
      </c>
    </row>
    <row r="3" spans="1:18" x14ac:dyDescent="0.3">
      <c r="A3">
        <f t="shared" si="3"/>
        <v>70</v>
      </c>
      <c r="B3">
        <v>14</v>
      </c>
      <c r="C3">
        <v>14.2</v>
      </c>
      <c r="D3">
        <v>4.7890535920000001</v>
      </c>
      <c r="E3">
        <v>19.5624</v>
      </c>
      <c r="F3">
        <f t="shared" si="0"/>
        <v>16.621970561014855</v>
      </c>
      <c r="G3">
        <f>A3*'[1]Time Interval'!$AF$3</f>
        <v>2.9404294389851464</v>
      </c>
      <c r="I3">
        <f>C3/'[1]Time Interval'!$AK$15</f>
        <v>1232.2663264631922</v>
      </c>
      <c r="J3">
        <f>'[1]Time Interval'!$AC$15*A3</f>
        <v>0.42689939639906338</v>
      </c>
      <c r="K3">
        <f t="shared" si="1"/>
        <v>3046.347438057961</v>
      </c>
      <c r="M3">
        <f t="shared" si="2"/>
        <v>2.9650952379653384</v>
      </c>
      <c r="P3">
        <f>F3/('[1]Time Interval'!$AI$4^2)</f>
        <v>368483.17137187842</v>
      </c>
      <c r="Q3">
        <f t="shared" si="4"/>
        <v>1305430.949550041</v>
      </c>
    </row>
    <row r="4" spans="1:18" x14ac:dyDescent="0.3">
      <c r="A4">
        <f t="shared" si="3"/>
        <v>90</v>
      </c>
      <c r="B4">
        <v>18</v>
      </c>
      <c r="C4">
        <v>17.399999999999999</v>
      </c>
      <c r="D4">
        <v>4.9942987460000001</v>
      </c>
      <c r="E4">
        <v>25.802399999999999</v>
      </c>
      <c r="F4">
        <f t="shared" si="0"/>
        <v>22.021847864161952</v>
      </c>
      <c r="G4">
        <f>A4*'[1]Time Interval'!$AF$3</f>
        <v>3.7805521358380454</v>
      </c>
      <c r="I4">
        <f>C4/'[1]Time Interval'!$AK$15</f>
        <v>1509.9601465112353</v>
      </c>
      <c r="J4">
        <f>'[1]Time Interval'!$AC$15*A4</f>
        <v>0.54887065251308154</v>
      </c>
      <c r="K4">
        <f t="shared" si="1"/>
        <v>2857.5051578283469</v>
      </c>
      <c r="M4">
        <f t="shared" si="2"/>
        <v>3.4839726025472322</v>
      </c>
      <c r="P4">
        <f>F4/('[1]Time Interval'!$AI$4^2)</f>
        <v>488190.03202229115</v>
      </c>
      <c r="Q4">
        <f t="shared" si="4"/>
        <v>1190519.3882811267</v>
      </c>
    </row>
    <row r="5" spans="1:18" x14ac:dyDescent="0.3">
      <c r="A5">
        <f t="shared" si="3"/>
        <v>110</v>
      </c>
      <c r="B5">
        <v>22</v>
      </c>
      <c r="C5">
        <v>21.2</v>
      </c>
      <c r="D5">
        <v>5.4047890540000001</v>
      </c>
      <c r="E5">
        <v>32.978400000000001</v>
      </c>
      <c r="F5">
        <f t="shared" si="0"/>
        <v>28.357725167309056</v>
      </c>
      <c r="G5">
        <f>A5*'[1]Time Interval'!$AF$3</f>
        <v>4.6206748326909439</v>
      </c>
      <c r="I5">
        <f>C5/'[1]Time Interval'!$AK$15</f>
        <v>1839.7215578182868</v>
      </c>
      <c r="J5">
        <f>'[1]Time Interval'!$AC$15*A5</f>
        <v>0.67084190862709958</v>
      </c>
      <c r="K5">
        <f t="shared" si="1"/>
        <v>2812.5927553650527</v>
      </c>
      <c r="M5">
        <f t="shared" si="2"/>
        <v>3.9224472570877138</v>
      </c>
      <c r="P5">
        <f>F5/('[1]Time Interval'!$AI$4^2)</f>
        <v>628646.55331841635</v>
      </c>
      <c r="Q5">
        <f t="shared" si="4"/>
        <v>1137755.4972675713</v>
      </c>
    </row>
    <row r="6" spans="1:18" x14ac:dyDescent="0.3">
      <c r="A6">
        <f t="shared" si="3"/>
        <v>130</v>
      </c>
      <c r="B6">
        <v>26</v>
      </c>
      <c r="C6">
        <v>24.4</v>
      </c>
      <c r="D6">
        <v>5.7924743440000004</v>
      </c>
      <c r="E6">
        <v>40.029600000000002</v>
      </c>
      <c r="F6">
        <f t="shared" si="0"/>
        <v>34.568802470456163</v>
      </c>
      <c r="G6">
        <f>A6*'[1]Time Interval'!$AF$3</f>
        <v>5.4607975295438429</v>
      </c>
      <c r="I6">
        <f>C6/'[1]Time Interval'!$AK$15</f>
        <v>2117.4153778663299</v>
      </c>
      <c r="J6">
        <f>'[1]Time Interval'!$AC$15*A6</f>
        <v>0.79281316474111774</v>
      </c>
      <c r="K6">
        <f t="shared" si="1"/>
        <v>2710.3020576584058</v>
      </c>
      <c r="M6">
        <f t="shared" si="2"/>
        <v>4.2123622049831209</v>
      </c>
      <c r="N6">
        <f>STDEV(K1:K22)/AVERAGE(K1:K22)*100</f>
        <v>6.1292489562532673</v>
      </c>
      <c r="P6">
        <f>F6/('[1]Time Interval'!$AI$4^2)</f>
        <v>766336.45319511334</v>
      </c>
      <c r="Q6">
        <f t="shared" si="4"/>
        <v>1082060.6329313985</v>
      </c>
    </row>
    <row r="7" spans="1:18" x14ac:dyDescent="0.3">
      <c r="A7">
        <f t="shared" si="3"/>
        <v>150</v>
      </c>
      <c r="B7">
        <v>30</v>
      </c>
      <c r="C7">
        <v>28.2</v>
      </c>
      <c r="D7">
        <v>6.6134549600000003</v>
      </c>
      <c r="E7">
        <v>48.094799999999999</v>
      </c>
      <c r="F7">
        <f t="shared" si="0"/>
        <v>41.793879773603258</v>
      </c>
      <c r="G7">
        <f>A7*'[1]Time Interval'!$AF$3</f>
        <v>6.3009202263967419</v>
      </c>
      <c r="I7">
        <f>C7/'[1]Time Interval'!$AK$15</f>
        <v>2447.1767891733816</v>
      </c>
      <c r="J7">
        <f>'[1]Time Interval'!$AC$15*A7</f>
        <v>0.91478442085513578</v>
      </c>
      <c r="K7">
        <f t="shared" si="1"/>
        <v>2690.2652848987805</v>
      </c>
      <c r="M7">
        <f t="shared" si="2"/>
        <v>4.2640344828174346</v>
      </c>
      <c r="P7">
        <f>F7/('[1]Time Interval'!$AI$4^2)</f>
        <v>926505.15210466506</v>
      </c>
      <c r="Q7">
        <f t="shared" si="4"/>
        <v>1057616.3635377786</v>
      </c>
    </row>
    <row r="8" spans="1:18" x14ac:dyDescent="0.3">
      <c r="A8">
        <f t="shared" si="3"/>
        <v>170</v>
      </c>
      <c r="B8">
        <v>34</v>
      </c>
      <c r="C8">
        <v>32.4</v>
      </c>
      <c r="D8">
        <v>7.3888255420000002</v>
      </c>
      <c r="E8">
        <v>58.796399999999998</v>
      </c>
      <c r="F8">
        <f t="shared" si="0"/>
        <v>51.655357076750356</v>
      </c>
      <c r="G8">
        <f>A8*'[1]Time Interval'!$AF$3</f>
        <v>7.1410429232496409</v>
      </c>
      <c r="I8">
        <f>C8/'[1]Time Interval'!$AK$15</f>
        <v>2811.6499279864383</v>
      </c>
      <c r="J8">
        <f>'[1]Time Interval'!$AC$15*A8</f>
        <v>1.0367556769691539</v>
      </c>
      <c r="K8">
        <f t="shared" si="1"/>
        <v>2705.7801542116727</v>
      </c>
      <c r="M8">
        <f t="shared" si="2"/>
        <v>4.3849999997739824</v>
      </c>
      <c r="P8">
        <f>F8/('[1]Time Interval'!$AI$4^2)</f>
        <v>1145118.7284996398</v>
      </c>
      <c r="Q8">
        <f t="shared" si="4"/>
        <v>1085313.8729551106</v>
      </c>
    </row>
    <row r="9" spans="1:18" x14ac:dyDescent="0.3">
      <c r="A9">
        <f t="shared" si="3"/>
        <v>190</v>
      </c>
      <c r="B9">
        <v>38</v>
      </c>
      <c r="C9">
        <v>44.4</v>
      </c>
      <c r="D9">
        <v>8.3922462939999996</v>
      </c>
      <c r="E9">
        <v>89.543999999999997</v>
      </c>
      <c r="F9">
        <f t="shared" si="0"/>
        <v>81.562834379897453</v>
      </c>
      <c r="G9">
        <f>A9*'[1]Time Interval'!$AF$3</f>
        <v>7.9811656201025398</v>
      </c>
      <c r="I9">
        <f>C9/'[1]Time Interval'!$AK$15</f>
        <v>3853.0017531666008</v>
      </c>
      <c r="J9">
        <f>'[1]Time Interval'!$AC$15*A9</f>
        <v>1.158726933083172</v>
      </c>
      <c r="K9">
        <f t="shared" si="1"/>
        <v>3294.3375854150599</v>
      </c>
      <c r="M9">
        <f t="shared" si="2"/>
        <v>5.290597826203407</v>
      </c>
      <c r="P9">
        <f>F9/('[1]Time Interval'!$AI$4^2)</f>
        <v>1808120.870390286</v>
      </c>
      <c r="Q9">
        <f t="shared" si="4"/>
        <v>1452618.4034080366</v>
      </c>
    </row>
    <row r="10" spans="1:18" x14ac:dyDescent="0.3">
      <c r="A10">
        <f t="shared" si="3"/>
        <v>210</v>
      </c>
      <c r="B10">
        <v>42</v>
      </c>
      <c r="C10">
        <v>46.6</v>
      </c>
      <c r="D10">
        <v>8.1870011399999996</v>
      </c>
      <c r="E10">
        <v>94.146000000000001</v>
      </c>
      <c r="F10">
        <f t="shared" si="0"/>
        <v>85.324711683044569</v>
      </c>
      <c r="G10">
        <f>A10*'[1]Time Interval'!$AF$3</f>
        <v>8.8212883169554388</v>
      </c>
      <c r="I10">
        <f>C10/'[1]Time Interval'!$AK$15</f>
        <v>4043.9162544496307</v>
      </c>
      <c r="J10">
        <f>'[1]Time Interval'!$AC$15*A10</f>
        <v>1.28069818919719</v>
      </c>
      <c r="K10">
        <f t="shared" si="1"/>
        <v>3108.5222163226181</v>
      </c>
      <c r="M10">
        <f t="shared" si="2"/>
        <v>5.6919498608986396</v>
      </c>
      <c r="N10">
        <f>AVERAGE(K1:K14)</f>
        <v>2927.2230970600399</v>
      </c>
      <c r="P10">
        <f>F10/('[1]Time Interval'!$AI$4^2)</f>
        <v>1891515.8249107026</v>
      </c>
      <c r="Q10">
        <f t="shared" si="4"/>
        <v>1309616.2070087942</v>
      </c>
    </row>
    <row r="11" spans="1:18" x14ac:dyDescent="0.3">
      <c r="A11">
        <f t="shared" si="3"/>
        <v>230</v>
      </c>
      <c r="B11">
        <v>46</v>
      </c>
      <c r="C11">
        <v>50.6</v>
      </c>
      <c r="D11">
        <v>8.9851767389999999</v>
      </c>
      <c r="E11">
        <v>103.27200000000001</v>
      </c>
      <c r="F11">
        <f t="shared" si="0"/>
        <v>93.610588986191672</v>
      </c>
      <c r="G11">
        <f>A11*'[1]Time Interval'!$AF$3</f>
        <v>9.6614110138083387</v>
      </c>
      <c r="I11">
        <f>C11/'[1]Time Interval'!$AK$15</f>
        <v>4391.0335295096847</v>
      </c>
      <c r="J11">
        <f>'[1]Time Interval'!$AC$15*A11</f>
        <v>1.4026694453112083</v>
      </c>
      <c r="K11">
        <f t="shared" si="1"/>
        <v>3064.1438066327019</v>
      </c>
      <c r="M11">
        <f t="shared" si="2"/>
        <v>5.6314974618553242</v>
      </c>
      <c r="P11">
        <f>F11/('[1]Time Interval'!$AI$4^2)</f>
        <v>2075200.805885395</v>
      </c>
      <c r="Q11">
        <f t="shared" si="4"/>
        <v>1255117.8237738896</v>
      </c>
      <c r="R11">
        <f>_xlfn.STDEV.P(Q1:Q23)*100/R12</f>
        <v>8.6151682190427916</v>
      </c>
    </row>
    <row r="12" spans="1:18" x14ac:dyDescent="0.3">
      <c r="A12">
        <f t="shared" si="3"/>
        <v>250</v>
      </c>
      <c r="B12">
        <v>50</v>
      </c>
      <c r="C12">
        <v>53.8</v>
      </c>
      <c r="D12">
        <v>9.6009122009999999</v>
      </c>
      <c r="E12">
        <v>110.9316</v>
      </c>
      <c r="F12">
        <f t="shared" si="0"/>
        <v>100.43006628933877</v>
      </c>
      <c r="G12">
        <f>A12*'[1]Time Interval'!$AF$3</f>
        <v>10.501533710661237</v>
      </c>
      <c r="I12">
        <f>C12/'[1]Time Interval'!$AK$15</f>
        <v>4668.7273495577283</v>
      </c>
      <c r="J12">
        <f>'[1]Time Interval'!$AC$15*A12</f>
        <v>1.5246407014252263</v>
      </c>
      <c r="K12">
        <f t="shared" si="1"/>
        <v>2981.5115729084209</v>
      </c>
      <c r="M12">
        <f t="shared" si="2"/>
        <v>5.6036342040911871</v>
      </c>
      <c r="P12">
        <f>F12/('[1]Time Interval'!$AI$4^2)</f>
        <v>2226377.9851818047</v>
      </c>
      <c r="Q12">
        <f t="shared" si="4"/>
        <v>1189630.1981365089</v>
      </c>
      <c r="R12">
        <f>AVERAGE(Q1:Q23)</f>
        <v>1199755.7796096099</v>
      </c>
    </row>
    <row r="13" spans="1:18" x14ac:dyDescent="0.3">
      <c r="A13">
        <f t="shared" si="3"/>
        <v>270</v>
      </c>
      <c r="B13">
        <v>54</v>
      </c>
      <c r="C13">
        <v>57</v>
      </c>
      <c r="D13">
        <v>10.3990878</v>
      </c>
      <c r="E13">
        <v>124.3788</v>
      </c>
      <c r="F13">
        <f t="shared" si="0"/>
        <v>113.03714359248586</v>
      </c>
      <c r="G13">
        <f>A13*'[1]Time Interval'!$AF$3</f>
        <v>11.341656407514137</v>
      </c>
      <c r="I13">
        <f>C13/'[1]Time Interval'!$AK$15</f>
        <v>4946.4211696057719</v>
      </c>
      <c r="J13">
        <f>'[1]Time Interval'!$AC$15*A13</f>
        <v>1.6466119575392444</v>
      </c>
      <c r="K13">
        <f t="shared" si="1"/>
        <v>2910.6474177732171</v>
      </c>
      <c r="M13">
        <f t="shared" si="2"/>
        <v>5.4812499996393917</v>
      </c>
      <c r="P13">
        <f>F13/('[1]Time Interval'!$AI$4^2)</f>
        <v>2505857.232804202</v>
      </c>
      <c r="Q13">
        <f t="shared" si="4"/>
        <v>1194267.7492455826</v>
      </c>
    </row>
    <row r="14" spans="1:18" x14ac:dyDescent="0.3">
      <c r="A14">
        <f t="shared" si="3"/>
        <v>290</v>
      </c>
      <c r="B14">
        <v>58</v>
      </c>
      <c r="C14">
        <v>58.6</v>
      </c>
      <c r="D14">
        <v>11.197263400000001</v>
      </c>
      <c r="E14">
        <v>130.61879999999999</v>
      </c>
      <c r="F14">
        <f t="shared" si="0"/>
        <v>118.43702089563295</v>
      </c>
      <c r="G14">
        <f>A14*'[1]Time Interval'!$AF$3</f>
        <v>12.181779104367035</v>
      </c>
      <c r="I14">
        <f>C14/'[1]Time Interval'!$AK$15</f>
        <v>5085.2680796297936</v>
      </c>
      <c r="J14">
        <f>'[1]Time Interval'!$AC$15*A14</f>
        <v>1.7685832136532627</v>
      </c>
      <c r="K14">
        <f t="shared" si="1"/>
        <v>2773.4073350462563</v>
      </c>
      <c r="M14">
        <f t="shared" si="2"/>
        <v>5.2334215876354211</v>
      </c>
      <c r="P14">
        <f>F14/('[1]Time Interval'!$AI$4^2)</f>
        <v>2625564.0934546147</v>
      </c>
      <c r="Q14">
        <f t="shared" si="4"/>
        <v>1125255.4718374533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I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8.4</v>
      </c>
      <c r="D1">
        <v>4.9886104783599095</v>
      </c>
      <c r="E1">
        <v>12.7608</v>
      </c>
      <c r="F1">
        <f t="shared" ref="F1:F16" si="0">E1-G1</f>
        <v>10.164728449436501</v>
      </c>
      <c r="G1">
        <f>A1*'[1]Time Interval'!$AF$4</f>
        <v>2.5960715505634995</v>
      </c>
      <c r="I1">
        <f>C1/'[1]Time Interval'!$AK$16</f>
        <v>728.94627762611367</v>
      </c>
      <c r="J1">
        <f>'[1]Time Interval'!$AC$16*A1</f>
        <v>8.8810859760897309E-2</v>
      </c>
      <c r="K1">
        <f t="shared" ref="K1:K16" si="1">I1/(J1^0.9489)</f>
        <v>7252.6390596279707</v>
      </c>
      <c r="M1">
        <f t="shared" ref="M1:M16" si="2">C1/D1</f>
        <v>1.6838356164383561</v>
      </c>
      <c r="P1">
        <f>F1/('[1]Time Interval'!$AI$4^2)</f>
        <v>225336.18149746227</v>
      </c>
      <c r="Q1">
        <f>P1/(J1^1.1432)</f>
        <v>3588760.8152595642</v>
      </c>
    </row>
    <row r="2" spans="1:18" x14ac:dyDescent="0.3">
      <c r="A2">
        <f t="shared" ref="A2:A16" si="3">B2*5</f>
        <v>50</v>
      </c>
      <c r="B2">
        <v>10</v>
      </c>
      <c r="C2">
        <v>13.8</v>
      </c>
      <c r="D2">
        <v>6.0136674259999996</v>
      </c>
      <c r="E2">
        <v>23.883600000000001</v>
      </c>
      <c r="F2">
        <f t="shared" si="0"/>
        <v>19.556814082394169</v>
      </c>
      <c r="G2">
        <f>A2*'[1]Time Interval'!$AF$4</f>
        <v>4.3267859176058323</v>
      </c>
      <c r="I2">
        <f>C2/'[1]Time Interval'!$AK$16</f>
        <v>1197.5545989571867</v>
      </c>
      <c r="J2">
        <f>'[1]Time Interval'!$AC$16*A2</f>
        <v>0.14801809960149551</v>
      </c>
      <c r="K2">
        <f t="shared" si="1"/>
        <v>7338.0993340443365</v>
      </c>
      <c r="M2">
        <f t="shared" si="2"/>
        <v>2.2947727272605585</v>
      </c>
      <c r="P2">
        <f>F2/('[1]Time Interval'!$AI$4^2)</f>
        <v>433544.0764112887</v>
      </c>
      <c r="Q2">
        <f t="shared" ref="Q2:Q16" si="4">P2/(J2^1.1432)</f>
        <v>3850608.3649265054</v>
      </c>
    </row>
    <row r="3" spans="1:18" x14ac:dyDescent="0.3">
      <c r="A3">
        <f t="shared" si="3"/>
        <v>65</v>
      </c>
      <c r="B3">
        <v>13</v>
      </c>
      <c r="C3">
        <v>17.2</v>
      </c>
      <c r="D3">
        <v>6.2186788149999996</v>
      </c>
      <c r="E3">
        <v>32.245199999999997</v>
      </c>
      <c r="F3">
        <f t="shared" si="0"/>
        <v>26.620378307112414</v>
      </c>
      <c r="G3">
        <f>A3*'[1]Time Interval'!$AF$4</f>
        <v>5.6248216928875827</v>
      </c>
      <c r="I3">
        <f>C3/'[1]Time Interval'!$AK$16</f>
        <v>1492.6042827582328</v>
      </c>
      <c r="J3">
        <f>'[1]Time Interval'!$AC$16*A3</f>
        <v>0.19242352948194416</v>
      </c>
      <c r="K3">
        <f t="shared" si="1"/>
        <v>7130.3705518455681</v>
      </c>
      <c r="M3">
        <f t="shared" si="2"/>
        <v>2.7658608060786301</v>
      </c>
      <c r="P3">
        <f>F3/('[1]Time Interval'!$AI$4^2)</f>
        <v>590132.28219344409</v>
      </c>
      <c r="Q3">
        <f t="shared" si="4"/>
        <v>3883161.2524057669</v>
      </c>
    </row>
    <row r="4" spans="1:18" x14ac:dyDescent="0.3">
      <c r="A4">
        <f t="shared" si="3"/>
        <v>80</v>
      </c>
      <c r="B4">
        <v>16</v>
      </c>
      <c r="C4">
        <v>20.6</v>
      </c>
      <c r="D4">
        <v>6.583143508</v>
      </c>
      <c r="E4">
        <v>39.374400000000001</v>
      </c>
      <c r="F4">
        <f t="shared" si="0"/>
        <v>32.451542531830668</v>
      </c>
      <c r="G4">
        <f>A4*'[1]Time Interval'!$AF$4</f>
        <v>6.9228574681693322</v>
      </c>
      <c r="I4">
        <f>C4/'[1]Time Interval'!$AK$16</f>
        <v>1787.6539665592788</v>
      </c>
      <c r="J4">
        <f>'[1]Time Interval'!$AC$16*A4</f>
        <v>0.23682895936239284</v>
      </c>
      <c r="K4">
        <f t="shared" si="1"/>
        <v>7012.65169443369</v>
      </c>
      <c r="M4">
        <f t="shared" si="2"/>
        <v>3.129204152236142</v>
      </c>
      <c r="P4">
        <f>F4/('[1]Time Interval'!$AI$4^2)</f>
        <v>719400.10145874519</v>
      </c>
      <c r="Q4">
        <f t="shared" si="4"/>
        <v>3733504.0239153383</v>
      </c>
    </row>
    <row r="5" spans="1:18" x14ac:dyDescent="0.3">
      <c r="A5">
        <f t="shared" si="3"/>
        <v>95</v>
      </c>
      <c r="B5">
        <v>19</v>
      </c>
      <c r="C5">
        <v>24.8</v>
      </c>
      <c r="D5">
        <v>6.7881548970000001</v>
      </c>
      <c r="E5">
        <v>48.235199999999999</v>
      </c>
      <c r="F5">
        <f t="shared" si="0"/>
        <v>40.014306756548919</v>
      </c>
      <c r="G5">
        <f>A5*'[1]Time Interval'!$AF$4</f>
        <v>8.2208932434510817</v>
      </c>
      <c r="I5">
        <f>C5/'[1]Time Interval'!$AK$16</f>
        <v>2152.1271053723358</v>
      </c>
      <c r="J5">
        <f>'[1]Time Interval'!$AC$16*A5</f>
        <v>0.2812343892428415</v>
      </c>
      <c r="K5">
        <f t="shared" si="1"/>
        <v>7172.1091260695748</v>
      </c>
      <c r="M5">
        <f t="shared" si="2"/>
        <v>3.6534228190579841</v>
      </c>
      <c r="N5">
        <f>STDEV(K1:K21)/AVERAGE(K1:K21)*100</f>
        <v>3.206223401042986</v>
      </c>
      <c r="P5">
        <f>F5/('[1]Time Interval'!$AI$4^2)</f>
        <v>887054.79291861388</v>
      </c>
      <c r="Q5">
        <f t="shared" si="4"/>
        <v>3782469.4007952698</v>
      </c>
    </row>
    <row r="6" spans="1:18" x14ac:dyDescent="0.3">
      <c r="A6">
        <f t="shared" si="3"/>
        <v>110</v>
      </c>
      <c r="B6">
        <v>22</v>
      </c>
      <c r="C6">
        <v>29</v>
      </c>
      <c r="D6">
        <v>7.6082004559999996</v>
      </c>
      <c r="E6">
        <v>57.7044</v>
      </c>
      <c r="F6">
        <f t="shared" si="0"/>
        <v>48.185470981267166</v>
      </c>
      <c r="G6">
        <f>A6*'[1]Time Interval'!$AF$4</f>
        <v>9.5189290187328321</v>
      </c>
      <c r="I6">
        <f>C6/'[1]Time Interval'!$AK$16</f>
        <v>2516.6002441853925</v>
      </c>
      <c r="J6">
        <f>'[1]Time Interval'!$AC$16*A6</f>
        <v>0.32563981912329015</v>
      </c>
      <c r="K6">
        <f t="shared" si="1"/>
        <v>7297.5590195440236</v>
      </c>
      <c r="M6">
        <f t="shared" si="2"/>
        <v>3.8116766464966023</v>
      </c>
      <c r="P6">
        <f>F6/('[1]Time Interval'!$AI$4^2)</f>
        <v>1068196.7637981954</v>
      </c>
      <c r="Q6">
        <f t="shared" si="4"/>
        <v>3852030.7234886745</v>
      </c>
    </row>
    <row r="7" spans="1:18" x14ac:dyDescent="0.3">
      <c r="A7">
        <f t="shared" si="3"/>
        <v>125</v>
      </c>
      <c r="B7">
        <v>25</v>
      </c>
      <c r="C7">
        <v>33.6</v>
      </c>
      <c r="D7">
        <v>7.6082004559999996</v>
      </c>
      <c r="E7">
        <v>65.769599999999997</v>
      </c>
      <c r="F7">
        <f t="shared" si="0"/>
        <v>54.952635205985416</v>
      </c>
      <c r="G7">
        <f>A7*'[1]Time Interval'!$AF$4</f>
        <v>10.816964794014581</v>
      </c>
      <c r="I7">
        <f>C7/'[1]Time Interval'!$AK$16</f>
        <v>2915.7851105044547</v>
      </c>
      <c r="J7">
        <f>'[1]Time Interval'!$AC$16*A7</f>
        <v>0.37004524900373881</v>
      </c>
      <c r="K7">
        <f t="shared" si="1"/>
        <v>7489.2530189553408</v>
      </c>
      <c r="M7">
        <f t="shared" si="2"/>
        <v>4.4162874249064084</v>
      </c>
      <c r="P7">
        <f>F7/('[1]Time Interval'!$AI$4^2)</f>
        <v>1218214.2437092087</v>
      </c>
      <c r="Q7">
        <f t="shared" si="4"/>
        <v>3795725.0704957657</v>
      </c>
    </row>
    <row r="8" spans="1:18" x14ac:dyDescent="0.3">
      <c r="A8">
        <f t="shared" si="3"/>
        <v>140</v>
      </c>
      <c r="B8">
        <v>28</v>
      </c>
      <c r="C8">
        <v>36.799999999999997</v>
      </c>
      <c r="D8">
        <v>7.6082004559999996</v>
      </c>
      <c r="E8">
        <v>72.025199999999998</v>
      </c>
      <c r="F8">
        <f t="shared" si="0"/>
        <v>59.91019943070367</v>
      </c>
      <c r="G8">
        <f>A8*'[1]Time Interval'!$AF$4</f>
        <v>12.115000569296331</v>
      </c>
      <c r="I8">
        <f>C8/'[1]Time Interval'!$AK$16</f>
        <v>3193.4789305524978</v>
      </c>
      <c r="J8">
        <f>'[1]Time Interval'!$AC$16*A8</f>
        <v>0.41445067888418746</v>
      </c>
      <c r="K8">
        <f t="shared" si="1"/>
        <v>7366.2094390132243</v>
      </c>
      <c r="M8">
        <f t="shared" si="2"/>
        <v>4.8368862272784465</v>
      </c>
      <c r="P8">
        <f>F8/('[1]Time Interval'!$AI$4^2)</f>
        <v>1328115.7130385116</v>
      </c>
      <c r="Q8">
        <f t="shared" si="4"/>
        <v>3635305.7773730396</v>
      </c>
    </row>
    <row r="9" spans="1:18" x14ac:dyDescent="0.3">
      <c r="A9">
        <f t="shared" si="3"/>
        <v>155</v>
      </c>
      <c r="B9">
        <v>31</v>
      </c>
      <c r="C9">
        <v>39.799999999999997</v>
      </c>
      <c r="D9">
        <v>8.2004555809999999</v>
      </c>
      <c r="E9">
        <v>85.581599999999995</v>
      </c>
      <c r="F9">
        <f t="shared" si="0"/>
        <v>72.168563655421906</v>
      </c>
      <c r="G9">
        <f>A9*'[1]Time Interval'!$AF$4</f>
        <v>13.413036344578082</v>
      </c>
      <c r="I9">
        <f>C9/'[1]Time Interval'!$AK$16</f>
        <v>3453.8168868475382</v>
      </c>
      <c r="J9">
        <f>'[1]Time Interval'!$AC$16*A9</f>
        <v>0.45885610876463612</v>
      </c>
      <c r="K9">
        <f t="shared" si="1"/>
        <v>7233.2664067458218</v>
      </c>
      <c r="M9">
        <f t="shared" si="2"/>
        <v>4.8533888888093468</v>
      </c>
      <c r="N9">
        <f>AVERAGE(K1:K16)</f>
        <v>7107.1316099429214</v>
      </c>
      <c r="P9">
        <f>F9/('[1]Time Interval'!$AI$4^2)</f>
        <v>1599864.5354043699</v>
      </c>
      <c r="Q9">
        <f t="shared" si="4"/>
        <v>3898114.7208745144</v>
      </c>
    </row>
    <row r="10" spans="1:18" x14ac:dyDescent="0.3">
      <c r="A10">
        <f t="shared" si="3"/>
        <v>170</v>
      </c>
      <c r="B10">
        <v>34</v>
      </c>
      <c r="C10">
        <v>42.8</v>
      </c>
      <c r="D10">
        <v>8.2004555809999999</v>
      </c>
      <c r="E10">
        <v>95.815200000000004</v>
      </c>
      <c r="F10">
        <f t="shared" si="0"/>
        <v>81.104127880140169</v>
      </c>
      <c r="G10">
        <f>A10*'[1]Time Interval'!$AF$4</f>
        <v>14.71107211985983</v>
      </c>
      <c r="I10">
        <f>C10/'[1]Time Interval'!$AK$16</f>
        <v>3714.154843142579</v>
      </c>
      <c r="J10">
        <f>'[1]Time Interval'!$AC$16*A10</f>
        <v>0.50326153864508472</v>
      </c>
      <c r="K10">
        <f t="shared" si="1"/>
        <v>7125.7064073892398</v>
      </c>
      <c r="M10">
        <f t="shared" si="2"/>
        <v>5.2192222221366844</v>
      </c>
      <c r="P10">
        <f>F10/('[1]Time Interval'!$AI$4^2)</f>
        <v>1797952.0624779505</v>
      </c>
      <c r="Q10">
        <f t="shared" si="4"/>
        <v>3941735.7248550798</v>
      </c>
    </row>
    <row r="11" spans="1:18" x14ac:dyDescent="0.3">
      <c r="A11">
        <f t="shared" si="3"/>
        <v>185</v>
      </c>
      <c r="B11">
        <v>37</v>
      </c>
      <c r="C11">
        <v>45.8</v>
      </c>
      <c r="D11">
        <v>7.9954441909999998</v>
      </c>
      <c r="E11">
        <v>100.33920000000001</v>
      </c>
      <c r="F11">
        <f t="shared" si="0"/>
        <v>84.330092104858423</v>
      </c>
      <c r="G11">
        <f>A11*'[1]Time Interval'!$AF$4</f>
        <v>16.009107895141582</v>
      </c>
      <c r="I11">
        <f>C11/'[1]Time Interval'!$AK$16</f>
        <v>3974.4927994376194</v>
      </c>
      <c r="J11">
        <f>'[1]Time Interval'!$AC$16*A11</f>
        <v>0.54766696852553343</v>
      </c>
      <c r="K11">
        <f t="shared" si="1"/>
        <v>7037.2561949878245</v>
      </c>
      <c r="M11">
        <f t="shared" si="2"/>
        <v>5.7282621085085372</v>
      </c>
      <c r="P11">
        <f>F11/('[1]Time Interval'!$AI$4^2)</f>
        <v>1869466.6596126854</v>
      </c>
      <c r="Q11">
        <f t="shared" si="4"/>
        <v>3720879.5068775145</v>
      </c>
      <c r="R11">
        <f>_xlfn.STDEV.P(Q1:Q23)*100/R12</f>
        <v>2.8104877669085462</v>
      </c>
    </row>
    <row r="12" spans="1:18" x14ac:dyDescent="0.3">
      <c r="A12">
        <f t="shared" si="3"/>
        <v>200</v>
      </c>
      <c r="B12">
        <v>40</v>
      </c>
      <c r="C12">
        <v>49.2</v>
      </c>
      <c r="D12">
        <v>7.7904328019999998</v>
      </c>
      <c r="E12">
        <v>107.0004</v>
      </c>
      <c r="F12">
        <f t="shared" si="0"/>
        <v>89.69325632957667</v>
      </c>
      <c r="G12">
        <f>A12*'[1]Time Interval'!$AF$4</f>
        <v>17.307143670423329</v>
      </c>
      <c r="I12">
        <f>C12/'[1]Time Interval'!$AK$16</f>
        <v>4269.5424832386661</v>
      </c>
      <c r="J12">
        <f>'[1]Time Interval'!$AC$16*A12</f>
        <v>0.59207239840598203</v>
      </c>
      <c r="K12">
        <f t="shared" si="1"/>
        <v>7020.6104633426794</v>
      </c>
      <c r="M12">
        <f t="shared" si="2"/>
        <v>6.3154385963471924</v>
      </c>
      <c r="P12">
        <f>F12/('[1]Time Interval'!$AI$4^2)</f>
        <v>1988359.6485551302</v>
      </c>
      <c r="Q12">
        <f t="shared" si="4"/>
        <v>3620062.362492614</v>
      </c>
      <c r="R12">
        <f>AVERAGE(Q1:Q23)</f>
        <v>3766072.7739906805</v>
      </c>
    </row>
    <row r="13" spans="1:18" x14ac:dyDescent="0.3">
      <c r="A13">
        <f t="shared" si="3"/>
        <v>215</v>
      </c>
      <c r="B13">
        <v>43</v>
      </c>
      <c r="C13">
        <v>52.4</v>
      </c>
      <c r="D13">
        <v>8.9977220960000004</v>
      </c>
      <c r="E13">
        <v>122.6784</v>
      </c>
      <c r="F13">
        <f t="shared" si="0"/>
        <v>104.07322055429492</v>
      </c>
      <c r="G13">
        <f>A13*'[1]Time Interval'!$AF$4</f>
        <v>18.60517944570508</v>
      </c>
      <c r="I13">
        <f>C13/'[1]Time Interval'!$AK$16</f>
        <v>4547.2363032867088</v>
      </c>
      <c r="J13">
        <f>'[1]Time Interval'!$AC$16*A13</f>
        <v>0.63647782828643074</v>
      </c>
      <c r="K13">
        <f t="shared" si="1"/>
        <v>6981.3203927694867</v>
      </c>
      <c r="M13">
        <f t="shared" si="2"/>
        <v>5.8236962023193382</v>
      </c>
      <c r="P13">
        <f>F13/('[1]Time Interval'!$AI$4^2)</f>
        <v>2307141.0350512704</v>
      </c>
      <c r="Q13">
        <f t="shared" si="4"/>
        <v>3867132.9079726986</v>
      </c>
    </row>
    <row r="14" spans="1:18" x14ac:dyDescent="0.3">
      <c r="A14">
        <f t="shared" si="3"/>
        <v>230</v>
      </c>
      <c r="B14">
        <v>46</v>
      </c>
      <c r="C14">
        <v>54.8</v>
      </c>
      <c r="D14">
        <v>9.5899772209999998</v>
      </c>
      <c r="E14">
        <v>126.1104</v>
      </c>
      <c r="F14">
        <f t="shared" si="0"/>
        <v>106.20718477901318</v>
      </c>
      <c r="G14">
        <f>A14*'[1]Time Interval'!$AF$4</f>
        <v>19.90321522098683</v>
      </c>
      <c r="I14">
        <f>C14/'[1]Time Interval'!$AK$16</f>
        <v>4755.5066683227415</v>
      </c>
      <c r="J14">
        <f>'[1]Time Interval'!$AC$16*A14</f>
        <v>0.68088325816687933</v>
      </c>
      <c r="K14">
        <f t="shared" si="1"/>
        <v>6848.4793722817612</v>
      </c>
      <c r="M14">
        <f t="shared" si="2"/>
        <v>5.7142992873851375</v>
      </c>
      <c r="P14">
        <f>F14/('[1]Time Interval'!$AI$4^2)</f>
        <v>2354447.6947660078</v>
      </c>
      <c r="Q14">
        <f t="shared" si="4"/>
        <v>3653594.8532679304</v>
      </c>
    </row>
    <row r="15" spans="1:18" x14ac:dyDescent="0.3">
      <c r="A15">
        <f t="shared" si="3"/>
        <v>245</v>
      </c>
      <c r="B15">
        <v>49</v>
      </c>
      <c r="C15">
        <v>57.4</v>
      </c>
      <c r="D15">
        <v>10.615034169999999</v>
      </c>
      <c r="E15">
        <v>136.67160000000001</v>
      </c>
      <c r="F15">
        <f t="shared" si="0"/>
        <v>115.47034900373143</v>
      </c>
      <c r="G15">
        <f>A15*'[1]Time Interval'!$AF$4</f>
        <v>21.20125099626858</v>
      </c>
      <c r="I15">
        <f>C15/'[1]Time Interval'!$AK$16</f>
        <v>4981.1328971117764</v>
      </c>
      <c r="J15">
        <f>'[1]Time Interval'!$AC$16*A15</f>
        <v>0.72528868804732805</v>
      </c>
      <c r="K15">
        <f t="shared" si="1"/>
        <v>6755.9951955414708</v>
      </c>
      <c r="M15">
        <f t="shared" si="2"/>
        <v>5.4074248919728163</v>
      </c>
      <c r="P15">
        <f>F15/('[1]Time Interval'!$AI$4^2)</f>
        <v>2559797.6030655871</v>
      </c>
      <c r="Q15">
        <f t="shared" si="4"/>
        <v>3695468.9921233053</v>
      </c>
    </row>
    <row r="16" spans="1:18" x14ac:dyDescent="0.3">
      <c r="A16">
        <f t="shared" si="3"/>
        <v>260</v>
      </c>
      <c r="B16">
        <v>52</v>
      </c>
      <c r="C16">
        <v>59.8</v>
      </c>
      <c r="D16">
        <v>11.41230068</v>
      </c>
      <c r="E16">
        <v>147.5292</v>
      </c>
      <c r="F16">
        <f t="shared" si="0"/>
        <v>125.02991322844967</v>
      </c>
      <c r="G16">
        <f>A16*'[1]Time Interval'!$AF$4</f>
        <v>22.499286771550331</v>
      </c>
      <c r="I16">
        <f>C16/'[1]Time Interval'!$AK$16</f>
        <v>5189.4032621478091</v>
      </c>
      <c r="J16">
        <f>'[1]Time Interval'!$AC$16*A16</f>
        <v>0.76969411792777664</v>
      </c>
      <c r="K16">
        <f t="shared" si="1"/>
        <v>6652.5800824947182</v>
      </c>
      <c r="M16">
        <f t="shared" si="2"/>
        <v>5.2399600813882516</v>
      </c>
      <c r="P16">
        <f>F16/('[1]Time Interval'!$AI$4^2)</f>
        <v>2771718.2372363084</v>
      </c>
      <c r="Q16">
        <f t="shared" si="4"/>
        <v>3738609.8867273121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I1" workbookViewId="0">
      <selection activeCell="R12" sqref="R12"/>
    </sheetView>
  </sheetViews>
  <sheetFormatPr defaultRowHeight="14.4" x14ac:dyDescent="0.3"/>
  <sheetData>
    <row r="1" spans="1:18" x14ac:dyDescent="0.3">
      <c r="A1">
        <v>65</v>
      </c>
      <c r="B1">
        <v>13</v>
      </c>
      <c r="C1">
        <v>9.4</v>
      </c>
      <c r="D1">
        <v>6.9931662870000002</v>
      </c>
      <c r="E1">
        <v>17.721599999999999</v>
      </c>
      <c r="F1">
        <f t="shared" ref="F1:F3" si="0">E1-G1</f>
        <v>9.239166684633151</v>
      </c>
      <c r="G1">
        <f>A1*'[1]Time Interval'!$AF$5</f>
        <v>8.4824333153668476</v>
      </c>
      <c r="I1">
        <f>C1/'[1]Time Interval'!$AK$17</f>
        <v>815.72559639112728</v>
      </c>
      <c r="J1">
        <f>'[1]Time Interval'!$AC$17*A1</f>
        <v>0.1275987682557129</v>
      </c>
      <c r="K1">
        <f t="shared" ref="K1:K15" si="1">I1/(J1^1.2807)</f>
        <v>11394.269848168144</v>
      </c>
      <c r="M1">
        <f t="shared" ref="M1:M15" si="2">C1/D1</f>
        <v>1.3441693811105568</v>
      </c>
      <c r="P1">
        <f>F1/('[1]Time Interval'!$AI$4^2)</f>
        <v>204817.92025139809</v>
      </c>
      <c r="Q1">
        <f>P1/(J1^1.7612)</f>
        <v>7693981.3235324435</v>
      </c>
    </row>
    <row r="2" spans="1:18" x14ac:dyDescent="0.3">
      <c r="A2">
        <v>80</v>
      </c>
      <c r="B2">
        <v>16</v>
      </c>
      <c r="C2">
        <v>13</v>
      </c>
      <c r="D2">
        <v>8.0182232350000007</v>
      </c>
      <c r="E2">
        <v>28.08</v>
      </c>
      <c r="F2">
        <f t="shared" si="0"/>
        <v>17.640082073394648</v>
      </c>
      <c r="G2">
        <f>A2*'[1]Time Interval'!$AF$5</f>
        <v>10.43991792660535</v>
      </c>
      <c r="I2">
        <f>C2/'[1]Time Interval'!$AK$17</f>
        <v>1128.1311439451758</v>
      </c>
      <c r="J2">
        <f>'[1]Time Interval'!$AC$17*A2</f>
        <v>0.15704463785318509</v>
      </c>
      <c r="K2">
        <f t="shared" si="1"/>
        <v>12078.494024012271</v>
      </c>
      <c r="M2">
        <f t="shared" si="2"/>
        <v>1.6213068181058192</v>
      </c>
      <c r="N2">
        <f>STDEV(K1:K19)/AVERAGE(K1:K19)*100</f>
        <v>6.9362667104135385</v>
      </c>
      <c r="P2">
        <f>F2/('[1]Time Interval'!$AI$4^2)</f>
        <v>391053.11622377334</v>
      </c>
      <c r="Q2">
        <f t="shared" ref="Q2:Q15" si="3">P2/(J2^1.7612)</f>
        <v>10190602.121982327</v>
      </c>
    </row>
    <row r="3" spans="1:18" x14ac:dyDescent="0.3">
      <c r="A3">
        <v>95</v>
      </c>
      <c r="B3">
        <v>19</v>
      </c>
      <c r="C3">
        <v>17.600000000000001</v>
      </c>
      <c r="D3">
        <v>8.7927107059999994</v>
      </c>
      <c r="E3">
        <v>38.797199999999997</v>
      </c>
      <c r="F3">
        <f t="shared" si="0"/>
        <v>26.399797462156144</v>
      </c>
      <c r="G3">
        <f>A3*'[1]Time Interval'!$AF$5</f>
        <v>12.397402537843854</v>
      </c>
      <c r="I3">
        <f>C3/'[1]Time Interval'!$AK$17</f>
        <v>1527.3160102642382</v>
      </c>
      <c r="J3">
        <f>'[1]Time Interval'!$AC$17*A3</f>
        <v>0.18649050745065732</v>
      </c>
      <c r="K3">
        <f t="shared" si="1"/>
        <v>13121.963618814883</v>
      </c>
      <c r="M3">
        <f t="shared" si="2"/>
        <v>2.0016580311223087</v>
      </c>
      <c r="P3">
        <f>F3/('[1]Time Interval'!$AI$4^2)</f>
        <v>585242.34877700487</v>
      </c>
      <c r="Q3">
        <f t="shared" si="3"/>
        <v>11268214.628750745</v>
      </c>
    </row>
    <row r="4" spans="1:18" x14ac:dyDescent="0.3">
      <c r="A4">
        <v>110</v>
      </c>
      <c r="B4">
        <v>22</v>
      </c>
      <c r="C4">
        <v>21.6</v>
      </c>
      <c r="D4">
        <v>9.6127562639999997</v>
      </c>
      <c r="E4">
        <v>52.135199999999998</v>
      </c>
      <c r="F4">
        <f t="shared" ref="F4:F15" si="4">E4-G4</f>
        <v>37.780312850917639</v>
      </c>
      <c r="G4">
        <f>A4*'[1]Time Interval'!$AF$5</f>
        <v>14.354887149082357</v>
      </c>
      <c r="I4">
        <f>C4/'[1]Time Interval'!$AK$17</f>
        <v>1874.4332853242925</v>
      </c>
      <c r="J4">
        <f>'[1]Time Interval'!$AC$17*A4</f>
        <v>0.21593637704812951</v>
      </c>
      <c r="K4">
        <f t="shared" si="1"/>
        <v>13347.469037060351</v>
      </c>
      <c r="M4">
        <f t="shared" si="2"/>
        <v>2.2470142180648556</v>
      </c>
      <c r="P4">
        <f>F4/('[1]Time Interval'!$AI$4^2)</f>
        <v>837530.63113823091</v>
      </c>
      <c r="Q4">
        <f t="shared" si="3"/>
        <v>12456214.604456941</v>
      </c>
    </row>
    <row r="5" spans="1:18" x14ac:dyDescent="0.3">
      <c r="A5">
        <v>125</v>
      </c>
      <c r="B5">
        <v>25</v>
      </c>
      <c r="C5">
        <v>25.6</v>
      </c>
      <c r="D5">
        <v>10.79726651</v>
      </c>
      <c r="E5">
        <v>65.052000000000007</v>
      </c>
      <c r="F5">
        <f t="shared" si="4"/>
        <v>48.739628239679149</v>
      </c>
      <c r="G5">
        <f>A5*'[1]Time Interval'!$AF$5</f>
        <v>16.312371760320861</v>
      </c>
      <c r="I5">
        <f>C5/'[1]Time Interval'!$AK$17</f>
        <v>2221.5505603843467</v>
      </c>
      <c r="J5">
        <f>'[1]Time Interval'!$AC$17*A5</f>
        <v>0.24538224664560171</v>
      </c>
      <c r="K5">
        <f t="shared" si="1"/>
        <v>13430.249921213144</v>
      </c>
      <c r="M5">
        <f t="shared" si="2"/>
        <v>2.3709704651904531</v>
      </c>
      <c r="P5">
        <f>F5/('[1]Time Interval'!$AI$4^2)</f>
        <v>1080481.5662088867</v>
      </c>
      <c r="Q5">
        <f t="shared" si="3"/>
        <v>12829969.576334303</v>
      </c>
    </row>
    <row r="6" spans="1:18" x14ac:dyDescent="0.3">
      <c r="A6">
        <v>140</v>
      </c>
      <c r="B6">
        <v>28</v>
      </c>
      <c r="C6">
        <v>29.2</v>
      </c>
      <c r="D6">
        <v>11.002277899999999</v>
      </c>
      <c r="E6">
        <v>74.3964</v>
      </c>
      <c r="F6">
        <f t="shared" si="4"/>
        <v>56.126543628440636</v>
      </c>
      <c r="G6">
        <f>A6*'[1]Time Interval'!$AF$5</f>
        <v>18.269856371559364</v>
      </c>
      <c r="I6">
        <f>C6/'[1]Time Interval'!$AK$17</f>
        <v>2533.9561079383952</v>
      </c>
      <c r="J6">
        <f>'[1]Time Interval'!$AC$17*A6</f>
        <v>0.27482811624307391</v>
      </c>
      <c r="K6">
        <f t="shared" si="1"/>
        <v>13249.316021123137</v>
      </c>
      <c r="M6">
        <f t="shared" si="2"/>
        <v>2.6539958602572655</v>
      </c>
      <c r="P6">
        <f>F6/('[1]Time Interval'!$AI$4^2)</f>
        <v>1244237.9631484067</v>
      </c>
      <c r="Q6">
        <f t="shared" si="3"/>
        <v>12101213.721164659</v>
      </c>
    </row>
    <row r="7" spans="1:18" x14ac:dyDescent="0.3">
      <c r="A7">
        <v>155</v>
      </c>
      <c r="B7">
        <v>31</v>
      </c>
      <c r="C7">
        <v>33.200000000000003</v>
      </c>
      <c r="D7">
        <v>11.002277899999999</v>
      </c>
      <c r="E7">
        <v>86.221199999999996</v>
      </c>
      <c r="F7">
        <f t="shared" si="4"/>
        <v>65.993859017202126</v>
      </c>
      <c r="G7">
        <f>A7*'[1]Time Interval'!$AF$5</f>
        <v>20.227340982797866</v>
      </c>
      <c r="I7">
        <f>C7/'[1]Time Interval'!$AK$17</f>
        <v>2881.0733829984497</v>
      </c>
      <c r="J7">
        <f>'[1]Time Interval'!$AC$17*A7</f>
        <v>0.30427398584054616</v>
      </c>
      <c r="K7">
        <f t="shared" si="1"/>
        <v>13223.215041093968</v>
      </c>
      <c r="M7">
        <f t="shared" si="2"/>
        <v>3.0175569370048367</v>
      </c>
      <c r="N7">
        <f>AVERAGE(K1:K15)</f>
        <v>12288.097702055989</v>
      </c>
      <c r="P7">
        <f>F7/('[1]Time Interval'!$AI$4^2)</f>
        <v>1462980.9607990643</v>
      </c>
      <c r="Q7">
        <f t="shared" si="3"/>
        <v>11893581.885919511</v>
      </c>
    </row>
    <row r="8" spans="1:18" x14ac:dyDescent="0.3">
      <c r="A8">
        <v>170</v>
      </c>
      <c r="B8">
        <v>34</v>
      </c>
      <c r="C8">
        <v>36.4</v>
      </c>
      <c r="D8">
        <v>10.79726651</v>
      </c>
      <c r="E8">
        <v>99.668400000000005</v>
      </c>
      <c r="F8">
        <f t="shared" si="4"/>
        <v>77.483574405963637</v>
      </c>
      <c r="G8">
        <f>A8*'[1]Time Interval'!$AF$5</f>
        <v>22.184825594036372</v>
      </c>
      <c r="I8">
        <f>C8/'[1]Time Interval'!$AK$17</f>
        <v>3158.7672030464923</v>
      </c>
      <c r="J8">
        <f>'[1]Time Interval'!$AC$17*A8</f>
        <v>0.33371985543801835</v>
      </c>
      <c r="K8">
        <f t="shared" si="1"/>
        <v>12880.1889129923</v>
      </c>
      <c r="M8">
        <f t="shared" si="2"/>
        <v>3.3712236301926755</v>
      </c>
      <c r="P8">
        <f>F8/('[1]Time Interval'!$AI$4^2)</f>
        <v>1717690.0369022905</v>
      </c>
      <c r="Q8">
        <f t="shared" si="3"/>
        <v>11867639.238524942</v>
      </c>
    </row>
    <row r="9" spans="1:18" x14ac:dyDescent="0.3">
      <c r="A9">
        <v>200</v>
      </c>
      <c r="B9">
        <v>40</v>
      </c>
      <c r="C9">
        <v>42.4</v>
      </c>
      <c r="D9">
        <v>10.79726651</v>
      </c>
      <c r="E9">
        <v>121.57080000000001</v>
      </c>
      <c r="F9">
        <f t="shared" si="4"/>
        <v>95.471005183486625</v>
      </c>
      <c r="G9">
        <f>A9*'[1]Time Interval'!$AF$5</f>
        <v>26.099794816513377</v>
      </c>
      <c r="I9">
        <f>C9/'[1]Time Interval'!$AK$17</f>
        <v>3679.4431156365736</v>
      </c>
      <c r="J9">
        <f>'[1]Time Interval'!$AC$17*A9</f>
        <v>0.39261159463296275</v>
      </c>
      <c r="K9">
        <f t="shared" si="1"/>
        <v>12184.101940554987</v>
      </c>
      <c r="M9">
        <f t="shared" si="2"/>
        <v>3.9269198329716879</v>
      </c>
      <c r="P9">
        <f>F9/('[1]Time Interval'!$AI$4^2)</f>
        <v>2116443.3323316094</v>
      </c>
      <c r="Q9">
        <f t="shared" si="3"/>
        <v>10982944.675392736</v>
      </c>
    </row>
    <row r="10" spans="1:18" x14ac:dyDescent="0.3">
      <c r="A10">
        <v>215</v>
      </c>
      <c r="B10">
        <v>43</v>
      </c>
      <c r="C10">
        <v>45.6</v>
      </c>
      <c r="D10">
        <v>11.002277899999999</v>
      </c>
      <c r="E10">
        <v>129.38640000000001</v>
      </c>
      <c r="F10">
        <f t="shared" si="4"/>
        <v>101.32912057224813</v>
      </c>
      <c r="G10">
        <f>A10*'[1]Time Interval'!$AF$5</f>
        <v>28.05727942775188</v>
      </c>
      <c r="I10">
        <f>C10/'[1]Time Interval'!$AK$17</f>
        <v>3957.1369356846171</v>
      </c>
      <c r="J10">
        <f>'[1]Time Interval'!$AC$17*A10</f>
        <v>0.42205746423043494</v>
      </c>
      <c r="K10">
        <f t="shared" si="1"/>
        <v>11944.49216354793</v>
      </c>
      <c r="M10">
        <f t="shared" si="2"/>
        <v>4.1445962749223053</v>
      </c>
      <c r="P10">
        <f>F10/('[1]Time Interval'!$AI$4^2)</f>
        <v>2246308.6168831335</v>
      </c>
      <c r="Q10">
        <f t="shared" si="3"/>
        <v>10262779.240025176</v>
      </c>
    </row>
    <row r="11" spans="1:18" x14ac:dyDescent="0.3">
      <c r="A11">
        <v>230</v>
      </c>
      <c r="B11">
        <v>46</v>
      </c>
      <c r="C11">
        <v>49.8</v>
      </c>
      <c r="D11">
        <v>11.617312070000001</v>
      </c>
      <c r="E11">
        <v>147.6696</v>
      </c>
      <c r="F11">
        <f t="shared" si="4"/>
        <v>117.65483596100961</v>
      </c>
      <c r="G11">
        <f>A11*'[1]Time Interval'!$AF$5</f>
        <v>30.014764038990386</v>
      </c>
      <c r="I11">
        <f>C11/'[1]Time Interval'!$AK$17</f>
        <v>4321.6100744976738</v>
      </c>
      <c r="J11">
        <f>'[1]Time Interval'!$AC$17*A11</f>
        <v>0.45150333382790714</v>
      </c>
      <c r="K11">
        <f t="shared" si="1"/>
        <v>11965.236468382664</v>
      </c>
      <c r="M11">
        <f t="shared" si="2"/>
        <v>4.2867058834204146</v>
      </c>
      <c r="P11">
        <f>F11/('[1]Time Interval'!$AI$4^2)</f>
        <v>2608224.2729892056</v>
      </c>
      <c r="Q11">
        <f t="shared" si="3"/>
        <v>10581714.674310187</v>
      </c>
      <c r="R11">
        <f>_xlfn.STDEV.P(Q1:Q23)*100/R12</f>
        <v>12.107137025016963</v>
      </c>
    </row>
    <row r="12" spans="1:18" x14ac:dyDescent="0.3">
      <c r="A12">
        <v>245</v>
      </c>
      <c r="B12">
        <v>49</v>
      </c>
      <c r="C12">
        <v>53.2</v>
      </c>
      <c r="D12">
        <v>12.59681093</v>
      </c>
      <c r="E12">
        <v>157.24799999999999</v>
      </c>
      <c r="F12">
        <f t="shared" si="4"/>
        <v>125.2757513497711</v>
      </c>
      <c r="G12">
        <f>A12*'[1]Time Interval'!$AF$5</f>
        <v>31.972248650228888</v>
      </c>
      <c r="I12">
        <f>C12/'[1]Time Interval'!$AK$17</f>
        <v>4616.6597582987206</v>
      </c>
      <c r="J12">
        <f>'[1]Time Interval'!$AC$17*A12</f>
        <v>0.48094920342537939</v>
      </c>
      <c r="K12">
        <f t="shared" si="1"/>
        <v>11788.632002759839</v>
      </c>
      <c r="M12">
        <f t="shared" si="2"/>
        <v>4.2232911405617166</v>
      </c>
      <c r="P12">
        <f>F12/('[1]Time Interval'!$AI$4^2)</f>
        <v>2777168.0850901539</v>
      </c>
      <c r="Q12">
        <f t="shared" si="3"/>
        <v>10080661.633564876</v>
      </c>
      <c r="R12">
        <f>AVERAGE(Q1:Q23)</f>
        <v>10767715.890428523</v>
      </c>
    </row>
    <row r="13" spans="1:18" x14ac:dyDescent="0.3">
      <c r="A13">
        <v>260</v>
      </c>
      <c r="B13">
        <v>52</v>
      </c>
      <c r="C13">
        <v>56.4</v>
      </c>
      <c r="D13">
        <v>13.59908884</v>
      </c>
      <c r="E13">
        <v>173.92439999999999</v>
      </c>
      <c r="F13">
        <f t="shared" si="4"/>
        <v>139.9946667385326</v>
      </c>
      <c r="G13">
        <f>A13*'[1]Time Interval'!$AF$5</f>
        <v>33.929733261467391</v>
      </c>
      <c r="I13">
        <f>C13/'[1]Time Interval'!$AK$17</f>
        <v>4894.3535783467632</v>
      </c>
      <c r="J13">
        <f>'[1]Time Interval'!$AC$17*A13</f>
        <v>0.51039507302285159</v>
      </c>
      <c r="K13">
        <f t="shared" si="1"/>
        <v>11581.892244733264</v>
      </c>
      <c r="M13">
        <f t="shared" si="2"/>
        <v>4.1473366828891161</v>
      </c>
      <c r="P13">
        <f>F13/('[1]Time Interval'!$AI$4^2)</f>
        <v>3103463.490421087</v>
      </c>
      <c r="Q13">
        <f t="shared" si="3"/>
        <v>10145694.003178194</v>
      </c>
    </row>
    <row r="14" spans="1:18" x14ac:dyDescent="0.3">
      <c r="A14">
        <v>275</v>
      </c>
      <c r="B14">
        <v>55</v>
      </c>
      <c r="C14">
        <v>59</v>
      </c>
      <c r="D14">
        <v>13.59908884</v>
      </c>
      <c r="E14">
        <v>184.98480000000001</v>
      </c>
      <c r="F14">
        <f t="shared" si="4"/>
        <v>149.09758212729412</v>
      </c>
      <c r="G14">
        <f>A14*'[1]Time Interval'!$AF$5</f>
        <v>35.887217872705897</v>
      </c>
      <c r="I14">
        <f>C14/'[1]Time Interval'!$AK$17</f>
        <v>5119.9798071357982</v>
      </c>
      <c r="J14">
        <f>'[1]Time Interval'!$AC$17*A14</f>
        <v>0.53984094262032378</v>
      </c>
      <c r="K14">
        <f t="shared" si="1"/>
        <v>11276.008990203723</v>
      </c>
      <c r="M14">
        <f t="shared" si="2"/>
        <v>4.33852596259677</v>
      </c>
      <c r="P14">
        <f>F14/('[1]Time Interval'!$AI$4^2)</f>
        <v>3305260.9318777472</v>
      </c>
      <c r="Q14">
        <f t="shared" si="3"/>
        <v>9789019.4059209097</v>
      </c>
    </row>
    <row r="15" spans="1:18" x14ac:dyDescent="0.3">
      <c r="A15">
        <v>290</v>
      </c>
      <c r="B15">
        <v>58</v>
      </c>
      <c r="C15">
        <v>60.8</v>
      </c>
      <c r="D15">
        <v>13.80410023</v>
      </c>
      <c r="E15">
        <v>194.5788</v>
      </c>
      <c r="F15">
        <f t="shared" si="4"/>
        <v>156.73409751605561</v>
      </c>
      <c r="G15">
        <f>A15*'[1]Time Interval'!$AF$5</f>
        <v>37.844702483944396</v>
      </c>
      <c r="I15">
        <f>C15/'[1]Time Interval'!$AK$17</f>
        <v>5276.1825809128222</v>
      </c>
      <c r="J15">
        <f>'[1]Time Interval'!$AC$17*A15</f>
        <v>0.56928681221779598</v>
      </c>
      <c r="K15">
        <f t="shared" si="1"/>
        <v>10855.93529617923</v>
      </c>
      <c r="M15">
        <f t="shared" si="2"/>
        <v>4.4044884481398752</v>
      </c>
      <c r="P15">
        <f>F15/('[1]Time Interval'!$AI$4^2)</f>
        <v>3474550.5716561237</v>
      </c>
      <c r="Q15">
        <f t="shared" si="3"/>
        <v>9371507.6233698782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opLeftCell="J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9.1999999999999993</v>
      </c>
      <c r="D1">
        <v>6.7881548974943051</v>
      </c>
      <c r="E1">
        <v>18.532800000000002</v>
      </c>
      <c r="F1">
        <f t="shared" ref="F1:F11" si="0">E1-G1</f>
        <v>13.335847844071587</v>
      </c>
      <c r="G1">
        <f>A1*'[1]Time Interval'!$AF$6</f>
        <v>5.1969521559284146</v>
      </c>
      <c r="I1">
        <f>C1/'[1]Time Interval'!$AK$18</f>
        <v>798.36973263812445</v>
      </c>
      <c r="J1">
        <f>'[1]Time Interval'!$AC$18*A1</f>
        <v>4.4364338844901624E-2</v>
      </c>
      <c r="K1">
        <f t="shared" ref="K1:K11" si="1">I1/(J1^0.95436)</f>
        <v>15610.639067858161</v>
      </c>
      <c r="M1">
        <f t="shared" ref="M1:M11" si="2">C1/D1</f>
        <v>1.3553020134228186</v>
      </c>
      <c r="P1">
        <f>F1/('[1]Time Interval'!$AI$4^2)</f>
        <v>295634.95425997791</v>
      </c>
      <c r="Q1">
        <f>P1/(J1^1.2472)</f>
        <v>14393783.281932397</v>
      </c>
    </row>
    <row r="2" spans="1:18" x14ac:dyDescent="0.3">
      <c r="A2">
        <f t="shared" ref="A2:A11" si="3">B2*5</f>
        <v>50</v>
      </c>
      <c r="B2">
        <v>10</v>
      </c>
      <c r="C2">
        <v>15.2</v>
      </c>
      <c r="D2">
        <v>8.4054669700000009</v>
      </c>
      <c r="E2">
        <v>34.241999999999997</v>
      </c>
      <c r="F2">
        <f t="shared" si="0"/>
        <v>25.58041307345264</v>
      </c>
      <c r="G2">
        <f>A2*'[1]Time Interval'!$AF$6</f>
        <v>8.6615869265473577</v>
      </c>
      <c r="I2">
        <f>C2/'[1]Time Interval'!$AK$18</f>
        <v>1319.0456452282056</v>
      </c>
      <c r="J2">
        <f>'[1]Time Interval'!$AC$18*A2</f>
        <v>7.3940564741502707E-2</v>
      </c>
      <c r="K2">
        <f t="shared" si="1"/>
        <v>15839.915865239183</v>
      </c>
      <c r="M2">
        <f t="shared" si="2"/>
        <v>1.8083468835521459</v>
      </c>
      <c r="P2">
        <f>F2/('[1]Time Interval'!$AI$4^2)</f>
        <v>567077.87441376538</v>
      </c>
      <c r="Q2">
        <f t="shared" ref="Q2:Q11" si="4">P2/(J2^1.2472)</f>
        <v>14600647.648538653</v>
      </c>
    </row>
    <row r="3" spans="1:18" x14ac:dyDescent="0.3">
      <c r="A3">
        <f t="shared" si="3"/>
        <v>65</v>
      </c>
      <c r="B3">
        <v>13</v>
      </c>
      <c r="C3">
        <v>18.600000000000001</v>
      </c>
      <c r="D3">
        <v>8.9977220960000004</v>
      </c>
      <c r="E3">
        <v>45.037199999999999</v>
      </c>
      <c r="F3">
        <f t="shared" si="0"/>
        <v>33.777136995488434</v>
      </c>
      <c r="G3">
        <f>A3*'[1]Time Interval'!$AF$6</f>
        <v>11.260063004511565</v>
      </c>
      <c r="I3">
        <f>C3/'[1]Time Interval'!$AK$18</f>
        <v>1614.0953290292518</v>
      </c>
      <c r="J3">
        <f>'[1]Time Interval'!$AC$18*A3</f>
        <v>9.6122734163953519E-2</v>
      </c>
      <c r="K3">
        <f t="shared" si="1"/>
        <v>15089.652865849652</v>
      </c>
      <c r="M3">
        <f t="shared" si="2"/>
        <v>2.0671898733423606</v>
      </c>
      <c r="N3">
        <f>STDEV(K1:K21)/AVERAGE(K1:K21)*100</f>
        <v>2.305088461797236</v>
      </c>
      <c r="P3">
        <f>F3/('[1]Time Interval'!$AI$4^2)</f>
        <v>748786.4639317512</v>
      </c>
      <c r="Q3">
        <f t="shared" si="4"/>
        <v>13898798.334155366</v>
      </c>
    </row>
    <row r="4" spans="1:18" x14ac:dyDescent="0.3">
      <c r="A4">
        <f t="shared" si="3"/>
        <v>80</v>
      </c>
      <c r="B4">
        <v>16</v>
      </c>
      <c r="C4">
        <v>22.2</v>
      </c>
      <c r="D4">
        <v>9.6127562639999997</v>
      </c>
      <c r="E4">
        <v>57.095999999999997</v>
      </c>
      <c r="F4">
        <f t="shared" si="0"/>
        <v>43.237460917524224</v>
      </c>
      <c r="G4">
        <f>A4*'[1]Time Interval'!$AF$6</f>
        <v>13.858539082475772</v>
      </c>
      <c r="I4">
        <f>C4/'[1]Time Interval'!$AK$18</f>
        <v>1926.5008765833004</v>
      </c>
      <c r="J4">
        <f>'[1]Time Interval'!$AC$18*A4</f>
        <v>0.11830490358640433</v>
      </c>
      <c r="K4">
        <f t="shared" si="1"/>
        <v>14772.646662338384</v>
      </c>
      <c r="M4">
        <f t="shared" si="2"/>
        <v>2.3094312796777681</v>
      </c>
      <c r="P4">
        <f>F4/('[1]Time Interval'!$AI$4^2)</f>
        <v>958507.0953214484</v>
      </c>
      <c r="Q4">
        <f t="shared" si="4"/>
        <v>13732395.642077217</v>
      </c>
    </row>
    <row r="5" spans="1:18" x14ac:dyDescent="0.3">
      <c r="A5">
        <f t="shared" si="3"/>
        <v>95</v>
      </c>
      <c r="B5">
        <v>19</v>
      </c>
      <c r="C5">
        <v>26.4</v>
      </c>
      <c r="D5">
        <v>9.4077448750000006</v>
      </c>
      <c r="E5">
        <v>68.265600000000006</v>
      </c>
      <c r="F5">
        <f t="shared" si="0"/>
        <v>51.808584839560027</v>
      </c>
      <c r="G5">
        <f>A5*'[1]Time Interval'!$AF$6</f>
        <v>16.45701516043998</v>
      </c>
      <c r="I5">
        <f>C5/'[1]Time Interval'!$AK$18</f>
        <v>2290.9740153963571</v>
      </c>
      <c r="J5">
        <f>'[1]Time Interval'!$AC$18*A5</f>
        <v>0.14048707300885513</v>
      </c>
      <c r="K5">
        <f t="shared" si="1"/>
        <v>14910.146917156548</v>
      </c>
      <c r="M5">
        <f t="shared" si="2"/>
        <v>2.8061985471305628</v>
      </c>
      <c r="P5">
        <f>F5/('[1]Time Interval'!$AI$4^2)</f>
        <v>1148515.5490977191</v>
      </c>
      <c r="Q5">
        <f t="shared" si="4"/>
        <v>13280205.815646613</v>
      </c>
    </row>
    <row r="6" spans="1:18" x14ac:dyDescent="0.3">
      <c r="A6">
        <f t="shared" si="3"/>
        <v>110</v>
      </c>
      <c r="B6">
        <v>22</v>
      </c>
      <c r="C6">
        <v>31.2</v>
      </c>
      <c r="D6">
        <v>10.41002278</v>
      </c>
      <c r="E6">
        <v>85.956000000000003</v>
      </c>
      <c r="F6">
        <f t="shared" si="0"/>
        <v>66.900508761595816</v>
      </c>
      <c r="G6">
        <f>A6*'[1]Time Interval'!$AF$6</f>
        <v>19.055491238404187</v>
      </c>
      <c r="I6">
        <f>C6/'[1]Time Interval'!$AK$18</f>
        <v>2707.514745468422</v>
      </c>
      <c r="J6">
        <f>'[1]Time Interval'!$AC$18*A6</f>
        <v>0.16266924243130595</v>
      </c>
      <c r="K6">
        <f t="shared" si="1"/>
        <v>15320.37398181629</v>
      </c>
      <c r="M6">
        <f t="shared" si="2"/>
        <v>2.9971115970987334</v>
      </c>
      <c r="N6">
        <f>AVERAGE(K1:K11)</f>
        <v>15355.735506151343</v>
      </c>
      <c r="P6">
        <f>F6/('[1]Time Interval'!$AI$4^2)</f>
        <v>1483079.9720391186</v>
      </c>
      <c r="Q6">
        <f t="shared" si="4"/>
        <v>14283163.913891736</v>
      </c>
    </row>
    <row r="7" spans="1:18" x14ac:dyDescent="0.3">
      <c r="A7">
        <f t="shared" si="3"/>
        <v>125</v>
      </c>
      <c r="B7">
        <v>25</v>
      </c>
      <c r="C7">
        <v>34.799999999999997</v>
      </c>
      <c r="D7">
        <v>10.41002278</v>
      </c>
      <c r="E7">
        <v>97.827600000000004</v>
      </c>
      <c r="F7">
        <f t="shared" si="0"/>
        <v>76.17363268363161</v>
      </c>
      <c r="G7">
        <f>A7*'[1]Time Interval'!$AF$6</f>
        <v>21.653967316368394</v>
      </c>
      <c r="I7">
        <f>C7/'[1]Time Interval'!$AK$18</f>
        <v>3019.9202930224706</v>
      </c>
      <c r="J7">
        <f>'[1]Time Interval'!$AC$18*A7</f>
        <v>0.18485141185375675</v>
      </c>
      <c r="K7">
        <f t="shared" si="1"/>
        <v>15125.526464645787</v>
      </c>
      <c r="M7">
        <f t="shared" si="2"/>
        <v>3.3429321659947413</v>
      </c>
      <c r="P7">
        <f>F7/('[1]Time Interval'!$AI$4^2)</f>
        <v>1688650.6712996736</v>
      </c>
      <c r="Q7">
        <f t="shared" si="4"/>
        <v>13866231.794660196</v>
      </c>
    </row>
    <row r="8" spans="1:18" x14ac:dyDescent="0.3">
      <c r="A8">
        <f t="shared" si="3"/>
        <v>140</v>
      </c>
      <c r="B8">
        <v>28</v>
      </c>
      <c r="C8">
        <v>40.6</v>
      </c>
      <c r="D8">
        <v>11.41230068</v>
      </c>
      <c r="E8">
        <v>117.39</v>
      </c>
      <c r="F8">
        <f t="shared" si="0"/>
        <v>93.137556605667399</v>
      </c>
      <c r="G8">
        <f>A8*'[1]Time Interval'!$AF$6</f>
        <v>24.252443394332602</v>
      </c>
      <c r="I8">
        <f>C8/'[1]Time Interval'!$AK$18</f>
        <v>3523.2403418595495</v>
      </c>
      <c r="J8">
        <f>'[1]Time Interval'!$AC$18*A8</f>
        <v>0.20703358127620758</v>
      </c>
      <c r="K8">
        <f t="shared" si="1"/>
        <v>15837.461688523013</v>
      </c>
      <c r="M8">
        <f t="shared" si="2"/>
        <v>3.5575648713104187</v>
      </c>
      <c r="P8">
        <f>F8/('[1]Time Interval'!$AI$4^2)</f>
        <v>2064714.4155324977</v>
      </c>
      <c r="Q8">
        <f t="shared" si="4"/>
        <v>14719528.910668762</v>
      </c>
    </row>
    <row r="9" spans="1:18" x14ac:dyDescent="0.3">
      <c r="A9">
        <f t="shared" si="3"/>
        <v>155</v>
      </c>
      <c r="B9">
        <v>31</v>
      </c>
      <c r="C9">
        <v>43.4</v>
      </c>
      <c r="D9">
        <v>11.79954442</v>
      </c>
      <c r="E9">
        <v>129.2304</v>
      </c>
      <c r="F9">
        <f t="shared" si="0"/>
        <v>102.37948052770319</v>
      </c>
      <c r="G9">
        <f>A9*'[1]Time Interval'!$AF$6</f>
        <v>26.850919472296809</v>
      </c>
      <c r="I9">
        <f>C9/'[1]Time Interval'!$AK$18</f>
        <v>3766.2224344015872</v>
      </c>
      <c r="J9">
        <f>'[1]Time Interval'!$AC$18*A9</f>
        <v>0.22921575069865838</v>
      </c>
      <c r="K9">
        <f t="shared" si="1"/>
        <v>15362.541387760995</v>
      </c>
      <c r="M9">
        <f t="shared" si="2"/>
        <v>3.6781081078382853</v>
      </c>
      <c r="P9">
        <f>F9/('[1]Time Interval'!$AI$4^2)</f>
        <v>2269593.4594381955</v>
      </c>
      <c r="Q9">
        <f t="shared" si="4"/>
        <v>14251191.774326738</v>
      </c>
    </row>
    <row r="10" spans="1:18" x14ac:dyDescent="0.3">
      <c r="A10">
        <f t="shared" si="3"/>
        <v>170</v>
      </c>
      <c r="B10">
        <v>34</v>
      </c>
      <c r="C10">
        <v>48</v>
      </c>
      <c r="D10">
        <v>12.391799539999999</v>
      </c>
      <c r="E10">
        <v>144.4248</v>
      </c>
      <c r="F10">
        <f t="shared" si="0"/>
        <v>114.97540444973899</v>
      </c>
      <c r="G10">
        <f>A10*'[1]Time Interval'!$AF$6</f>
        <v>29.449395550261013</v>
      </c>
      <c r="I10">
        <f>C10/'[1]Time Interval'!$AK$18</f>
        <v>4165.4073007206498</v>
      </c>
      <c r="J10">
        <f>'[1]Time Interval'!$AC$18*A10</f>
        <v>0.25139792012110918</v>
      </c>
      <c r="K10">
        <f t="shared" si="1"/>
        <v>15557.087724024037</v>
      </c>
      <c r="M10">
        <f t="shared" si="2"/>
        <v>3.8735294131460751</v>
      </c>
      <c r="P10">
        <f>F10/('[1]Time Interval'!$AI$4^2)</f>
        <v>2548825.4539910289</v>
      </c>
      <c r="Q10">
        <f t="shared" si="4"/>
        <v>14262938.443590133</v>
      </c>
    </row>
    <row r="11" spans="1:18" x14ac:dyDescent="0.3">
      <c r="A11">
        <f t="shared" si="3"/>
        <v>185</v>
      </c>
      <c r="B11">
        <v>37</v>
      </c>
      <c r="C11">
        <v>51.8</v>
      </c>
      <c r="D11">
        <v>12.59681093</v>
      </c>
      <c r="E11">
        <v>160.446</v>
      </c>
      <c r="F11">
        <f t="shared" si="0"/>
        <v>128.39812837177476</v>
      </c>
      <c r="G11">
        <f>A11*'[1]Time Interval'!$AF$6</f>
        <v>32.047871628225224</v>
      </c>
      <c r="I11">
        <f>C11/'[1]Time Interval'!$AK$18</f>
        <v>4495.1687120277011</v>
      </c>
      <c r="J11">
        <f>'[1]Time Interval'!$AC$18*A11</f>
        <v>0.27358008954356</v>
      </c>
      <c r="K11">
        <f t="shared" si="1"/>
        <v>15487.097942452776</v>
      </c>
      <c r="M11">
        <f t="shared" si="2"/>
        <v>4.1121519000206188</v>
      </c>
      <c r="P11">
        <f>F11/('[1]Time Interval'!$AI$4^2)</f>
        <v>2846386.3154475745</v>
      </c>
      <c r="Q11">
        <f t="shared" si="4"/>
        <v>14333824.083736878</v>
      </c>
      <c r="R11">
        <f>_xlfn.STDEV.P(Q1:Q23)*100/R12</f>
        <v>2.80791819824013</v>
      </c>
    </row>
    <row r="12" spans="1:18" x14ac:dyDescent="0.3">
      <c r="R12">
        <f>AVERAGE(Q1:Q23)</f>
        <v>14147519.058474969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M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10.4</v>
      </c>
      <c r="D1">
        <v>7.4031890660592241</v>
      </c>
      <c r="E1">
        <v>21.918000000000003</v>
      </c>
      <c r="F1">
        <f t="shared" ref="F1:F4" si="0">E1-G1</f>
        <v>15.354553586356733</v>
      </c>
      <c r="G1">
        <f>A1*'[1]Time Interval'!$AF$7</f>
        <v>6.5634464136432689</v>
      </c>
      <c r="I1">
        <f>C1/'[1]Time Interval'!$AK$19</f>
        <v>902.50491515614078</v>
      </c>
      <c r="J1">
        <f>'[1]Time Interval'!$AC$19*A1</f>
        <v>3.5127786817470225E-2</v>
      </c>
      <c r="K1">
        <f t="shared" ref="K1:K4" si="1">I1/(J1^0.98051)</f>
        <v>24068.749181844421</v>
      </c>
      <c r="M1">
        <f t="shared" ref="M1:M4" si="2">C1/D1</f>
        <v>1.4048000000000003</v>
      </c>
      <c r="P1">
        <f>F1/('[1]Time Interval'!$AI$4^2)</f>
        <v>340386.51312319108</v>
      </c>
      <c r="Q1">
        <f>P1/(J1^1.259)</f>
        <v>23067365.729435246</v>
      </c>
    </row>
    <row r="2" spans="1:18" x14ac:dyDescent="0.3">
      <c r="A2">
        <f t="shared" ref="A2:A15" si="3">B2*5</f>
        <v>35</v>
      </c>
      <c r="B2">
        <v>7</v>
      </c>
      <c r="C2">
        <v>12.4</v>
      </c>
      <c r="D2">
        <v>8.2004555809999999</v>
      </c>
      <c r="E2">
        <v>28.9848</v>
      </c>
      <c r="F2">
        <f t="shared" si="0"/>
        <v>21.32744585074952</v>
      </c>
      <c r="G2">
        <f>A2*'[1]Time Interval'!$AF$7</f>
        <v>7.6573541492504802</v>
      </c>
      <c r="I2">
        <f>C2/'[1]Time Interval'!$AK$19</f>
        <v>1076.0635526861679</v>
      </c>
      <c r="J2">
        <f>'[1]Time Interval'!$AC$19*A2</f>
        <v>4.098241795371526E-2</v>
      </c>
      <c r="K2">
        <f t="shared" si="1"/>
        <v>24671.745154210403</v>
      </c>
      <c r="M2">
        <f t="shared" si="2"/>
        <v>1.5121111110863295</v>
      </c>
      <c r="P2">
        <f>F2/('[1]Time Interval'!$AI$4^2)</f>
        <v>472796.22205433465</v>
      </c>
      <c r="Q2">
        <f t="shared" ref="Q2:Q15" si="4">P2/(J2^1.259)</f>
        <v>26388435.739710838</v>
      </c>
    </row>
    <row r="3" spans="1:18" x14ac:dyDescent="0.3">
      <c r="A3">
        <f t="shared" si="3"/>
        <v>45</v>
      </c>
      <c r="B3">
        <v>9</v>
      </c>
      <c r="C3">
        <v>15.8</v>
      </c>
      <c r="D3">
        <v>8.4054669700000009</v>
      </c>
      <c r="E3">
        <v>37.034399999999998</v>
      </c>
      <c r="F3">
        <f t="shared" si="0"/>
        <v>27.189230379535097</v>
      </c>
      <c r="G3">
        <f>A3*'[1]Time Interval'!$AF$7</f>
        <v>9.8451696204649028</v>
      </c>
      <c r="I3">
        <f>C3/'[1]Time Interval'!$AK$19</f>
        <v>1371.113236487214</v>
      </c>
      <c r="J3">
        <f>'[1]Time Interval'!$AC$19*A3</f>
        <v>5.2691680226205337E-2</v>
      </c>
      <c r="K3">
        <f t="shared" si="1"/>
        <v>24570.728235862513</v>
      </c>
      <c r="M3">
        <f t="shared" si="2"/>
        <v>1.8797289973765727</v>
      </c>
      <c r="P3">
        <f>F3/('[1]Time Interval'!$AI$4^2)</f>
        <v>602742.84571949195</v>
      </c>
      <c r="Q3">
        <f t="shared" si="4"/>
        <v>24516520.119892914</v>
      </c>
    </row>
    <row r="4" spans="1:18" x14ac:dyDescent="0.3">
      <c r="A4">
        <f t="shared" si="3"/>
        <v>55</v>
      </c>
      <c r="B4">
        <v>11</v>
      </c>
      <c r="C4">
        <v>20</v>
      </c>
      <c r="D4">
        <v>9.1799544419999997</v>
      </c>
      <c r="E4">
        <v>50.387999999999998</v>
      </c>
      <c r="F4">
        <f t="shared" si="0"/>
        <v>38.355014908320669</v>
      </c>
      <c r="G4">
        <f>A4*'[1]Time Interval'!$AF$7</f>
        <v>12.032985091679326</v>
      </c>
      <c r="I4">
        <f>C4/'[1]Time Interval'!$AK$19</f>
        <v>1735.5863753002707</v>
      </c>
      <c r="J4">
        <f>'[1]Time Interval'!$AC$19*A4</f>
        <v>6.4400942498695407E-2</v>
      </c>
      <c r="K4">
        <f t="shared" si="1"/>
        <v>25546.965315129932</v>
      </c>
      <c r="M4">
        <f t="shared" si="2"/>
        <v>2.1786600496072484</v>
      </c>
      <c r="N4">
        <f>STDEV(K1:K21)/AVERAGE(K1:K21)*100</f>
        <v>2.6244995595827385</v>
      </c>
      <c r="P4">
        <f>F4/('[1]Time Interval'!$AI$4^2)</f>
        <v>850270.87971035216</v>
      </c>
      <c r="Q4">
        <f t="shared" si="4"/>
        <v>26863462.944083251</v>
      </c>
    </row>
    <row r="5" spans="1:18" x14ac:dyDescent="0.3">
      <c r="A5">
        <f t="shared" si="3"/>
        <v>65</v>
      </c>
      <c r="B5">
        <v>13</v>
      </c>
      <c r="C5">
        <v>23.4</v>
      </c>
      <c r="D5">
        <v>9.3849658310000006</v>
      </c>
      <c r="E5">
        <v>59.5764</v>
      </c>
      <c r="F5">
        <f t="shared" ref="F5:F15" si="5">E5-G5</f>
        <v>45.35559943710625</v>
      </c>
      <c r="G5">
        <f>A5*'[1]Time Interval'!$AF$7</f>
        <v>14.22080056289375</v>
      </c>
      <c r="I5">
        <f>C5/'[1]Time Interval'!$AK$19</f>
        <v>2030.6360591013165</v>
      </c>
      <c r="J5">
        <f>'[1]Time Interval'!$AC$19*A5</f>
        <v>7.6110204771185491E-2</v>
      </c>
      <c r="K5">
        <f t="shared" ref="K5:K15" si="6">I5/(J5^0.98051)</f>
        <v>25373.976041239843</v>
      </c>
      <c r="M5">
        <f t="shared" ref="M5:M15" si="7">C5/D5</f>
        <v>2.4933495146786964</v>
      </c>
      <c r="P5">
        <f>F5/('[1]Time Interval'!$AI$4^2)</f>
        <v>1005462.9238277929</v>
      </c>
      <c r="Q5">
        <f t="shared" si="4"/>
        <v>25741239.878140185</v>
      </c>
    </row>
    <row r="6" spans="1:18" x14ac:dyDescent="0.3">
      <c r="A6">
        <f t="shared" si="3"/>
        <v>75</v>
      </c>
      <c r="B6">
        <v>15</v>
      </c>
      <c r="C6">
        <v>26.8</v>
      </c>
      <c r="D6">
        <v>9.7949886100000008</v>
      </c>
      <c r="E6">
        <v>70.153199999999998</v>
      </c>
      <c r="F6">
        <f t="shared" si="5"/>
        <v>53.744583965891827</v>
      </c>
      <c r="G6">
        <f>A6*'[1]Time Interval'!$AF$7</f>
        <v>16.408616034108171</v>
      </c>
      <c r="I6">
        <f>C6/'[1]Time Interval'!$AK$19</f>
        <v>2325.6857429023626</v>
      </c>
      <c r="J6">
        <f>'[1]Time Interval'!$AC$19*A6</f>
        <v>8.7819467043675561E-2</v>
      </c>
      <c r="K6">
        <f t="shared" si="6"/>
        <v>25256.36341606054</v>
      </c>
      <c r="M6">
        <f t="shared" si="7"/>
        <v>2.7360930233894369</v>
      </c>
      <c r="P6">
        <f>F6/('[1]Time Interval'!$AI$4^2)</f>
        <v>1191433.6312363734</v>
      </c>
      <c r="Q6">
        <f t="shared" si="4"/>
        <v>25473524.70992988</v>
      </c>
    </row>
    <row r="7" spans="1:18" x14ac:dyDescent="0.3">
      <c r="A7">
        <f t="shared" si="3"/>
        <v>85</v>
      </c>
      <c r="B7">
        <v>17</v>
      </c>
      <c r="C7">
        <v>30.8</v>
      </c>
      <c r="D7">
        <v>10</v>
      </c>
      <c r="E7">
        <v>82.040400000000005</v>
      </c>
      <c r="F7">
        <f t="shared" si="5"/>
        <v>63.443968494677407</v>
      </c>
      <c r="G7">
        <f>A7*'[1]Time Interval'!$AF$7</f>
        <v>18.596431505322595</v>
      </c>
      <c r="I7">
        <f>C7/'[1]Time Interval'!$AK$19</f>
        <v>2672.803017962417</v>
      </c>
      <c r="J7">
        <f>'[1]Time Interval'!$AC$19*A7</f>
        <v>9.9528729316165632E-2</v>
      </c>
      <c r="K7">
        <f t="shared" si="6"/>
        <v>25673.702772547709</v>
      </c>
      <c r="M7">
        <f t="shared" si="7"/>
        <v>3.08</v>
      </c>
      <c r="P7">
        <f>F7/('[1]Time Interval'!$AI$4^2)</f>
        <v>1406453.8635489512</v>
      </c>
      <c r="Q7">
        <f t="shared" si="4"/>
        <v>25686703.927398834</v>
      </c>
    </row>
    <row r="8" spans="1:18" x14ac:dyDescent="0.3">
      <c r="A8">
        <f t="shared" si="3"/>
        <v>95</v>
      </c>
      <c r="B8">
        <v>19</v>
      </c>
      <c r="C8">
        <v>34.4</v>
      </c>
      <c r="D8">
        <v>10.615034169999999</v>
      </c>
      <c r="E8">
        <v>94.4268</v>
      </c>
      <c r="F8">
        <f t="shared" si="5"/>
        <v>73.64255302346298</v>
      </c>
      <c r="G8">
        <f>A8*'[1]Time Interval'!$AF$7</f>
        <v>20.784246976537016</v>
      </c>
      <c r="I8">
        <f>C8/'[1]Time Interval'!$AK$19</f>
        <v>2985.2085655164656</v>
      </c>
      <c r="J8">
        <f>'[1]Time Interval'!$AC$19*A8</f>
        <v>0.1112379915886557</v>
      </c>
      <c r="K8">
        <f t="shared" si="6"/>
        <v>25711.831523593035</v>
      </c>
      <c r="M8">
        <f t="shared" si="7"/>
        <v>3.2406866948408513</v>
      </c>
      <c r="N8">
        <f>AVERAGE(K1:K15)</f>
        <v>24742.395147660103</v>
      </c>
      <c r="P8">
        <f>F8/('[1]Time Interval'!$AI$4^2)</f>
        <v>1632540.5815392421</v>
      </c>
      <c r="Q8">
        <f t="shared" si="4"/>
        <v>25919778.367113225</v>
      </c>
    </row>
    <row r="9" spans="1:18" x14ac:dyDescent="0.3">
      <c r="A9">
        <f t="shared" si="3"/>
        <v>105</v>
      </c>
      <c r="B9">
        <v>21</v>
      </c>
      <c r="C9">
        <v>37</v>
      </c>
      <c r="D9">
        <v>11.38952164</v>
      </c>
      <c r="E9">
        <v>107.8584</v>
      </c>
      <c r="F9">
        <f t="shared" si="5"/>
        <v>84.886337552248563</v>
      </c>
      <c r="G9">
        <f>A9*'[1]Time Interval'!$AF$7</f>
        <v>22.972062447751441</v>
      </c>
      <c r="I9">
        <f>C9/'[1]Time Interval'!$AK$19</f>
        <v>3210.834794305501</v>
      </c>
      <c r="J9">
        <f>'[1]Time Interval'!$AC$19*A9</f>
        <v>0.12294725386114579</v>
      </c>
      <c r="K9">
        <f t="shared" si="6"/>
        <v>25070.19706792041</v>
      </c>
      <c r="M9">
        <f t="shared" si="7"/>
        <v>3.2486000000259887</v>
      </c>
      <c r="P9">
        <f>F9/('[1]Time Interval'!$AI$4^2)</f>
        <v>1881797.7539172452</v>
      </c>
      <c r="Q9">
        <f t="shared" si="4"/>
        <v>26340070.638249159</v>
      </c>
    </row>
    <row r="10" spans="1:18" x14ac:dyDescent="0.3">
      <c r="A10">
        <f t="shared" si="3"/>
        <v>115</v>
      </c>
      <c r="B10">
        <v>23</v>
      </c>
      <c r="C10">
        <v>39.799999999999997</v>
      </c>
      <c r="D10">
        <v>10.41002278</v>
      </c>
      <c r="E10">
        <v>114.08280000000001</v>
      </c>
      <c r="F10">
        <f t="shared" si="5"/>
        <v>88.922922081034145</v>
      </c>
      <c r="G10">
        <f>A10*'[1]Time Interval'!$AF$7</f>
        <v>25.159877918965865</v>
      </c>
      <c r="I10">
        <f>C10/'[1]Time Interval'!$AK$19</f>
        <v>3453.8168868475382</v>
      </c>
      <c r="J10">
        <f>'[1]Time Interval'!$AC$19*A10</f>
        <v>0.13465651613363586</v>
      </c>
      <c r="K10">
        <f t="shared" si="6"/>
        <v>24666.105005852558</v>
      </c>
      <c r="M10">
        <f t="shared" si="7"/>
        <v>3.8232385116836407</v>
      </c>
      <c r="P10">
        <f>F10/('[1]Time Interval'!$AI$4^2)</f>
        <v>1971282.5393232636</v>
      </c>
      <c r="Q10">
        <f t="shared" si="4"/>
        <v>24606600.09349807</v>
      </c>
    </row>
    <row r="11" spans="1:18" x14ac:dyDescent="0.3">
      <c r="A11">
        <f t="shared" si="3"/>
        <v>125</v>
      </c>
      <c r="B11">
        <v>25</v>
      </c>
      <c r="C11">
        <v>42</v>
      </c>
      <c r="D11">
        <v>11.79954442</v>
      </c>
      <c r="E11">
        <v>125.58</v>
      </c>
      <c r="F11">
        <f t="shared" si="5"/>
        <v>98.232306609819716</v>
      </c>
      <c r="G11">
        <f>A11*'[1]Time Interval'!$AF$7</f>
        <v>27.347693390180286</v>
      </c>
      <c r="I11">
        <f>C11/'[1]Time Interval'!$AK$19</f>
        <v>3644.7313881305686</v>
      </c>
      <c r="J11">
        <f>'[1]Time Interval'!$AC$19*A11</f>
        <v>0.14636577840612594</v>
      </c>
      <c r="K11">
        <f t="shared" si="6"/>
        <v>23986.141806764917</v>
      </c>
      <c r="M11">
        <f t="shared" si="7"/>
        <v>3.5594594591983406</v>
      </c>
      <c r="P11">
        <f>F11/('[1]Time Interval'!$AI$4^2)</f>
        <v>2177657.0797001277</v>
      </c>
      <c r="Q11">
        <f t="shared" si="4"/>
        <v>24473782.840443902</v>
      </c>
      <c r="R11">
        <f>_xlfn.STDEV.P(Q1:Q23)*100/R12</f>
        <v>3.9814272079622031</v>
      </c>
    </row>
    <row r="12" spans="1:18" x14ac:dyDescent="0.3">
      <c r="A12">
        <f t="shared" si="3"/>
        <v>135</v>
      </c>
      <c r="B12">
        <v>27</v>
      </c>
      <c r="C12">
        <v>45</v>
      </c>
      <c r="D12">
        <v>10.615034169999999</v>
      </c>
      <c r="E12">
        <v>133.83240000000001</v>
      </c>
      <c r="F12">
        <f t="shared" si="5"/>
        <v>104.2968911386053</v>
      </c>
      <c r="G12">
        <f>A12*'[1]Time Interval'!$AF$7</f>
        <v>29.53550886139471</v>
      </c>
      <c r="I12">
        <f>C12/'[1]Time Interval'!$AK$19</f>
        <v>3905.069344425609</v>
      </c>
      <c r="J12">
        <f>'[1]Time Interval'!$AC$19*A12</f>
        <v>0.158075040678616</v>
      </c>
      <c r="K12">
        <f t="shared" si="6"/>
        <v>23831.495350530349</v>
      </c>
      <c r="M12">
        <f t="shared" si="7"/>
        <v>4.2392703856929748</v>
      </c>
      <c r="P12">
        <f>F12/('[1]Time Interval'!$AI$4^2)</f>
        <v>2312099.4631718565</v>
      </c>
      <c r="Q12">
        <f t="shared" si="4"/>
        <v>23585094.208960574</v>
      </c>
      <c r="R12">
        <f>AVERAGE(Q1:Q23)</f>
        <v>25224895.417342655</v>
      </c>
    </row>
    <row r="13" spans="1:18" x14ac:dyDescent="0.3">
      <c r="A13">
        <f t="shared" si="3"/>
        <v>145</v>
      </c>
      <c r="B13">
        <v>29</v>
      </c>
      <c r="C13">
        <v>49.2</v>
      </c>
      <c r="D13">
        <v>12.004555809999999</v>
      </c>
      <c r="E13">
        <v>154.1748</v>
      </c>
      <c r="F13">
        <f t="shared" si="5"/>
        <v>122.45147566739087</v>
      </c>
      <c r="G13">
        <f>A13*'[1]Time Interval'!$AF$7</f>
        <v>31.723324332609131</v>
      </c>
      <c r="I13">
        <f>C13/'[1]Time Interval'!$AK$19</f>
        <v>4269.5424832386661</v>
      </c>
      <c r="J13">
        <f>'[1]Time Interval'!$AC$19*A13</f>
        <v>0.16978430295110608</v>
      </c>
      <c r="K13">
        <f t="shared" si="6"/>
        <v>24292.628364845648</v>
      </c>
      <c r="M13">
        <f t="shared" si="7"/>
        <v>4.0984440223115595</v>
      </c>
      <c r="P13">
        <f>F13/('[1]Time Interval'!$AI$4^2)</f>
        <v>2714558.2966507017</v>
      </c>
      <c r="Q13">
        <f t="shared" si="4"/>
        <v>25308020.350092802</v>
      </c>
    </row>
    <row r="14" spans="1:18" x14ac:dyDescent="0.3">
      <c r="A14">
        <f t="shared" si="3"/>
        <v>155</v>
      </c>
      <c r="B14">
        <v>31</v>
      </c>
      <c r="C14">
        <v>52.2</v>
      </c>
      <c r="D14">
        <v>12.004555809999999</v>
      </c>
      <c r="E14">
        <v>165.9684</v>
      </c>
      <c r="F14">
        <f t="shared" si="5"/>
        <v>132.05726019617646</v>
      </c>
      <c r="G14">
        <f>A14*'[1]Time Interval'!$AF$7</f>
        <v>33.911139803823552</v>
      </c>
      <c r="I14">
        <f>C14/'[1]Time Interval'!$AK$19</f>
        <v>4529.8804395337065</v>
      </c>
      <c r="J14">
        <f>'[1]Time Interval'!$AC$19*A14</f>
        <v>0.18149356522359616</v>
      </c>
      <c r="K14">
        <f t="shared" si="6"/>
        <v>24142.415109663994</v>
      </c>
      <c r="M14">
        <f t="shared" si="7"/>
        <v>4.3483491456232404</v>
      </c>
      <c r="P14">
        <f>F14/('[1]Time Interval'!$AI$4^2)</f>
        <v>2927503.5628987085</v>
      </c>
      <c r="Q14">
        <f t="shared" si="4"/>
        <v>25095227.742272314</v>
      </c>
    </row>
    <row r="15" spans="1:18" x14ac:dyDescent="0.3">
      <c r="A15">
        <f t="shared" si="3"/>
        <v>165</v>
      </c>
      <c r="B15">
        <v>33</v>
      </c>
      <c r="C15">
        <v>55.8</v>
      </c>
      <c r="D15">
        <v>12.41457859</v>
      </c>
      <c r="E15">
        <v>180.18</v>
      </c>
      <c r="F15">
        <f t="shared" si="5"/>
        <v>144.08104472496203</v>
      </c>
      <c r="G15">
        <f>A15*'[1]Time Interval'!$AF$7</f>
        <v>36.09895527503798</v>
      </c>
      <c r="I15">
        <f>C15/'[1]Time Interval'!$AK$19</f>
        <v>4842.2859870877546</v>
      </c>
      <c r="J15">
        <f>'[1]Time Interval'!$AC$19*A15</f>
        <v>0.19320282749608622</v>
      </c>
      <c r="K15">
        <f t="shared" si="6"/>
        <v>24272.882868835277</v>
      </c>
      <c r="M15">
        <f t="shared" si="7"/>
        <v>4.4947155954973095</v>
      </c>
      <c r="P15">
        <f>F15/('[1]Time Interval'!$AI$4^2)</f>
        <v>3194052.119148138</v>
      </c>
      <c r="Q15">
        <f t="shared" si="4"/>
        <v>25307603.970918588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I1" workbookViewId="0">
      <selection activeCell="R12" sqref="R12"/>
    </sheetView>
  </sheetViews>
  <sheetFormatPr defaultRowHeight="14.4" x14ac:dyDescent="0.3"/>
  <sheetData>
    <row r="1" spans="1:18" x14ac:dyDescent="0.3">
      <c r="A1">
        <v>30</v>
      </c>
      <c r="B1">
        <v>6</v>
      </c>
      <c r="C1">
        <v>8.8000000000000007</v>
      </c>
      <c r="D1">
        <v>7.5854214123006827</v>
      </c>
      <c r="E1">
        <v>19.5</v>
      </c>
      <c r="F1">
        <f t="shared" ref="F1:F11" si="0">E1-G1</f>
        <v>11.701111552966889</v>
      </c>
      <c r="G1">
        <f>A1*'[1]Time Interval'!$AF$8</f>
        <v>7.7988884470331099</v>
      </c>
      <c r="I1">
        <f>C1/'[1]Time Interval'!$AK$20</f>
        <v>763.65800513211911</v>
      </c>
      <c r="J1">
        <f>'[1]Time Interval'!$AC$20*A1</f>
        <v>2.9563103507918579E-2</v>
      </c>
      <c r="K1">
        <f t="shared" ref="K1:K11" si="1">I1/(J1^1.0756)</f>
        <v>33710.111025501938</v>
      </c>
      <c r="M1">
        <f t="shared" ref="M1:M11" si="2">C1/D1</f>
        <v>1.1601201201201203</v>
      </c>
      <c r="P1">
        <f>F1/('[1]Time Interval'!$AI$4^2)</f>
        <v>259395.39946761378</v>
      </c>
      <c r="Q1">
        <f>P1/(J1^1.4394)</f>
        <v>41225381.647934712</v>
      </c>
    </row>
    <row r="2" spans="1:18" x14ac:dyDescent="0.3">
      <c r="A2">
        <f t="shared" ref="A2:A11" si="3">B2*5</f>
        <v>55</v>
      </c>
      <c r="B2">
        <v>11</v>
      </c>
      <c r="C2">
        <v>17.2</v>
      </c>
      <c r="D2">
        <v>10.205011389999999</v>
      </c>
      <c r="E2">
        <v>47.205599999999997</v>
      </c>
      <c r="F2">
        <f t="shared" si="0"/>
        <v>32.90763784710596</v>
      </c>
      <c r="G2">
        <f>A2*'[1]Time Interval'!$AF$8</f>
        <v>14.297962152894035</v>
      </c>
      <c r="I2">
        <f>C2/'[1]Time Interval'!$AK$20</f>
        <v>1492.6042827582328</v>
      </c>
      <c r="J2">
        <f>'[1]Time Interval'!$AC$20*A2</f>
        <v>5.4199023097850726E-2</v>
      </c>
      <c r="K2">
        <f t="shared" si="1"/>
        <v>34329.183207490569</v>
      </c>
      <c r="M2">
        <f t="shared" si="2"/>
        <v>1.6854464284924233</v>
      </c>
      <c r="P2">
        <f>F2/('[1]Time Interval'!$AI$4^2)</f>
        <v>729511.02348231513</v>
      </c>
      <c r="Q2">
        <f t="shared" ref="Q2:Q11" si="4">P2/(J2^1.4394)</f>
        <v>48453433.022436954</v>
      </c>
    </row>
    <row r="3" spans="1:18" x14ac:dyDescent="0.3">
      <c r="A3">
        <f t="shared" si="3"/>
        <v>70</v>
      </c>
      <c r="B3">
        <v>14</v>
      </c>
      <c r="C3">
        <v>23</v>
      </c>
      <c r="D3">
        <v>11.594533029999999</v>
      </c>
      <c r="E3">
        <v>65.239199999999997</v>
      </c>
      <c r="F3">
        <f t="shared" si="0"/>
        <v>47.041793623589406</v>
      </c>
      <c r="G3">
        <f>A3*'[1]Time Interval'!$AF$8</f>
        <v>18.197406376410591</v>
      </c>
      <c r="I3">
        <f>C3/'[1]Time Interval'!$AK$20</f>
        <v>1995.9243315953113</v>
      </c>
      <c r="J3">
        <f>'[1]Time Interval'!$AC$20*A3</f>
        <v>6.8980574851810014E-2</v>
      </c>
      <c r="K3">
        <f t="shared" si="1"/>
        <v>35416.816106353486</v>
      </c>
      <c r="M3">
        <f t="shared" si="2"/>
        <v>1.9836935166331577</v>
      </c>
      <c r="P3">
        <f>F3/('[1]Time Interval'!$AI$4^2)</f>
        <v>1042843.2199306758</v>
      </c>
      <c r="Q3">
        <f t="shared" si="4"/>
        <v>48950333.236350082</v>
      </c>
    </row>
    <row r="4" spans="1:18" x14ac:dyDescent="0.3">
      <c r="A4">
        <f t="shared" si="3"/>
        <v>85</v>
      </c>
      <c r="B4">
        <v>17</v>
      </c>
      <c r="C4">
        <v>30</v>
      </c>
      <c r="D4">
        <v>12.004555809999999</v>
      </c>
      <c r="E4">
        <v>90.651600000000002</v>
      </c>
      <c r="F4">
        <f t="shared" si="0"/>
        <v>68.554749400072865</v>
      </c>
      <c r="G4">
        <f>A4*'[1]Time Interval'!$AF$8</f>
        <v>22.096850599927144</v>
      </c>
      <c r="I4">
        <f>C4/'[1]Time Interval'!$AK$20</f>
        <v>2603.3795629504061</v>
      </c>
      <c r="J4">
        <f>'[1]Time Interval'!$AC$20*A4</f>
        <v>8.3762126605769302E-2</v>
      </c>
      <c r="K4">
        <f t="shared" si="1"/>
        <v>37489.305108802429</v>
      </c>
      <c r="M4">
        <f t="shared" si="2"/>
        <v>2.4990512331168047</v>
      </c>
      <c r="N4">
        <f>STDEV(K1:K21)/AVERAGE(K1:K21)*100</f>
        <v>4.5729570538500726</v>
      </c>
      <c r="P4">
        <f>F4/('[1]Time Interval'!$AI$4^2)</f>
        <v>1519751.9078027355</v>
      </c>
      <c r="Q4">
        <f t="shared" si="4"/>
        <v>53943341.496150322</v>
      </c>
    </row>
    <row r="5" spans="1:18" x14ac:dyDescent="0.3">
      <c r="A5">
        <f t="shared" si="3"/>
        <v>100</v>
      </c>
      <c r="B5">
        <v>20</v>
      </c>
      <c r="C5">
        <v>35.200000000000003</v>
      </c>
      <c r="D5">
        <v>12.004555809999999</v>
      </c>
      <c r="E5">
        <v>109.3092</v>
      </c>
      <c r="F5">
        <f t="shared" si="0"/>
        <v>83.312905176556313</v>
      </c>
      <c r="G5">
        <f>A5*'[1]Time Interval'!$AF$8</f>
        <v>25.996294823443698</v>
      </c>
      <c r="I5">
        <f>C5/'[1]Time Interval'!$AK$20</f>
        <v>3054.6320205284765</v>
      </c>
      <c r="J5">
        <f>'[1]Time Interval'!$AC$20*A5</f>
        <v>9.854367835972859E-2</v>
      </c>
      <c r="K5">
        <f t="shared" si="1"/>
        <v>36932.762715169061</v>
      </c>
      <c r="M5">
        <f t="shared" si="2"/>
        <v>2.9322201135237176</v>
      </c>
      <c r="P5">
        <f>F5/('[1]Time Interval'!$AI$4^2)</f>
        <v>1846917.2113482377</v>
      </c>
      <c r="Q5">
        <f t="shared" si="4"/>
        <v>51882175.453548826</v>
      </c>
    </row>
    <row r="6" spans="1:18" x14ac:dyDescent="0.3">
      <c r="A6">
        <f t="shared" si="3"/>
        <v>115</v>
      </c>
      <c r="B6">
        <v>23</v>
      </c>
      <c r="C6">
        <v>39.200000000000003</v>
      </c>
      <c r="D6">
        <v>11.41230068</v>
      </c>
      <c r="E6">
        <v>128.0916</v>
      </c>
      <c r="F6">
        <f t="shared" si="0"/>
        <v>98.195860953039741</v>
      </c>
      <c r="G6">
        <f>A6*'[1]Time Interval'!$AF$8</f>
        <v>29.895739046960255</v>
      </c>
      <c r="I6">
        <f>C6/'[1]Time Interval'!$AK$20</f>
        <v>3401.7492955885309</v>
      </c>
      <c r="J6">
        <f>'[1]Time Interval'!$AC$20*A6</f>
        <v>0.11332523011368788</v>
      </c>
      <c r="K6">
        <f t="shared" si="1"/>
        <v>35389.025379604711</v>
      </c>
      <c r="M6">
        <f t="shared" si="2"/>
        <v>3.4348902205755767</v>
      </c>
      <c r="P6">
        <f>F6/('[1]Time Interval'!$AI$4^2)</f>
        <v>2176849.1363131679</v>
      </c>
      <c r="Q6">
        <f t="shared" si="4"/>
        <v>50006977.974603869</v>
      </c>
    </row>
    <row r="7" spans="1:18" x14ac:dyDescent="0.3">
      <c r="A7">
        <f t="shared" si="3"/>
        <v>130</v>
      </c>
      <c r="B7">
        <v>26</v>
      </c>
      <c r="C7">
        <v>43.6</v>
      </c>
      <c r="D7">
        <v>12.391799539999999</v>
      </c>
      <c r="E7">
        <v>147.108</v>
      </c>
      <c r="F7">
        <f t="shared" si="0"/>
        <v>113.31281672952319</v>
      </c>
      <c r="G7">
        <f>A7*'[1]Time Interval'!$AF$8</f>
        <v>33.795183270476812</v>
      </c>
      <c r="I7">
        <f>C7/'[1]Time Interval'!$AK$20</f>
        <v>3783.5782981545904</v>
      </c>
      <c r="J7">
        <f>'[1]Time Interval'!$AC$20*A7</f>
        <v>0.12810678186764718</v>
      </c>
      <c r="K7">
        <f t="shared" si="1"/>
        <v>34498.336326874094</v>
      </c>
      <c r="M7">
        <f t="shared" si="2"/>
        <v>3.5184558836076851</v>
      </c>
      <c r="P7">
        <f>F7/('[1]Time Interval'!$AI$4^2)</f>
        <v>2511968.4764395263</v>
      </c>
      <c r="Q7">
        <f t="shared" si="4"/>
        <v>48369864.772548497</v>
      </c>
    </row>
    <row r="8" spans="1:18" x14ac:dyDescent="0.3">
      <c r="A8">
        <f t="shared" si="3"/>
        <v>145</v>
      </c>
      <c r="B8">
        <v>29</v>
      </c>
      <c r="C8">
        <v>48.6</v>
      </c>
      <c r="D8">
        <v>11.79954442</v>
      </c>
      <c r="E8">
        <v>163.2852</v>
      </c>
      <c r="F8">
        <f t="shared" si="0"/>
        <v>125.59057250600664</v>
      </c>
      <c r="G8">
        <f>A8*'[1]Time Interval'!$AF$8</f>
        <v>37.694627493993366</v>
      </c>
      <c r="I8">
        <f>C8/'[1]Time Interval'!$AK$20</f>
        <v>4217.4748919796575</v>
      </c>
      <c r="J8">
        <f>'[1]Time Interval'!$AC$20*A8</f>
        <v>0.14288833362160647</v>
      </c>
      <c r="K8">
        <f t="shared" si="1"/>
        <v>34193.060789139883</v>
      </c>
      <c r="M8">
        <f t="shared" si="2"/>
        <v>4.118803088500937</v>
      </c>
      <c r="N8">
        <f>AVERAGE(K1:K11)</f>
        <v>34643.161319497864</v>
      </c>
      <c r="P8">
        <f>F8/('[1]Time Interval'!$AI$4^2)</f>
        <v>2784147.1792738913</v>
      </c>
      <c r="Q8">
        <f t="shared" si="4"/>
        <v>45813116.571470045</v>
      </c>
    </row>
    <row r="9" spans="1:18" x14ac:dyDescent="0.3">
      <c r="A9">
        <f t="shared" si="3"/>
        <v>160</v>
      </c>
      <c r="B9">
        <v>32</v>
      </c>
      <c r="C9">
        <v>53.6</v>
      </c>
      <c r="D9">
        <v>12.801822319999999</v>
      </c>
      <c r="E9">
        <v>187.7304</v>
      </c>
      <c r="F9">
        <f t="shared" si="0"/>
        <v>146.13632828249007</v>
      </c>
      <c r="G9">
        <f>A9*'[1]Time Interval'!$AF$8</f>
        <v>41.594071717509919</v>
      </c>
      <c r="I9">
        <f>C9/'[1]Time Interval'!$AK$20</f>
        <v>4651.3714858047251</v>
      </c>
      <c r="J9">
        <f>'[1]Time Interval'!$AC$20*A9</f>
        <v>0.15766988537556575</v>
      </c>
      <c r="K9">
        <f t="shared" si="1"/>
        <v>33922.079580486956</v>
      </c>
      <c r="M9">
        <f t="shared" si="2"/>
        <v>4.1869039157231489</v>
      </c>
      <c r="P9">
        <f>F9/('[1]Time Interval'!$AI$4^2)</f>
        <v>3239614.5511453808</v>
      </c>
      <c r="Q9">
        <f t="shared" si="4"/>
        <v>46265130.072933756</v>
      </c>
    </row>
    <row r="10" spans="1:18" x14ac:dyDescent="0.3">
      <c r="A10">
        <f t="shared" si="3"/>
        <v>175</v>
      </c>
      <c r="B10">
        <v>35</v>
      </c>
      <c r="C10">
        <v>57.6</v>
      </c>
      <c r="D10">
        <v>13.416856490000001</v>
      </c>
      <c r="E10">
        <v>207.90119999999999</v>
      </c>
      <c r="F10">
        <f t="shared" si="0"/>
        <v>162.40768405897353</v>
      </c>
      <c r="G10">
        <f>A10*'[1]Time Interval'!$AF$8</f>
        <v>45.493515941026473</v>
      </c>
      <c r="I10">
        <f>C10/'[1]Time Interval'!$AK$20</f>
        <v>4998.4887608647796</v>
      </c>
      <c r="J10">
        <f>'[1]Time Interval'!$AC$20*A10</f>
        <v>0.17245143712952504</v>
      </c>
      <c r="K10">
        <f t="shared" si="1"/>
        <v>33103.955579979978</v>
      </c>
      <c r="M10">
        <f t="shared" si="2"/>
        <v>4.2931069615994675</v>
      </c>
      <c r="P10">
        <f>F10/('[1]Time Interval'!$AI$4^2)</f>
        <v>3600325.1394014517</v>
      </c>
      <c r="Q10">
        <f t="shared" si="4"/>
        <v>45194283.464149021</v>
      </c>
    </row>
    <row r="11" spans="1:18" x14ac:dyDescent="0.3">
      <c r="A11">
        <f t="shared" si="3"/>
        <v>190</v>
      </c>
      <c r="B11">
        <v>38</v>
      </c>
      <c r="C11">
        <v>61</v>
      </c>
      <c r="D11">
        <v>13.59908884</v>
      </c>
      <c r="E11">
        <v>217.41720000000001</v>
      </c>
      <c r="F11">
        <f t="shared" si="0"/>
        <v>168.02423983545697</v>
      </c>
      <c r="G11">
        <f>A11*'[1]Time Interval'!$AF$8</f>
        <v>49.392960164543027</v>
      </c>
      <c r="I11">
        <f>C11/'[1]Time Interval'!$AK$20</f>
        <v>5293.5384446658254</v>
      </c>
      <c r="J11">
        <f>'[1]Time Interval'!$AC$20*A11</f>
        <v>0.18723298888348433</v>
      </c>
      <c r="K11">
        <f t="shared" si="1"/>
        <v>32090.138695073318</v>
      </c>
      <c r="M11">
        <f t="shared" si="2"/>
        <v>4.4855946392949662</v>
      </c>
      <c r="P11">
        <f>F11/('[1]Time Interval'!$AI$4^2)</f>
        <v>3724835.42397383</v>
      </c>
      <c r="Q11">
        <f t="shared" si="4"/>
        <v>41537457.050770208</v>
      </c>
      <c r="R11">
        <f>_xlfn.STDEV.P(Q1:Q23)*100/R12</f>
        <v>7.9237979675896852</v>
      </c>
    </row>
    <row r="12" spans="1:18" x14ac:dyDescent="0.3">
      <c r="R12">
        <f>AVERAGE(Q1:Q23)</f>
        <v>47421954.069354206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RPM</vt:lpstr>
      <vt:lpstr>5 RPM</vt:lpstr>
      <vt:lpstr>10 RPM</vt:lpstr>
      <vt:lpstr>15 RPM</vt:lpstr>
      <vt:lpstr>20 RPM</vt:lpstr>
      <vt:lpstr>25 RPM</vt:lpstr>
      <vt:lpstr>30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Sibasish Panda</dc:creator>
  <cp:lastModifiedBy>Sibasish Panda</cp:lastModifiedBy>
  <dcterms:created xsi:type="dcterms:W3CDTF">2023-03-17T12:27:57Z</dcterms:created>
  <dcterms:modified xsi:type="dcterms:W3CDTF">2023-05-08T07:52:58Z</dcterms:modified>
</cp:coreProperties>
</file>