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IT Kanpur\IIT Kanpur\Porous Media Lab\Research\Actual Experiments\Processing\Volume_profiling\"/>
    </mc:Choice>
  </mc:AlternateContent>
  <bookViews>
    <workbookView xWindow="0" yWindow="0" windowWidth="11496" windowHeight="10308" firstSheet="3" activeTab="6"/>
  </bookViews>
  <sheets>
    <sheet name="1 RPM" sheetId="1" r:id="rId1"/>
    <sheet name="5 RPM" sheetId="2" r:id="rId2"/>
    <sheet name="10 RPM" sheetId="3" r:id="rId3"/>
    <sheet name="15 RPM" sheetId="4" r:id="rId4"/>
    <sheet name="20 RPM" sheetId="5" r:id="rId5"/>
    <sheet name="25 RPM" sheetId="6" r:id="rId6"/>
    <sheet name="30 RPM" sheetId="7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5" l="1"/>
  <c r="F1" i="5" s="1"/>
  <c r="P1" i="5" s="1"/>
  <c r="G2" i="5"/>
  <c r="F2" i="5" s="1"/>
  <c r="P2" i="5" s="1"/>
  <c r="G3" i="5"/>
  <c r="F3" i="5" s="1"/>
  <c r="P3" i="5" s="1"/>
  <c r="G4" i="5"/>
  <c r="F4" i="5" s="1"/>
  <c r="P4" i="5" s="1"/>
  <c r="G5" i="5"/>
  <c r="F5" i="5" s="1"/>
  <c r="P5" i="5" s="1"/>
  <c r="G6" i="5"/>
  <c r="F6" i="5" s="1"/>
  <c r="P6" i="5" s="1"/>
  <c r="G7" i="5"/>
  <c r="F7" i="5" s="1"/>
  <c r="P7" i="5" s="1"/>
  <c r="G8" i="5"/>
  <c r="F8" i="5" s="1"/>
  <c r="P8" i="5" s="1"/>
  <c r="G9" i="5"/>
  <c r="F9" i="5" s="1"/>
  <c r="P9" i="5" s="1"/>
  <c r="G10" i="5"/>
  <c r="F10" i="5" s="1"/>
  <c r="P10" i="5" s="1"/>
  <c r="G11" i="5"/>
  <c r="F11" i="5" s="1"/>
  <c r="P11" i="5" s="1"/>
  <c r="G12" i="5"/>
  <c r="F12" i="5" s="1"/>
  <c r="P12" i="5" s="1"/>
  <c r="G13" i="5"/>
  <c r="F13" i="5" s="1"/>
  <c r="P13" i="5" s="1"/>
  <c r="G1" i="4"/>
  <c r="F1" i="4" s="1"/>
  <c r="P1" i="4" s="1"/>
  <c r="G1" i="3"/>
  <c r="F1" i="3" s="1"/>
  <c r="P1" i="3" s="1"/>
  <c r="G2" i="3"/>
  <c r="F2" i="3" s="1"/>
  <c r="P2" i="3" s="1"/>
  <c r="G3" i="3"/>
  <c r="F3" i="3" s="1"/>
  <c r="P3" i="3" s="1"/>
  <c r="G4" i="3"/>
  <c r="F4" i="3" s="1"/>
  <c r="P4" i="3" s="1"/>
  <c r="G5" i="3"/>
  <c r="F5" i="3" s="1"/>
  <c r="P5" i="3" s="1"/>
  <c r="G6" i="3"/>
  <c r="F6" i="3" s="1"/>
  <c r="P6" i="3" s="1"/>
  <c r="G7" i="3"/>
  <c r="F7" i="3" s="1"/>
  <c r="P7" i="3" s="1"/>
  <c r="G8" i="3"/>
  <c r="F8" i="3" s="1"/>
  <c r="P8" i="3" s="1"/>
  <c r="G9" i="3"/>
  <c r="F9" i="3" s="1"/>
  <c r="P9" i="3" s="1"/>
  <c r="G10" i="3"/>
  <c r="F10" i="3" s="1"/>
  <c r="P10" i="3" s="1"/>
  <c r="G11" i="3"/>
  <c r="F11" i="3" s="1"/>
  <c r="P11" i="3" s="1"/>
  <c r="G12" i="3"/>
  <c r="F12" i="3" s="1"/>
  <c r="P12" i="3" s="1"/>
  <c r="G13" i="3"/>
  <c r="F13" i="3" s="1"/>
  <c r="P13" i="3" s="1"/>
  <c r="G14" i="3"/>
  <c r="F14" i="3" s="1"/>
  <c r="P14" i="3" s="1"/>
  <c r="G15" i="3"/>
  <c r="F15" i="3" s="1"/>
  <c r="P15" i="3" s="1"/>
  <c r="G16" i="3"/>
  <c r="F16" i="3" s="1"/>
  <c r="P16" i="3" s="1"/>
  <c r="G17" i="3"/>
  <c r="F17" i="3" s="1"/>
  <c r="P17" i="3" s="1"/>
  <c r="G1" i="2"/>
  <c r="F1" i="2" s="1"/>
  <c r="P1" i="2" s="1"/>
  <c r="G1" i="1"/>
  <c r="F1" i="1" s="1"/>
  <c r="P1" i="1" s="1"/>
  <c r="G2" i="1"/>
  <c r="F2" i="1" s="1"/>
  <c r="P2" i="1" s="1"/>
  <c r="G3" i="1"/>
  <c r="F3" i="1" s="1"/>
  <c r="P3" i="1" s="1"/>
  <c r="G4" i="1"/>
  <c r="F4" i="1" s="1"/>
  <c r="P4" i="1" s="1"/>
  <c r="G5" i="1"/>
  <c r="F5" i="1" s="1"/>
  <c r="P5" i="1" s="1"/>
  <c r="G6" i="1"/>
  <c r="F6" i="1" s="1"/>
  <c r="P6" i="1" s="1"/>
  <c r="G7" i="1"/>
  <c r="F7" i="1" s="1"/>
  <c r="P7" i="1" s="1"/>
  <c r="G8" i="1"/>
  <c r="F8" i="1" s="1"/>
  <c r="P8" i="1" s="1"/>
  <c r="G9" i="1"/>
  <c r="F9" i="1" s="1"/>
  <c r="P9" i="1" s="1"/>
  <c r="G10" i="1"/>
  <c r="F10" i="1" s="1"/>
  <c r="P10" i="1" s="1"/>
  <c r="G11" i="1"/>
  <c r="F11" i="1" s="1"/>
  <c r="P11" i="1" s="1"/>
  <c r="G12" i="1"/>
  <c r="F12" i="1" s="1"/>
  <c r="P12" i="1" s="1"/>
  <c r="G13" i="1"/>
  <c r="F13" i="1" s="1"/>
  <c r="P13" i="1" s="1"/>
  <c r="G14" i="1"/>
  <c r="F14" i="1" s="1"/>
  <c r="P14" i="1" s="1"/>
  <c r="G15" i="1"/>
  <c r="F15" i="1" s="1"/>
  <c r="P15" i="1" s="1"/>
  <c r="G16" i="1"/>
  <c r="F16" i="1" s="1"/>
  <c r="P16" i="1" s="1"/>
  <c r="G17" i="1"/>
  <c r="F17" i="1" s="1"/>
  <c r="P17" i="1" s="1"/>
  <c r="G18" i="1"/>
  <c r="F18" i="1" s="1"/>
  <c r="P18" i="1" s="1"/>
  <c r="G19" i="1"/>
  <c r="F19" i="1" s="1"/>
  <c r="P19" i="1" s="1"/>
  <c r="G20" i="1"/>
  <c r="F20" i="1" s="1"/>
  <c r="P20" i="1" s="1"/>
  <c r="G21" i="1"/>
  <c r="F21" i="1" s="1"/>
  <c r="P21" i="1" s="1"/>
  <c r="A1" i="7" l="1"/>
  <c r="G1" i="7" s="1"/>
  <c r="F1" i="7" s="1"/>
  <c r="P1" i="7" s="1"/>
  <c r="A2" i="7"/>
  <c r="G2" i="7" s="1"/>
  <c r="F2" i="7" s="1"/>
  <c r="P2" i="7" s="1"/>
  <c r="A3" i="7"/>
  <c r="G3" i="7" s="1"/>
  <c r="F3" i="7" s="1"/>
  <c r="P3" i="7" s="1"/>
  <c r="A4" i="7"/>
  <c r="G4" i="7" s="1"/>
  <c r="F4" i="7" s="1"/>
  <c r="P4" i="7" s="1"/>
  <c r="A5" i="7"/>
  <c r="G5" i="7" s="1"/>
  <c r="F5" i="7" s="1"/>
  <c r="P5" i="7" s="1"/>
  <c r="A6" i="7"/>
  <c r="G6" i="7" s="1"/>
  <c r="F6" i="7" s="1"/>
  <c r="P6" i="7" s="1"/>
  <c r="A7" i="7"/>
  <c r="G7" i="7" s="1"/>
  <c r="F7" i="7" s="1"/>
  <c r="P7" i="7" s="1"/>
  <c r="A8" i="7"/>
  <c r="G8" i="7" s="1"/>
  <c r="F8" i="7" s="1"/>
  <c r="P8" i="7" s="1"/>
  <c r="A9" i="7"/>
  <c r="G9" i="7" s="1"/>
  <c r="F9" i="7" s="1"/>
  <c r="P9" i="7" s="1"/>
  <c r="A10" i="7"/>
  <c r="G10" i="7" s="1"/>
  <c r="F10" i="7" s="1"/>
  <c r="P10" i="7" s="1"/>
  <c r="A11" i="7"/>
  <c r="G11" i="7" s="1"/>
  <c r="F11" i="7" s="1"/>
  <c r="P11" i="7" s="1"/>
  <c r="A12" i="7"/>
  <c r="G12" i="7" s="1"/>
  <c r="F12" i="7" s="1"/>
  <c r="P12" i="7" s="1"/>
  <c r="A13" i="7"/>
  <c r="G13" i="7" s="1"/>
  <c r="F13" i="7" s="1"/>
  <c r="P13" i="7" s="1"/>
  <c r="A14" i="7"/>
  <c r="G14" i="7" s="1"/>
  <c r="F14" i="7" s="1"/>
  <c r="P14" i="7" s="1"/>
  <c r="A15" i="7"/>
  <c r="G15" i="7" s="1"/>
  <c r="F15" i="7" s="1"/>
  <c r="P15" i="7" s="1"/>
  <c r="A1" i="6"/>
  <c r="G1" i="6" s="1"/>
  <c r="F1" i="6" s="1"/>
  <c r="P1" i="6" s="1"/>
  <c r="A2" i="6"/>
  <c r="G2" i="6" s="1"/>
  <c r="F2" i="6" s="1"/>
  <c r="P2" i="6" s="1"/>
  <c r="A3" i="6"/>
  <c r="G3" i="6" s="1"/>
  <c r="F3" i="6" s="1"/>
  <c r="P3" i="6" s="1"/>
  <c r="A4" i="6"/>
  <c r="G4" i="6" s="1"/>
  <c r="F4" i="6" s="1"/>
  <c r="P4" i="6" s="1"/>
  <c r="A5" i="6"/>
  <c r="G5" i="6" s="1"/>
  <c r="F5" i="6" s="1"/>
  <c r="P5" i="6" s="1"/>
  <c r="A6" i="6"/>
  <c r="G6" i="6" s="1"/>
  <c r="F6" i="6" s="1"/>
  <c r="P6" i="6" s="1"/>
  <c r="A7" i="6"/>
  <c r="G7" i="6" s="1"/>
  <c r="F7" i="6" s="1"/>
  <c r="P7" i="6" s="1"/>
  <c r="A8" i="6"/>
  <c r="G8" i="6" s="1"/>
  <c r="F8" i="6" s="1"/>
  <c r="P8" i="6" s="1"/>
  <c r="A9" i="6"/>
  <c r="G9" i="6" s="1"/>
  <c r="F9" i="6" s="1"/>
  <c r="P9" i="6" s="1"/>
  <c r="A10" i="6"/>
  <c r="G10" i="6" s="1"/>
  <c r="F10" i="6" s="1"/>
  <c r="P10" i="6" s="1"/>
  <c r="A11" i="6"/>
  <c r="G11" i="6" s="1"/>
  <c r="F11" i="6" s="1"/>
  <c r="P11" i="6" s="1"/>
  <c r="A12" i="6"/>
  <c r="G12" i="6" s="1"/>
  <c r="F12" i="6" s="1"/>
  <c r="P12" i="6" s="1"/>
  <c r="A13" i="6"/>
  <c r="G13" i="6" s="1"/>
  <c r="F13" i="6" s="1"/>
  <c r="P13" i="6" s="1"/>
  <c r="A14" i="6"/>
  <c r="G14" i="6" s="1"/>
  <c r="F14" i="6" s="1"/>
  <c r="P14" i="6" s="1"/>
  <c r="A15" i="6"/>
  <c r="G15" i="6" s="1"/>
  <c r="F15" i="6" s="1"/>
  <c r="P15" i="6" s="1"/>
  <c r="A16" i="6"/>
  <c r="G16" i="6" s="1"/>
  <c r="F16" i="6" s="1"/>
  <c r="P16" i="6" s="1"/>
  <c r="A17" i="6"/>
  <c r="G17" i="6" s="1"/>
  <c r="F17" i="6" s="1"/>
  <c r="P17" i="6" s="1"/>
  <c r="A18" i="6"/>
  <c r="G18" i="6" s="1"/>
  <c r="F18" i="6" s="1"/>
  <c r="P18" i="6" s="1"/>
  <c r="A19" i="6"/>
  <c r="G19" i="6" s="1"/>
  <c r="F19" i="6" s="1"/>
  <c r="P19" i="6" s="1"/>
  <c r="A20" i="6"/>
  <c r="G20" i="6" s="1"/>
  <c r="F20" i="6" s="1"/>
  <c r="P20" i="6" s="1"/>
  <c r="A21" i="6"/>
  <c r="G21" i="6" s="1"/>
  <c r="F21" i="6" s="1"/>
  <c r="P21" i="6" s="1"/>
  <c r="A22" i="6"/>
  <c r="G22" i="6" s="1"/>
  <c r="F22" i="6" s="1"/>
  <c r="P22" i="6" s="1"/>
  <c r="A2" i="4"/>
  <c r="G2" i="4" s="1"/>
  <c r="F2" i="4" s="1"/>
  <c r="P2" i="4" s="1"/>
  <c r="A3" i="4"/>
  <c r="G3" i="4" s="1"/>
  <c r="F3" i="4" s="1"/>
  <c r="P3" i="4" s="1"/>
  <c r="A4" i="4"/>
  <c r="G4" i="4" s="1"/>
  <c r="F4" i="4" s="1"/>
  <c r="P4" i="4" s="1"/>
  <c r="A5" i="4"/>
  <c r="G5" i="4" s="1"/>
  <c r="F5" i="4" s="1"/>
  <c r="P5" i="4" s="1"/>
  <c r="A6" i="4"/>
  <c r="G6" i="4" s="1"/>
  <c r="F6" i="4" s="1"/>
  <c r="P6" i="4" s="1"/>
  <c r="A7" i="4"/>
  <c r="G7" i="4" s="1"/>
  <c r="F7" i="4" s="1"/>
  <c r="P7" i="4" s="1"/>
  <c r="A8" i="4"/>
  <c r="G8" i="4" s="1"/>
  <c r="F8" i="4" s="1"/>
  <c r="P8" i="4" s="1"/>
  <c r="A9" i="4"/>
  <c r="G9" i="4" s="1"/>
  <c r="F9" i="4" s="1"/>
  <c r="P9" i="4" s="1"/>
  <c r="A10" i="4"/>
  <c r="G10" i="4" s="1"/>
  <c r="F10" i="4" s="1"/>
  <c r="P10" i="4" s="1"/>
  <c r="A11" i="4"/>
  <c r="G11" i="4" s="1"/>
  <c r="F11" i="4" s="1"/>
  <c r="P11" i="4" s="1"/>
  <c r="A12" i="4"/>
  <c r="G12" i="4" s="1"/>
  <c r="F12" i="4" s="1"/>
  <c r="P12" i="4" s="1"/>
  <c r="A13" i="4"/>
  <c r="G13" i="4" s="1"/>
  <c r="F13" i="4" s="1"/>
  <c r="P13" i="4" s="1"/>
  <c r="A14" i="4"/>
  <c r="G14" i="4" s="1"/>
  <c r="F14" i="4" s="1"/>
  <c r="P14" i="4" s="1"/>
  <c r="A2" i="2"/>
  <c r="G2" i="2" s="1"/>
  <c r="F2" i="2" s="1"/>
  <c r="P2" i="2" s="1"/>
  <c r="A3" i="2"/>
  <c r="G3" i="2" s="1"/>
  <c r="F3" i="2" s="1"/>
  <c r="P3" i="2" s="1"/>
  <c r="A4" i="2"/>
  <c r="G4" i="2" s="1"/>
  <c r="F4" i="2" s="1"/>
  <c r="P4" i="2" s="1"/>
  <c r="A5" i="2"/>
  <c r="G5" i="2" s="1"/>
  <c r="F5" i="2" s="1"/>
  <c r="P5" i="2" s="1"/>
  <c r="A6" i="2"/>
  <c r="G6" i="2" s="1"/>
  <c r="F6" i="2" s="1"/>
  <c r="P6" i="2" s="1"/>
  <c r="A7" i="2"/>
  <c r="G7" i="2" s="1"/>
  <c r="F7" i="2" s="1"/>
  <c r="P7" i="2" s="1"/>
  <c r="A8" i="2"/>
  <c r="G8" i="2" s="1"/>
  <c r="F8" i="2" s="1"/>
  <c r="P8" i="2" s="1"/>
  <c r="A9" i="2"/>
  <c r="G9" i="2" s="1"/>
  <c r="F9" i="2" s="1"/>
  <c r="P9" i="2" s="1"/>
  <c r="A10" i="2"/>
  <c r="G10" i="2" s="1"/>
  <c r="F10" i="2" s="1"/>
  <c r="P10" i="2" s="1"/>
  <c r="A11" i="2"/>
  <c r="G11" i="2" s="1"/>
  <c r="F11" i="2" s="1"/>
  <c r="P11" i="2" s="1"/>
  <c r="A12" i="2"/>
  <c r="G12" i="2" s="1"/>
  <c r="F12" i="2" s="1"/>
  <c r="P12" i="2" s="1"/>
  <c r="A13" i="2"/>
  <c r="G13" i="2" s="1"/>
  <c r="F13" i="2" s="1"/>
  <c r="P13" i="2" s="1"/>
  <c r="A14" i="2"/>
  <c r="G14" i="2" s="1"/>
  <c r="F14" i="2" s="1"/>
  <c r="P14" i="2" s="1"/>
  <c r="A15" i="2"/>
  <c r="G15" i="2" s="1"/>
  <c r="F15" i="2" s="1"/>
  <c r="P15" i="2" s="1"/>
  <c r="A16" i="2"/>
  <c r="G16" i="2" s="1"/>
  <c r="F16" i="2" s="1"/>
  <c r="P16" i="2" s="1"/>
  <c r="A17" i="2"/>
  <c r="G17" i="2" s="1"/>
  <c r="F17" i="2" s="1"/>
  <c r="P17" i="2" s="1"/>
  <c r="A18" i="2"/>
  <c r="G18" i="2" s="1"/>
  <c r="F18" i="2" s="1"/>
  <c r="P18" i="2" s="1"/>
  <c r="A19" i="2"/>
  <c r="G19" i="2" s="1"/>
  <c r="F19" i="2" s="1"/>
  <c r="P19" i="2" s="1"/>
  <c r="A20" i="2"/>
  <c r="G20" i="2" s="1"/>
  <c r="F20" i="2" s="1"/>
  <c r="P20" i="2" s="1"/>
  <c r="J1" i="7" l="1"/>
  <c r="Q1" i="7" s="1"/>
  <c r="J2" i="7"/>
  <c r="Q2" i="7" s="1"/>
  <c r="J3" i="7"/>
  <c r="Q3" i="7" s="1"/>
  <c r="J4" i="7"/>
  <c r="Q4" i="7" s="1"/>
  <c r="J5" i="7"/>
  <c r="Q5" i="7" s="1"/>
  <c r="J6" i="7"/>
  <c r="Q6" i="7" s="1"/>
  <c r="J7" i="7"/>
  <c r="Q7" i="7" s="1"/>
  <c r="J8" i="7"/>
  <c r="Q8" i="7" s="1"/>
  <c r="J9" i="7"/>
  <c r="Q9" i="7" s="1"/>
  <c r="J10" i="7"/>
  <c r="Q10" i="7" s="1"/>
  <c r="J11" i="7"/>
  <c r="Q11" i="7" s="1"/>
  <c r="J12" i="7"/>
  <c r="Q12" i="7" s="1"/>
  <c r="J13" i="7"/>
  <c r="Q13" i="7" s="1"/>
  <c r="J14" i="7"/>
  <c r="Q14" i="7" s="1"/>
  <c r="J15" i="7"/>
  <c r="Q15" i="7" s="1"/>
  <c r="I1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J1" i="6"/>
  <c r="Q1" i="6" s="1"/>
  <c r="J2" i="6"/>
  <c r="Q2" i="6" s="1"/>
  <c r="J3" i="6"/>
  <c r="Q3" i="6" s="1"/>
  <c r="J4" i="6"/>
  <c r="Q4" i="6" s="1"/>
  <c r="J5" i="6"/>
  <c r="Q5" i="6" s="1"/>
  <c r="J6" i="6"/>
  <c r="Q6" i="6" s="1"/>
  <c r="J7" i="6"/>
  <c r="Q7" i="6" s="1"/>
  <c r="J8" i="6"/>
  <c r="Q8" i="6" s="1"/>
  <c r="J9" i="6"/>
  <c r="Q9" i="6" s="1"/>
  <c r="J10" i="6"/>
  <c r="Q10" i="6" s="1"/>
  <c r="J11" i="6"/>
  <c r="Q11" i="6" s="1"/>
  <c r="J12" i="6"/>
  <c r="Q12" i="6" s="1"/>
  <c r="J13" i="6"/>
  <c r="Q13" i="6" s="1"/>
  <c r="J14" i="6"/>
  <c r="Q14" i="6" s="1"/>
  <c r="J15" i="6"/>
  <c r="Q15" i="6" s="1"/>
  <c r="J16" i="6"/>
  <c r="Q16" i="6" s="1"/>
  <c r="J17" i="6"/>
  <c r="Q17" i="6" s="1"/>
  <c r="J18" i="6"/>
  <c r="Q18" i="6" s="1"/>
  <c r="J19" i="6"/>
  <c r="Q19" i="6" s="1"/>
  <c r="J20" i="6"/>
  <c r="Q20" i="6" s="1"/>
  <c r="J21" i="6"/>
  <c r="Q21" i="6" s="1"/>
  <c r="J22" i="6"/>
  <c r="Q22" i="6" s="1"/>
  <c r="I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J1" i="5"/>
  <c r="Q1" i="5" s="1"/>
  <c r="J2" i="5"/>
  <c r="Q2" i="5" s="1"/>
  <c r="J3" i="5"/>
  <c r="Q3" i="5" s="1"/>
  <c r="J4" i="5"/>
  <c r="Q4" i="5" s="1"/>
  <c r="J5" i="5"/>
  <c r="Q5" i="5" s="1"/>
  <c r="J6" i="5"/>
  <c r="Q6" i="5" s="1"/>
  <c r="J7" i="5"/>
  <c r="Q7" i="5" s="1"/>
  <c r="J8" i="5"/>
  <c r="Q8" i="5" s="1"/>
  <c r="J9" i="5"/>
  <c r="Q9" i="5" s="1"/>
  <c r="J10" i="5"/>
  <c r="Q10" i="5" s="1"/>
  <c r="J11" i="5"/>
  <c r="Q11" i="5" s="1"/>
  <c r="J12" i="5"/>
  <c r="Q12" i="5" s="1"/>
  <c r="J13" i="5"/>
  <c r="Q13" i="5" s="1"/>
  <c r="I1" i="5"/>
  <c r="I2" i="5"/>
  <c r="I3" i="5"/>
  <c r="I4" i="5"/>
  <c r="I5" i="5"/>
  <c r="I6" i="5"/>
  <c r="I7" i="5"/>
  <c r="I8" i="5"/>
  <c r="I9" i="5"/>
  <c r="I10" i="5"/>
  <c r="I11" i="5"/>
  <c r="I12" i="5"/>
  <c r="I13" i="5"/>
  <c r="J1" i="4"/>
  <c r="Q1" i="4" s="1"/>
  <c r="J2" i="4"/>
  <c r="Q2" i="4" s="1"/>
  <c r="J3" i="4"/>
  <c r="Q3" i="4" s="1"/>
  <c r="J4" i="4"/>
  <c r="Q4" i="4" s="1"/>
  <c r="J5" i="4"/>
  <c r="Q5" i="4" s="1"/>
  <c r="J6" i="4"/>
  <c r="Q6" i="4" s="1"/>
  <c r="J7" i="4"/>
  <c r="Q7" i="4" s="1"/>
  <c r="J8" i="4"/>
  <c r="Q8" i="4" s="1"/>
  <c r="J9" i="4"/>
  <c r="Q9" i="4" s="1"/>
  <c r="J10" i="4"/>
  <c r="Q10" i="4" s="1"/>
  <c r="J11" i="4"/>
  <c r="Q11" i="4" s="1"/>
  <c r="J12" i="4"/>
  <c r="Q12" i="4" s="1"/>
  <c r="J13" i="4"/>
  <c r="Q13" i="4" s="1"/>
  <c r="J14" i="4"/>
  <c r="Q14" i="4" s="1"/>
  <c r="I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J1" i="3"/>
  <c r="Q1" i="3" s="1"/>
  <c r="J2" i="3"/>
  <c r="Q2" i="3" s="1"/>
  <c r="J3" i="3"/>
  <c r="Q3" i="3" s="1"/>
  <c r="J4" i="3"/>
  <c r="Q4" i="3" s="1"/>
  <c r="J5" i="3"/>
  <c r="Q5" i="3" s="1"/>
  <c r="J6" i="3"/>
  <c r="Q6" i="3" s="1"/>
  <c r="J7" i="3"/>
  <c r="Q7" i="3" s="1"/>
  <c r="J8" i="3"/>
  <c r="Q8" i="3" s="1"/>
  <c r="J9" i="3"/>
  <c r="Q9" i="3" s="1"/>
  <c r="J10" i="3"/>
  <c r="Q10" i="3" s="1"/>
  <c r="J11" i="3"/>
  <c r="Q11" i="3" s="1"/>
  <c r="J12" i="3"/>
  <c r="Q12" i="3" s="1"/>
  <c r="J13" i="3"/>
  <c r="Q13" i="3" s="1"/>
  <c r="J14" i="3"/>
  <c r="Q14" i="3" s="1"/>
  <c r="J15" i="3"/>
  <c r="Q15" i="3" s="1"/>
  <c r="J16" i="3"/>
  <c r="Q16" i="3" s="1"/>
  <c r="J17" i="3"/>
  <c r="Q17" i="3" s="1"/>
  <c r="I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J1" i="2"/>
  <c r="Q1" i="2" s="1"/>
  <c r="J2" i="2"/>
  <c r="Q2" i="2" s="1"/>
  <c r="J3" i="2"/>
  <c r="Q3" i="2" s="1"/>
  <c r="J4" i="2"/>
  <c r="Q4" i="2" s="1"/>
  <c r="J5" i="2"/>
  <c r="Q5" i="2" s="1"/>
  <c r="J6" i="2"/>
  <c r="Q6" i="2" s="1"/>
  <c r="J7" i="2"/>
  <c r="Q7" i="2" s="1"/>
  <c r="J8" i="2"/>
  <c r="Q8" i="2" s="1"/>
  <c r="J9" i="2"/>
  <c r="Q9" i="2" s="1"/>
  <c r="J10" i="2"/>
  <c r="Q10" i="2" s="1"/>
  <c r="J11" i="2"/>
  <c r="Q11" i="2" s="1"/>
  <c r="J12" i="2"/>
  <c r="Q12" i="2" s="1"/>
  <c r="J13" i="2"/>
  <c r="Q13" i="2" s="1"/>
  <c r="J14" i="2"/>
  <c r="Q14" i="2" s="1"/>
  <c r="J15" i="2"/>
  <c r="Q15" i="2" s="1"/>
  <c r="J16" i="2"/>
  <c r="Q16" i="2" s="1"/>
  <c r="J17" i="2"/>
  <c r="Q17" i="2" s="1"/>
  <c r="J18" i="2"/>
  <c r="Q18" i="2" s="1"/>
  <c r="J19" i="2"/>
  <c r="Q19" i="2" s="1"/>
  <c r="J20" i="2"/>
  <c r="Q20" i="2" s="1"/>
  <c r="I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J2" i="1"/>
  <c r="Q2" i="1" s="1"/>
  <c r="J3" i="1"/>
  <c r="Q3" i="1" s="1"/>
  <c r="J4" i="1"/>
  <c r="Q4" i="1" s="1"/>
  <c r="J5" i="1"/>
  <c r="Q5" i="1" s="1"/>
  <c r="J6" i="1"/>
  <c r="Q6" i="1" s="1"/>
  <c r="J7" i="1"/>
  <c r="Q7" i="1" s="1"/>
  <c r="J8" i="1"/>
  <c r="Q8" i="1" s="1"/>
  <c r="J9" i="1"/>
  <c r="Q9" i="1" s="1"/>
  <c r="J10" i="1"/>
  <c r="Q10" i="1" s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J17" i="1"/>
  <c r="Q17" i="1" s="1"/>
  <c r="J18" i="1"/>
  <c r="Q18" i="1" s="1"/>
  <c r="J19" i="1"/>
  <c r="Q19" i="1" s="1"/>
  <c r="J20" i="1"/>
  <c r="Q20" i="1" s="1"/>
  <c r="J21" i="1"/>
  <c r="Q21" i="1" s="1"/>
  <c r="J1" i="1"/>
  <c r="Q1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1" i="1"/>
  <c r="K16" i="6" l="1"/>
  <c r="K8" i="6"/>
  <c r="R12" i="5"/>
  <c r="R11" i="5" s="1"/>
  <c r="R12" i="7"/>
  <c r="R11" i="7" s="1"/>
  <c r="R12" i="3"/>
  <c r="R11" i="3" s="1"/>
  <c r="R12" i="2"/>
  <c r="R11" i="2" s="1"/>
  <c r="R12" i="1"/>
  <c r="R11" i="1" s="1"/>
  <c r="R12" i="4"/>
  <c r="R11" i="4" s="1"/>
  <c r="R12" i="6"/>
  <c r="R11" i="6" s="1"/>
  <c r="K18" i="6"/>
  <c r="K10" i="6"/>
  <c r="K2" i="6"/>
  <c r="K12" i="3"/>
  <c r="K4" i="3"/>
  <c r="K10" i="7"/>
  <c r="K2" i="7"/>
  <c r="K22" i="6"/>
  <c r="K14" i="6"/>
  <c r="K6" i="6"/>
  <c r="K11" i="4"/>
  <c r="K3" i="4"/>
  <c r="K6" i="5"/>
  <c r="K16" i="1"/>
  <c r="K17" i="2"/>
  <c r="K9" i="2"/>
  <c r="K1" i="2"/>
  <c r="K8" i="1"/>
  <c r="K13" i="3"/>
  <c r="K5" i="3"/>
  <c r="K11" i="7"/>
  <c r="K3" i="7"/>
  <c r="K15" i="6"/>
  <c r="K7" i="6"/>
  <c r="K17" i="3"/>
  <c r="K9" i="3"/>
  <c r="K1" i="3"/>
  <c r="K20" i="6"/>
  <c r="K12" i="6"/>
  <c r="K4" i="6"/>
  <c r="K15" i="7"/>
  <c r="K7" i="7"/>
  <c r="K16" i="3"/>
  <c r="K8" i="3"/>
  <c r="K19" i="6"/>
  <c r="K11" i="6"/>
  <c r="K3" i="6"/>
  <c r="K14" i="7"/>
  <c r="K6" i="7"/>
  <c r="K2" i="2"/>
  <c r="K17" i="1"/>
  <c r="K10" i="2"/>
  <c r="K9" i="1"/>
  <c r="K18" i="2"/>
  <c r="K12" i="4"/>
  <c r="K4" i="4"/>
  <c r="K18" i="1"/>
  <c r="K10" i="1"/>
  <c r="K2" i="1"/>
  <c r="K19" i="2"/>
  <c r="K11" i="2"/>
  <c r="K3" i="2"/>
  <c r="K7" i="5"/>
  <c r="K15" i="3"/>
  <c r="K7" i="3"/>
  <c r="K13" i="7"/>
  <c r="K5" i="7"/>
  <c r="K14" i="3"/>
  <c r="K6" i="3"/>
  <c r="K17" i="6"/>
  <c r="K9" i="6"/>
  <c r="K1" i="6"/>
  <c r="K12" i="7"/>
  <c r="K4" i="7"/>
  <c r="K10" i="4"/>
  <c r="K9" i="4"/>
  <c r="K5" i="5"/>
  <c r="K7" i="1"/>
  <c r="K4" i="5"/>
  <c r="K2" i="4"/>
  <c r="K13" i="5"/>
  <c r="K15" i="1"/>
  <c r="K8" i="4"/>
  <c r="K12" i="5"/>
  <c r="K7" i="4"/>
  <c r="K11" i="5"/>
  <c r="K3" i="5"/>
  <c r="K16" i="2"/>
  <c r="K14" i="1"/>
  <c r="K21" i="1"/>
  <c r="K14" i="2"/>
  <c r="K14" i="4"/>
  <c r="K6" i="4"/>
  <c r="K10" i="5"/>
  <c r="K2" i="5"/>
  <c r="K6" i="1"/>
  <c r="K15" i="2"/>
  <c r="K13" i="1"/>
  <c r="K20" i="1"/>
  <c r="K12" i="1"/>
  <c r="K4" i="1"/>
  <c r="K13" i="2"/>
  <c r="K5" i="2"/>
  <c r="K11" i="3"/>
  <c r="K3" i="3"/>
  <c r="K13" i="4"/>
  <c r="K5" i="4"/>
  <c r="K9" i="5"/>
  <c r="K1" i="5"/>
  <c r="K9" i="7"/>
  <c r="K1" i="7"/>
  <c r="K1" i="4"/>
  <c r="K8" i="2"/>
  <c r="K1" i="1"/>
  <c r="K7" i="2"/>
  <c r="K5" i="1"/>
  <c r="K6" i="2"/>
  <c r="K19" i="1"/>
  <c r="K11" i="1"/>
  <c r="K3" i="1"/>
  <c r="K20" i="2"/>
  <c r="K12" i="2"/>
  <c r="K4" i="2"/>
  <c r="K10" i="3"/>
  <c r="K2" i="3"/>
  <c r="K8" i="5"/>
  <c r="K21" i="6"/>
  <c r="K13" i="6"/>
  <c r="K5" i="6"/>
  <c r="K8" i="7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1" i="1"/>
  <c r="M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" i="5"/>
  <c r="M2" i="5"/>
  <c r="M3" i="5"/>
  <c r="M4" i="5"/>
  <c r="M5" i="5"/>
  <c r="M6" i="5"/>
  <c r="M7" i="5"/>
  <c r="M8" i="5"/>
  <c r="M9" i="5"/>
  <c r="M10" i="5"/>
  <c r="M11" i="5"/>
  <c r="M12" i="5"/>
  <c r="M13" i="5"/>
  <c r="M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1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N8" i="2" l="1"/>
  <c r="N13" i="2"/>
  <c r="N11" i="1"/>
  <c r="N16" i="1"/>
  <c r="N10" i="3"/>
  <c r="N11" i="5"/>
  <c r="N7" i="5" s="1"/>
  <c r="N17" i="6"/>
  <c r="N8" i="7"/>
  <c r="N4" i="7"/>
  <c r="N7" i="6"/>
  <c r="N7" i="3"/>
  <c r="N10" i="4" l="1"/>
  <c r="N7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IT%20Kanpur/IIT%20Kanpur/Porous%20Media%20Lab/Research/Actual%20Experiments/Initial%20data%20log/Basic%20Dat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ad 1-1.5 mm"/>
      <sheetName val="Bead 2-2.5 mm"/>
      <sheetName val="Bead 3-3.5 mm"/>
      <sheetName val="Bead 4-5 mm"/>
      <sheetName val="Data Logging"/>
      <sheetName val="Water Collected"/>
      <sheetName val="Time Interval"/>
      <sheetName val="Sheet2"/>
      <sheetName val="Porosit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F2">
            <v>8.1603766261389623E-3</v>
          </cell>
        </row>
        <row r="3">
          <cell r="AF3">
            <v>4.2006134842644947E-2</v>
          </cell>
        </row>
        <row r="4">
          <cell r="AF4">
            <v>8.6535718352116653E-2</v>
          </cell>
          <cell r="AI4">
            <v>6.7163361641175978E-3</v>
          </cell>
        </row>
        <row r="5">
          <cell r="AF5">
            <v>0.13049897408256689</v>
          </cell>
        </row>
        <row r="6">
          <cell r="AF6">
            <v>0.17323173853094714</v>
          </cell>
        </row>
        <row r="7">
          <cell r="AF7">
            <v>0.21878154712144229</v>
          </cell>
        </row>
        <row r="8">
          <cell r="AF8">
            <v>0.259962948234437</v>
          </cell>
        </row>
        <row r="25">
          <cell r="AC25">
            <v>0.14916677752338825</v>
          </cell>
          <cell r="AK25">
            <v>1.6971354260365168E-2</v>
          </cell>
        </row>
        <row r="26">
          <cell r="AC26">
            <v>2.8978078779639576E-2</v>
          </cell>
          <cell r="AK26">
            <v>1.6971354260365168E-2</v>
          </cell>
        </row>
        <row r="27">
          <cell r="AC27">
            <v>1.4066527763082403E-2</v>
          </cell>
          <cell r="AK27">
            <v>1.6971354260365168E-2</v>
          </cell>
        </row>
        <row r="28">
          <cell r="AC28">
            <v>9.327713825000401E-3</v>
          </cell>
          <cell r="AK28">
            <v>1.6971354260365168E-2</v>
          </cell>
        </row>
        <row r="29">
          <cell r="AC29">
            <v>7.0267555762067828E-3</v>
          </cell>
          <cell r="AK29">
            <v>1.6971354260365168E-2</v>
          </cell>
        </row>
        <row r="30">
          <cell r="AC30">
            <v>5.5638014298465838E-3</v>
          </cell>
          <cell r="AK30">
            <v>1.6971354260365168E-2</v>
          </cell>
        </row>
        <row r="31">
          <cell r="AC31">
            <v>4.6824252954717014E-3</v>
          </cell>
          <cell r="AK31">
            <v>1.6971354260365168E-2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H1" workbookViewId="0">
      <selection activeCell="R12" sqref="R12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5.4</v>
      </c>
      <c r="D1">
        <v>1.0011376564277592</v>
      </c>
      <c r="E1">
        <v>1.2636000000000001</v>
      </c>
      <c r="F1">
        <f t="shared" ref="F1:F21" si="0">E1-G1</f>
        <v>1.0187887012158312</v>
      </c>
      <c r="G1">
        <f>A1*'[1]Time Interval'!$AF$2</f>
        <v>0.24481129878416888</v>
      </c>
      <c r="I1">
        <f>C1/'[1]Time Interval'!$AK$25</f>
        <v>318.18321137819498</v>
      </c>
      <c r="J1">
        <f>'[1]Time Interval'!$AC$25*A1</f>
        <v>4.4750033257016479</v>
      </c>
      <c r="K1">
        <f t="shared" ref="K1:K21" si="1">I1/(J1^0.72636)</f>
        <v>107.14378739975875</v>
      </c>
      <c r="M1">
        <f>C1/D1</f>
        <v>5.3938636363636343</v>
      </c>
      <c r="P1">
        <f>F1/('[1]Time Interval'!$AI$4^2)</f>
        <v>22584.957072558194</v>
      </c>
      <c r="Q1">
        <f>P1/(J1^1.238)</f>
        <v>3532.9467105220897</v>
      </c>
    </row>
    <row r="2" spans="1:18" x14ac:dyDescent="0.3">
      <c r="A2">
        <v>60</v>
      </c>
      <c r="B2">
        <v>12</v>
      </c>
      <c r="C2">
        <v>10</v>
      </c>
      <c r="D2">
        <v>1.2059158130000001</v>
      </c>
      <c r="E2">
        <v>2.9171999999999998</v>
      </c>
      <c r="F2">
        <f t="shared" si="0"/>
        <v>2.4275774024316621</v>
      </c>
      <c r="G2">
        <f>A2*'[1]Time Interval'!$AF$2</f>
        <v>0.48962259756833776</v>
      </c>
      <c r="I2">
        <f>C2/'[1]Time Interval'!$AK$25</f>
        <v>589.22816921887954</v>
      </c>
      <c r="J2">
        <f>'[1]Time Interval'!$AC$25*A2</f>
        <v>8.9500066514032959</v>
      </c>
      <c r="K2">
        <f t="shared" si="1"/>
        <v>119.92703224219605</v>
      </c>
      <c r="M2">
        <f t="shared" ref="M2:M21" si="2">C2/D2</f>
        <v>8.2924528331066831</v>
      </c>
      <c r="P2">
        <f>F2/('[1]Time Interval'!$AI$4^2)</f>
        <v>53815.606080829843</v>
      </c>
      <c r="Q2">
        <f t="shared" ref="Q2:Q21" si="3">P2/(J2^1.238)</f>
        <v>3569.0359165558807</v>
      </c>
    </row>
    <row r="3" spans="1:18" x14ac:dyDescent="0.3">
      <c r="A3">
        <v>100</v>
      </c>
      <c r="B3">
        <v>20</v>
      </c>
      <c r="C3">
        <v>13.6</v>
      </c>
      <c r="D3">
        <v>1.4106939700000001</v>
      </c>
      <c r="E3">
        <v>4.1963999999999997</v>
      </c>
      <c r="F3">
        <f t="shared" si="0"/>
        <v>3.3803623373861034</v>
      </c>
      <c r="G3">
        <f>A3*'[1]Time Interval'!$AF$2</f>
        <v>0.81603766261389621</v>
      </c>
      <c r="I3">
        <f>C3/'[1]Time Interval'!$AK$25</f>
        <v>801.35031013767616</v>
      </c>
      <c r="J3">
        <f>'[1]Time Interval'!$AC$25*A3</f>
        <v>14.916677752338824</v>
      </c>
      <c r="K3">
        <f t="shared" si="1"/>
        <v>112.54182078268333</v>
      </c>
      <c r="M3">
        <f t="shared" si="2"/>
        <v>9.6406451641669655</v>
      </c>
      <c r="P3">
        <f>F3/('[1]Time Interval'!$AI$4^2)</f>
        <v>74937.3625644321</v>
      </c>
      <c r="Q3">
        <f t="shared" si="3"/>
        <v>2640.537469955797</v>
      </c>
    </row>
    <row r="4" spans="1:18" x14ac:dyDescent="0.3">
      <c r="A4">
        <v>140</v>
      </c>
      <c r="B4">
        <v>28</v>
      </c>
      <c r="C4">
        <v>17.600000000000001</v>
      </c>
      <c r="D4">
        <v>2.0022753130000002</v>
      </c>
      <c r="E4">
        <v>6.4896000000000003</v>
      </c>
      <c r="F4">
        <f t="shared" si="0"/>
        <v>5.3471472723405453</v>
      </c>
      <c r="G4">
        <f>A4*'[1]Time Interval'!$AF$2</f>
        <v>1.1424527276594547</v>
      </c>
      <c r="I4">
        <f>C4/'[1]Time Interval'!$AK$25</f>
        <v>1037.0415778252282</v>
      </c>
      <c r="J4">
        <f>'[1]Time Interval'!$AC$25*A4</f>
        <v>20.883348853274356</v>
      </c>
      <c r="K4">
        <f t="shared" si="1"/>
        <v>114.06335371421835</v>
      </c>
      <c r="M4">
        <f t="shared" si="2"/>
        <v>8.7899999993657207</v>
      </c>
      <c r="P4">
        <f>F4/('[1]Time Interval'!$AI$4^2)</f>
        <v>118537.91808088936</v>
      </c>
      <c r="Q4">
        <f t="shared" si="3"/>
        <v>2753.8781346462119</v>
      </c>
    </row>
    <row r="5" spans="1:18" x14ac:dyDescent="0.3">
      <c r="A5">
        <v>180</v>
      </c>
      <c r="B5">
        <v>36</v>
      </c>
      <c r="C5">
        <v>20.2</v>
      </c>
      <c r="D5">
        <v>2.20705347</v>
      </c>
      <c r="E5">
        <v>8.8140000000000001</v>
      </c>
      <c r="F5">
        <f t="shared" si="0"/>
        <v>7.3451322072949869</v>
      </c>
      <c r="G5">
        <f>A5*'[1]Time Interval'!$AF$2</f>
        <v>1.4688677927050131</v>
      </c>
      <c r="I5">
        <f>C5/'[1]Time Interval'!$AK$25</f>
        <v>1190.2409018221367</v>
      </c>
      <c r="J5">
        <f>'[1]Time Interval'!$AC$25*A5</f>
        <v>26.850019954209884</v>
      </c>
      <c r="K5">
        <f t="shared" si="1"/>
        <v>109.07033862610692</v>
      </c>
      <c r="M5">
        <f t="shared" si="2"/>
        <v>9.1524742261908134</v>
      </c>
      <c r="P5">
        <f>F5/('[1]Time Interval'!$AI$4^2)</f>
        <v>162830.1289522037</v>
      </c>
      <c r="Q5">
        <f t="shared" si="3"/>
        <v>2771.4135511993186</v>
      </c>
    </row>
    <row r="6" spans="1:18" x14ac:dyDescent="0.3">
      <c r="A6">
        <v>220</v>
      </c>
      <c r="B6">
        <v>44</v>
      </c>
      <c r="C6">
        <v>22.8</v>
      </c>
      <c r="D6">
        <v>2.5938566550000002</v>
      </c>
      <c r="E6">
        <v>9.8903999999999996</v>
      </c>
      <c r="F6">
        <f t="shared" si="0"/>
        <v>8.0951171422494284</v>
      </c>
      <c r="G6">
        <f>A6*'[1]Time Interval'!$AF$2</f>
        <v>1.7952828577505717</v>
      </c>
      <c r="I6">
        <f>C6/'[1]Time Interval'!$AK$25</f>
        <v>1343.4402258190455</v>
      </c>
      <c r="J6">
        <f>'[1]Time Interval'!$AC$25*A6</f>
        <v>32.816691055145412</v>
      </c>
      <c r="K6">
        <f t="shared" si="1"/>
        <v>106.41129718275718</v>
      </c>
      <c r="M6">
        <f t="shared" si="2"/>
        <v>8.7900000009830919</v>
      </c>
      <c r="P6">
        <f>F6/('[1]Time Interval'!$AI$4^2)</f>
        <v>179456.12562923494</v>
      </c>
      <c r="Q6">
        <f t="shared" si="3"/>
        <v>2382.5001636031279</v>
      </c>
    </row>
    <row r="7" spans="1:18" x14ac:dyDescent="0.3">
      <c r="A7">
        <v>260</v>
      </c>
      <c r="B7">
        <v>52</v>
      </c>
      <c r="C7">
        <v>26</v>
      </c>
      <c r="D7">
        <v>3.0034129690000002</v>
      </c>
      <c r="E7">
        <v>13.9152</v>
      </c>
      <c r="F7">
        <f t="shared" si="0"/>
        <v>11.79350207720387</v>
      </c>
      <c r="G7">
        <f>A7*'[1]Time Interval'!$AF$2</f>
        <v>2.1216979227961303</v>
      </c>
      <c r="I7">
        <f>C7/'[1]Time Interval'!$AK$25</f>
        <v>1531.993239969087</v>
      </c>
      <c r="J7">
        <f>'[1]Time Interval'!$AC$25*A7</f>
        <v>38.783362156080948</v>
      </c>
      <c r="K7">
        <f t="shared" si="1"/>
        <v>107.48016779562268</v>
      </c>
      <c r="M7">
        <f t="shared" si="2"/>
        <v>8.6568181826346766</v>
      </c>
      <c r="P7">
        <f>F7/('[1]Time Interval'!$AI$4^2)</f>
        <v>261443.55334025994</v>
      </c>
      <c r="Q7">
        <f t="shared" si="3"/>
        <v>2822.5059322508328</v>
      </c>
    </row>
    <row r="8" spans="1:18" x14ac:dyDescent="0.3">
      <c r="A8">
        <v>300</v>
      </c>
      <c r="B8">
        <v>60</v>
      </c>
      <c r="C8">
        <v>27.6</v>
      </c>
      <c r="D8">
        <v>3.61774744</v>
      </c>
      <c r="E8">
        <v>14.976000000000001</v>
      </c>
      <c r="F8">
        <f t="shared" si="0"/>
        <v>12.527887012158313</v>
      </c>
      <c r="G8">
        <f>A8*'[1]Time Interval'!$AF$2</f>
        <v>2.4481129878416885</v>
      </c>
      <c r="I8">
        <f>C8/'[1]Time Interval'!$AK$25</f>
        <v>1626.2697470441078</v>
      </c>
      <c r="J8">
        <f>'[1]Time Interval'!$AC$25*A8</f>
        <v>44.750033257016476</v>
      </c>
      <c r="K8">
        <f t="shared" si="1"/>
        <v>102.8305873254766</v>
      </c>
      <c r="M8">
        <f t="shared" si="2"/>
        <v>7.6290566043493628</v>
      </c>
      <c r="P8">
        <f>F8/('[1]Time Interval'!$AI$4^2)</f>
        <v>277723.72233986272</v>
      </c>
      <c r="Q8">
        <f t="shared" si="3"/>
        <v>2511.4861922773803</v>
      </c>
    </row>
    <row r="9" spans="1:18" x14ac:dyDescent="0.3">
      <c r="A9">
        <v>340</v>
      </c>
      <c r="B9">
        <v>68</v>
      </c>
      <c r="C9">
        <v>30</v>
      </c>
      <c r="D9">
        <v>3.0034129690000002</v>
      </c>
      <c r="E9">
        <v>17.924399999999999</v>
      </c>
      <c r="F9">
        <f t="shared" si="0"/>
        <v>15.149871947112752</v>
      </c>
      <c r="G9">
        <f>A9*'[1]Time Interval'!$AF$2</f>
        <v>2.7745280528872471</v>
      </c>
      <c r="I9">
        <f>C9/'[1]Time Interval'!$AK$25</f>
        <v>1767.6845076566387</v>
      </c>
      <c r="J9">
        <f>'[1]Time Interval'!$AC$25*A9</f>
        <v>50.716704357952004</v>
      </c>
      <c r="K9">
        <f t="shared" si="1"/>
        <v>102.05898794008898</v>
      </c>
      <c r="M9">
        <f t="shared" si="2"/>
        <v>9.9886363645784737</v>
      </c>
      <c r="P9">
        <f>F9/('[1]Time Interval'!$AI$4^2)</f>
        <v>335849.04030831851</v>
      </c>
      <c r="Q9">
        <f t="shared" si="3"/>
        <v>2601.1604558307431</v>
      </c>
    </row>
    <row r="10" spans="1:18" x14ac:dyDescent="0.3">
      <c r="A10">
        <v>380</v>
      </c>
      <c r="B10">
        <v>76</v>
      </c>
      <c r="C10">
        <v>32.6</v>
      </c>
      <c r="D10">
        <v>2.798634812</v>
      </c>
      <c r="E10">
        <v>20.997599999999998</v>
      </c>
      <c r="F10">
        <f t="shared" si="0"/>
        <v>17.896656882067191</v>
      </c>
      <c r="G10">
        <f>A10*'[1]Time Interval'!$AF$2</f>
        <v>3.1009431179328057</v>
      </c>
      <c r="I10">
        <f>C10/'[1]Time Interval'!$AK$25</f>
        <v>1920.8838316535475</v>
      </c>
      <c r="J10">
        <f>'[1]Time Interval'!$AC$25*A10</f>
        <v>56.683375458887532</v>
      </c>
      <c r="K10">
        <f t="shared" si="1"/>
        <v>102.29655671136145</v>
      </c>
      <c r="M10">
        <f t="shared" si="2"/>
        <v>11.648536586559119</v>
      </c>
      <c r="P10">
        <f>F10/('[1]Time Interval'!$AI$4^2)</f>
        <v>396740.97969620262</v>
      </c>
      <c r="Q10">
        <f t="shared" si="3"/>
        <v>2677.4964241114972</v>
      </c>
    </row>
    <row r="11" spans="1:18" x14ac:dyDescent="0.3">
      <c r="A11">
        <v>420</v>
      </c>
      <c r="B11">
        <v>84</v>
      </c>
      <c r="C11">
        <v>34.6</v>
      </c>
      <c r="D11">
        <v>2.616609784</v>
      </c>
      <c r="E11">
        <v>24.195599999999999</v>
      </c>
      <c r="F11">
        <f t="shared" si="0"/>
        <v>20.768241817021636</v>
      </c>
      <c r="G11">
        <f>A11*'[1]Time Interval'!$AF$2</f>
        <v>3.4273581829783644</v>
      </c>
      <c r="I11">
        <f>C11/'[1]Time Interval'!$AK$25</f>
        <v>2038.7294654973234</v>
      </c>
      <c r="J11">
        <f>'[1]Time Interval'!$AC$25*A11</f>
        <v>62.650046559823068</v>
      </c>
      <c r="K11">
        <f t="shared" si="1"/>
        <v>100.9596352923819</v>
      </c>
      <c r="M11">
        <f t="shared" si="2"/>
        <v>13.223217390522453</v>
      </c>
      <c r="N11">
        <f>STDEV(K1:K23)/AVERAGE(K1:K23)*100</f>
        <v>4.3421714267920031</v>
      </c>
      <c r="P11">
        <f>F11/('[1]Time Interval'!$AI$4^2)</f>
        <v>460399.54050351516</v>
      </c>
      <c r="Q11">
        <f t="shared" si="3"/>
        <v>2745.0242831959235</v>
      </c>
      <c r="R11">
        <f>_xlfn.STDEV.P(Q1:Q23)*100/R12</f>
        <v>11.29152254564794</v>
      </c>
    </row>
    <row r="12" spans="1:18" x14ac:dyDescent="0.3">
      <c r="A12">
        <v>460</v>
      </c>
      <c r="B12">
        <v>92</v>
      </c>
      <c r="C12">
        <v>37.799999999999997</v>
      </c>
      <c r="D12">
        <v>3.208191126</v>
      </c>
      <c r="E12">
        <v>28.9068</v>
      </c>
      <c r="F12">
        <f t="shared" si="0"/>
        <v>25.153026751976078</v>
      </c>
      <c r="G12">
        <f>A12*'[1]Time Interval'!$AF$2</f>
        <v>3.7537732480239225</v>
      </c>
      <c r="I12">
        <f>C12/'[1]Time Interval'!$AK$25</f>
        <v>2227.2824796473647</v>
      </c>
      <c r="J12">
        <f>'[1]Time Interval'!$AC$25*A12</f>
        <v>68.616717660758596</v>
      </c>
      <c r="K12">
        <f t="shared" si="1"/>
        <v>103.24429190848177</v>
      </c>
      <c r="M12">
        <f t="shared" si="2"/>
        <v>11.782340426559735</v>
      </c>
      <c r="P12">
        <f>F12/('[1]Time Interval'!$AI$4^2)</f>
        <v>557603.3860213958</v>
      </c>
      <c r="Q12">
        <f t="shared" si="3"/>
        <v>2970.4697727535345</v>
      </c>
      <c r="R12">
        <f>AVERAGE(Q1:Q23)</f>
        <v>2978.3499381330998</v>
      </c>
    </row>
    <row r="13" spans="1:18" x14ac:dyDescent="0.3">
      <c r="A13">
        <v>500</v>
      </c>
      <c r="B13">
        <v>100</v>
      </c>
      <c r="C13">
        <v>40.6</v>
      </c>
      <c r="D13">
        <v>3.9817974970000001</v>
      </c>
      <c r="E13">
        <v>34.959600000000002</v>
      </c>
      <c r="F13">
        <f t="shared" si="0"/>
        <v>30.879411686930521</v>
      </c>
      <c r="G13">
        <f>A13*'[1]Time Interval'!$AF$2</f>
        <v>4.0801883130694812</v>
      </c>
      <c r="I13">
        <f>C13/'[1]Time Interval'!$AK$25</f>
        <v>2392.2663670286511</v>
      </c>
      <c r="J13">
        <f>'[1]Time Interval'!$AC$25*A13</f>
        <v>74.583388761694124</v>
      </c>
      <c r="K13">
        <f t="shared" si="1"/>
        <v>104.37517341667217</v>
      </c>
      <c r="M13">
        <f t="shared" si="2"/>
        <v>10.196400000399116</v>
      </c>
      <c r="P13">
        <f>F13/('[1]Time Interval'!$AI$4^2)</f>
        <v>684548.41179813084</v>
      </c>
      <c r="Q13">
        <f t="shared" si="3"/>
        <v>3289.0708786081523</v>
      </c>
    </row>
    <row r="14" spans="1:18" x14ac:dyDescent="0.3">
      <c r="A14">
        <v>540</v>
      </c>
      <c r="B14">
        <v>108</v>
      </c>
      <c r="C14">
        <v>41.2</v>
      </c>
      <c r="D14">
        <v>3.5949943119999999</v>
      </c>
      <c r="E14">
        <v>32.884799999999998</v>
      </c>
      <c r="F14">
        <f t="shared" si="0"/>
        <v>28.478196621884958</v>
      </c>
      <c r="G14">
        <f>A14*'[1]Time Interval'!$AF$2</f>
        <v>4.4066033781150393</v>
      </c>
      <c r="I14">
        <f>C14/'[1]Time Interval'!$AK$25</f>
        <v>2427.620057181784</v>
      </c>
      <c r="J14">
        <f>'[1]Time Interval'!$AC$25*A14</f>
        <v>80.550059862629652</v>
      </c>
      <c r="K14">
        <f t="shared" si="1"/>
        <v>100.15916919658868</v>
      </c>
      <c r="M14">
        <f t="shared" si="2"/>
        <v>11.460379745936022</v>
      </c>
      <c r="P14">
        <f>F14/('[1]Time Interval'!$AI$4^2)</f>
        <v>631317.21763459733</v>
      </c>
      <c r="Q14">
        <f t="shared" si="3"/>
        <v>2757.643301057235</v>
      </c>
    </row>
    <row r="15" spans="1:18" x14ac:dyDescent="0.3">
      <c r="A15">
        <v>585</v>
      </c>
      <c r="B15">
        <v>117</v>
      </c>
      <c r="C15">
        <v>45.4</v>
      </c>
      <c r="D15">
        <v>4.8009101249999997</v>
      </c>
      <c r="E15">
        <v>42.12</v>
      </c>
      <c r="F15">
        <f t="shared" si="0"/>
        <v>37.346179673708704</v>
      </c>
      <c r="G15">
        <f>A15*'[1]Time Interval'!$AF$2</f>
        <v>4.7738203262912933</v>
      </c>
      <c r="I15">
        <f>C15/'[1]Time Interval'!$AK$25</f>
        <v>2675.0958882537134</v>
      </c>
      <c r="J15">
        <f>'[1]Time Interval'!$AC$25*A15</f>
        <v>87.26256485118212</v>
      </c>
      <c r="K15">
        <f t="shared" si="1"/>
        <v>104.13567748472666</v>
      </c>
      <c r="M15">
        <f t="shared" si="2"/>
        <v>9.4565402846403011</v>
      </c>
      <c r="P15">
        <f>F15/('[1]Time Interval'!$AI$4^2)</f>
        <v>827906.57547356177</v>
      </c>
      <c r="Q15">
        <f t="shared" si="3"/>
        <v>3275.1884997420984</v>
      </c>
    </row>
    <row r="16" spans="1:18" x14ac:dyDescent="0.3">
      <c r="A16">
        <v>625</v>
      </c>
      <c r="B16">
        <v>125</v>
      </c>
      <c r="C16">
        <v>48.2</v>
      </c>
      <c r="D16">
        <v>4.8009101249999997</v>
      </c>
      <c r="E16">
        <v>46.129199999999997</v>
      </c>
      <c r="F16">
        <f t="shared" si="0"/>
        <v>41.028964608663145</v>
      </c>
      <c r="G16">
        <f>A16*'[1]Time Interval'!$AF$2</f>
        <v>5.1002353913368514</v>
      </c>
      <c r="I16">
        <f>C16/'[1]Time Interval'!$AK$25</f>
        <v>2840.0797756349998</v>
      </c>
      <c r="J16">
        <f>'[1]Time Interval'!$AC$25*A16</f>
        <v>93.229235952117662</v>
      </c>
      <c r="K16">
        <f t="shared" si="1"/>
        <v>105.37234804399125</v>
      </c>
      <c r="M16">
        <f t="shared" si="2"/>
        <v>10.039763033472743</v>
      </c>
      <c r="N16">
        <f>AVERAGE(K1:K21)</f>
        <v>106.50383493876767</v>
      </c>
      <c r="P16">
        <f>F16/('[1]Time Interval'!$AI$4^2)</f>
        <v>909548.17550715816</v>
      </c>
      <c r="Q16">
        <f t="shared" si="3"/>
        <v>3315.2797141860706</v>
      </c>
    </row>
    <row r="17" spans="1:17" x14ac:dyDescent="0.3">
      <c r="A17">
        <v>665</v>
      </c>
      <c r="B17">
        <v>133</v>
      </c>
      <c r="C17">
        <v>51</v>
      </c>
      <c r="D17">
        <v>5.0056882820000004</v>
      </c>
      <c r="E17">
        <v>50.013599999999997</v>
      </c>
      <c r="F17">
        <f t="shared" si="0"/>
        <v>44.586949543617585</v>
      </c>
      <c r="G17">
        <f>A17*'[1]Time Interval'!$AF$2</f>
        <v>5.4266504563824096</v>
      </c>
      <c r="I17">
        <f>C17/'[1]Time Interval'!$AK$25</f>
        <v>3005.0636630162858</v>
      </c>
      <c r="J17">
        <f>'[1]Time Interval'!$AC$25*A17</f>
        <v>99.19590705305319</v>
      </c>
      <c r="K17">
        <f t="shared" si="1"/>
        <v>106.58116784757142</v>
      </c>
      <c r="M17">
        <f t="shared" si="2"/>
        <v>10.188409091191588</v>
      </c>
      <c r="P17">
        <f>F17/('[1]Time Interval'!$AI$4^2)</f>
        <v>988423.15412132628</v>
      </c>
      <c r="Q17">
        <f t="shared" si="3"/>
        <v>3336.4424959826042</v>
      </c>
    </row>
    <row r="18" spans="1:17" x14ac:dyDescent="0.3">
      <c r="A18">
        <v>705</v>
      </c>
      <c r="B18">
        <v>141</v>
      </c>
      <c r="C18">
        <v>53.4</v>
      </c>
      <c r="D18">
        <v>4.6188850969999997</v>
      </c>
      <c r="E18">
        <v>50.824800000000003</v>
      </c>
      <c r="F18">
        <f t="shared" si="0"/>
        <v>45.071734478572033</v>
      </c>
      <c r="G18">
        <f>A18*'[1]Time Interval'!$AF$2</f>
        <v>5.7530655214279687</v>
      </c>
      <c r="I18">
        <f>C18/'[1]Time Interval'!$AK$25</f>
        <v>3146.4784236288169</v>
      </c>
      <c r="J18">
        <f>'[1]Time Interval'!$AC$25*A18</f>
        <v>105.16257815398872</v>
      </c>
      <c r="K18">
        <f t="shared" si="1"/>
        <v>106.96104538195608</v>
      </c>
      <c r="M18">
        <f t="shared" si="2"/>
        <v>11.561231526344679</v>
      </c>
      <c r="P18">
        <f>F18/('[1]Time Interval'!$AI$4^2)</f>
        <v>999170.08028207254</v>
      </c>
      <c r="Q18">
        <f t="shared" si="3"/>
        <v>3137.4385224259754</v>
      </c>
    </row>
    <row r="19" spans="1:17" x14ac:dyDescent="0.3">
      <c r="A19">
        <v>745</v>
      </c>
      <c r="B19">
        <v>149</v>
      </c>
      <c r="C19">
        <v>55.8</v>
      </c>
      <c r="D19">
        <v>5.2104664390000002</v>
      </c>
      <c r="E19">
        <v>56.378399999999999</v>
      </c>
      <c r="F19">
        <f t="shared" si="0"/>
        <v>50.29891941352647</v>
      </c>
      <c r="G19">
        <f>A19*'[1]Time Interval'!$AF$2</f>
        <v>6.0794805864735268</v>
      </c>
      <c r="I19">
        <f>C19/'[1]Time Interval'!$AK$25</f>
        <v>3287.8931842413481</v>
      </c>
      <c r="J19">
        <f>'[1]Time Interval'!$AC$25*A19</f>
        <v>111.12924925492425</v>
      </c>
      <c r="K19">
        <f t="shared" si="1"/>
        <v>107.37663690458702</v>
      </c>
      <c r="M19">
        <f t="shared" si="2"/>
        <v>10.709213974077379</v>
      </c>
      <c r="P19">
        <f>F19/('[1]Time Interval'!$AI$4^2)</f>
        <v>1115048.6203810943</v>
      </c>
      <c r="Q19">
        <f t="shared" si="3"/>
        <v>3270.0791886353727</v>
      </c>
    </row>
    <row r="20" spans="1:17" x14ac:dyDescent="0.3">
      <c r="A20">
        <v>785</v>
      </c>
      <c r="B20">
        <v>157</v>
      </c>
      <c r="C20">
        <v>58</v>
      </c>
      <c r="D20">
        <v>4.8009101249999997</v>
      </c>
      <c r="E20">
        <v>58.578000000000003</v>
      </c>
      <c r="F20">
        <f t="shared" si="0"/>
        <v>52.172104348480914</v>
      </c>
      <c r="G20">
        <f>A20*'[1]Time Interval'!$AF$2</f>
        <v>6.405895651519085</v>
      </c>
      <c r="I20">
        <f>C20/'[1]Time Interval'!$AK$25</f>
        <v>3417.5233814695016</v>
      </c>
      <c r="J20">
        <f>'[1]Time Interval'!$AC$25*A20</f>
        <v>117.09592035585977</v>
      </c>
      <c r="K20">
        <f t="shared" si="1"/>
        <v>107.44977205779568</v>
      </c>
      <c r="M20">
        <f t="shared" si="2"/>
        <v>12.081042654386287</v>
      </c>
      <c r="P20">
        <f>F20/('[1]Time Interval'!$AI$4^2)</f>
        <v>1156574.2098329803</v>
      </c>
      <c r="Q20">
        <f t="shared" si="3"/>
        <v>3179.2069522736756</v>
      </c>
    </row>
    <row r="21" spans="1:17" x14ac:dyDescent="0.3">
      <c r="A21">
        <v>825</v>
      </c>
      <c r="B21">
        <v>165</v>
      </c>
      <c r="C21">
        <v>59.4</v>
      </c>
      <c r="D21">
        <v>5.2104664390000002</v>
      </c>
      <c r="E21">
        <v>59.201999999999998</v>
      </c>
      <c r="F21">
        <f t="shared" si="0"/>
        <v>52.469689283435358</v>
      </c>
      <c r="G21">
        <f>A21*'[1]Time Interval'!$AF$2</f>
        <v>6.7323107165646441</v>
      </c>
      <c r="I21">
        <f>C21/'[1]Time Interval'!$AK$25</f>
        <v>3500.0153251601446</v>
      </c>
      <c r="J21">
        <f>'[1]Time Interval'!$AC$25*A21</f>
        <v>123.0625914567953</v>
      </c>
      <c r="K21">
        <f t="shared" si="1"/>
        <v>106.14168645909835</v>
      </c>
      <c r="M21">
        <f t="shared" si="2"/>
        <v>11.400131004663017</v>
      </c>
      <c r="P21">
        <f>F21/('[1]Time Interval'!$AI$4^2)</f>
        <v>1163171.203864584</v>
      </c>
      <c r="Q21">
        <f t="shared" si="3"/>
        <v>3006.5441409815689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H1" workbookViewId="0">
      <selection activeCell="R12" sqref="R12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8.2000000000000011</v>
      </c>
      <c r="D1">
        <v>3.594994311717862</v>
      </c>
      <c r="E1">
        <v>8.1744000000000003</v>
      </c>
      <c r="F1">
        <f t="shared" ref="F1:F20" si="0">E1-G1</f>
        <v>6.9142159547206514</v>
      </c>
      <c r="G1">
        <f>A1*'[1]Time Interval'!$AF$3</f>
        <v>1.2601840452793485</v>
      </c>
      <c r="I1">
        <f>C1/'[1]Time Interval'!$AK$26</f>
        <v>483.16709875948129</v>
      </c>
      <c r="J1">
        <f>'[1]Time Interval'!$AC$26*A1</f>
        <v>0.86934236338918724</v>
      </c>
      <c r="K1">
        <f t="shared" ref="K1:K20" si="1">I1/(J1^0.87748)</f>
        <v>546.33141261838784</v>
      </c>
      <c r="M1">
        <f t="shared" ref="M1:M20" si="2">C1/D1</f>
        <v>2.2809493670886072</v>
      </c>
      <c r="P1">
        <f>F1/('[1]Time Interval'!$AI$4^2)</f>
        <v>153277.38749105038</v>
      </c>
      <c r="Q1">
        <f>P1/(J1^1.2059)</f>
        <v>181471.25863791653</v>
      </c>
    </row>
    <row r="2" spans="1:18" x14ac:dyDescent="0.3">
      <c r="A2">
        <f t="shared" ref="A2:A20" si="3">B2*5</f>
        <v>50</v>
      </c>
      <c r="B2">
        <v>10</v>
      </c>
      <c r="C2">
        <v>11.8</v>
      </c>
      <c r="D2">
        <v>4.0045506260000003</v>
      </c>
      <c r="E2">
        <v>13.8528</v>
      </c>
      <c r="F2">
        <f t="shared" si="0"/>
        <v>11.752493257867753</v>
      </c>
      <c r="G2">
        <f>A2*'[1]Time Interval'!$AF$3</f>
        <v>2.1003067421322474</v>
      </c>
      <c r="I2">
        <f>C2/'[1]Time Interval'!$AK$26</f>
        <v>695.28923967827791</v>
      </c>
      <c r="J2">
        <f>'[1]Time Interval'!$AC$26*A2</f>
        <v>1.4489039389819789</v>
      </c>
      <c r="K2">
        <f t="shared" si="1"/>
        <v>502.17661638416877</v>
      </c>
      <c r="M2">
        <f t="shared" si="2"/>
        <v>2.9466477270600997</v>
      </c>
      <c r="P2">
        <f>F2/('[1]Time Interval'!$AI$4^2)</f>
        <v>260534.45175403586</v>
      </c>
      <c r="Q2">
        <f t="shared" ref="Q2:Q20" si="4">P2/(J2^1.2059)</f>
        <v>166597.12982955808</v>
      </c>
    </row>
    <row r="3" spans="1:18" x14ac:dyDescent="0.3">
      <c r="A3">
        <f t="shared" si="3"/>
        <v>65</v>
      </c>
      <c r="B3">
        <v>13</v>
      </c>
      <c r="C3">
        <v>15</v>
      </c>
      <c r="D3">
        <v>4.5961319679999999</v>
      </c>
      <c r="E3">
        <v>18.532800000000002</v>
      </c>
      <c r="F3">
        <f t="shared" si="0"/>
        <v>15.80240123522808</v>
      </c>
      <c r="G3">
        <f>A3*'[1]Time Interval'!$AF$3</f>
        <v>2.7303987647719214</v>
      </c>
      <c r="I3">
        <f>C3/'[1]Time Interval'!$AK$26</f>
        <v>883.84225382831937</v>
      </c>
      <c r="J3">
        <f>'[1]Time Interval'!$AC$26*A3</f>
        <v>1.8835751206765725</v>
      </c>
      <c r="K3">
        <f t="shared" si="1"/>
        <v>507.08728986351753</v>
      </c>
      <c r="M3">
        <f t="shared" si="2"/>
        <v>3.2636138614895405</v>
      </c>
      <c r="P3">
        <f>F3/('[1]Time Interval'!$AI$4^2)</f>
        <v>350314.59724184551</v>
      </c>
      <c r="Q3">
        <f t="shared" si="4"/>
        <v>163251.16922547677</v>
      </c>
    </row>
    <row r="4" spans="1:18" x14ac:dyDescent="0.3">
      <c r="A4">
        <f t="shared" si="3"/>
        <v>80</v>
      </c>
      <c r="B4">
        <v>16</v>
      </c>
      <c r="C4">
        <v>18.2</v>
      </c>
      <c r="D4">
        <v>5.0056882820000004</v>
      </c>
      <c r="E4">
        <v>23.072399999999998</v>
      </c>
      <c r="F4">
        <f t="shared" si="0"/>
        <v>19.711909212588402</v>
      </c>
      <c r="G4">
        <f>A4*'[1]Time Interval'!$AF$3</f>
        <v>3.3604907874115959</v>
      </c>
      <c r="I4">
        <f>C4/'[1]Time Interval'!$AK$26</f>
        <v>1072.3952679783608</v>
      </c>
      <c r="J4">
        <f>'[1]Time Interval'!$AC$26*A4</f>
        <v>2.3182463023711661</v>
      </c>
      <c r="K4">
        <f t="shared" si="1"/>
        <v>512.7842345633901</v>
      </c>
      <c r="M4">
        <f t="shared" si="2"/>
        <v>3.6358636364644483</v>
      </c>
      <c r="P4">
        <f>F4/('[1]Time Interval'!$AI$4^2)</f>
        <v>436982.29363279825</v>
      </c>
      <c r="Q4">
        <f t="shared" si="4"/>
        <v>158532.35366741518</v>
      </c>
    </row>
    <row r="5" spans="1:18" x14ac:dyDescent="0.3">
      <c r="A5">
        <f t="shared" si="3"/>
        <v>95</v>
      </c>
      <c r="B5">
        <v>19</v>
      </c>
      <c r="C5">
        <v>20.6</v>
      </c>
      <c r="D5">
        <v>5.3924914680000002</v>
      </c>
      <c r="E5">
        <v>27.9864</v>
      </c>
      <c r="F5">
        <f t="shared" si="0"/>
        <v>23.995817189948731</v>
      </c>
      <c r="G5">
        <f>A5*'[1]Time Interval'!$AF$3</f>
        <v>3.9905828100512699</v>
      </c>
      <c r="I5">
        <f>C5/'[1]Time Interval'!$AK$26</f>
        <v>1213.810028590892</v>
      </c>
      <c r="J5">
        <f>'[1]Time Interval'!$AC$26*A5</f>
        <v>2.7529174840657595</v>
      </c>
      <c r="K5">
        <f t="shared" si="1"/>
        <v>499.1613946189708</v>
      </c>
      <c r="M5">
        <f t="shared" si="2"/>
        <v>3.8201265819786738</v>
      </c>
      <c r="P5">
        <f>F5/('[1]Time Interval'!$AI$4^2)</f>
        <v>531949.85428203596</v>
      </c>
      <c r="Q5">
        <f t="shared" si="4"/>
        <v>156864.28762557058</v>
      </c>
    </row>
    <row r="6" spans="1:18" x14ac:dyDescent="0.3">
      <c r="A6">
        <f t="shared" si="3"/>
        <v>110</v>
      </c>
      <c r="B6">
        <v>22</v>
      </c>
      <c r="C6">
        <v>23.6</v>
      </c>
      <c r="D6">
        <v>5.597269625</v>
      </c>
      <c r="E6">
        <v>34.101599999999998</v>
      </c>
      <c r="F6">
        <f t="shared" si="0"/>
        <v>29.480925167309053</v>
      </c>
      <c r="G6">
        <f>A6*'[1]Time Interval'!$AF$3</f>
        <v>4.6206748326909439</v>
      </c>
      <c r="I6">
        <f>C6/'[1]Time Interval'!$AK$26</f>
        <v>1390.5784793565558</v>
      </c>
      <c r="J6">
        <f>'[1]Time Interval'!$AC$26*A6</f>
        <v>3.1875886657603534</v>
      </c>
      <c r="K6">
        <f t="shared" si="1"/>
        <v>502.82565479440456</v>
      </c>
      <c r="M6">
        <f t="shared" si="2"/>
        <v>4.2163414630932667</v>
      </c>
      <c r="P6">
        <f>F6/('[1]Time Interval'!$AI$4^2)</f>
        <v>653546.14609327109</v>
      </c>
      <c r="Q6">
        <f t="shared" si="4"/>
        <v>161492.03301616394</v>
      </c>
    </row>
    <row r="7" spans="1:18" x14ac:dyDescent="0.3">
      <c r="A7">
        <f t="shared" si="3"/>
        <v>125</v>
      </c>
      <c r="B7">
        <v>25</v>
      </c>
      <c r="C7">
        <v>27</v>
      </c>
      <c r="D7">
        <v>6.0068259389999996</v>
      </c>
      <c r="E7">
        <v>40.9968</v>
      </c>
      <c r="F7">
        <f t="shared" si="0"/>
        <v>35.746033144669383</v>
      </c>
      <c r="G7">
        <f>A7*'[1]Time Interval'!$AF$3</f>
        <v>5.2507668553306184</v>
      </c>
      <c r="I7">
        <f>C7/'[1]Time Interval'!$AK$26</f>
        <v>1590.9160568909749</v>
      </c>
      <c r="J7">
        <f>'[1]Time Interval'!$AC$26*A7</f>
        <v>3.6222598474549468</v>
      </c>
      <c r="K7">
        <f t="shared" si="1"/>
        <v>514.22577830361809</v>
      </c>
      <c r="M7">
        <f t="shared" si="2"/>
        <v>4.4948863633120171</v>
      </c>
      <c r="P7">
        <f>F7/('[1]Time Interval'!$AI$4^2)</f>
        <v>792433.82177593326</v>
      </c>
      <c r="Q7">
        <f t="shared" si="4"/>
        <v>167837.69309047845</v>
      </c>
    </row>
    <row r="8" spans="1:18" x14ac:dyDescent="0.3">
      <c r="A8">
        <f t="shared" si="3"/>
        <v>140</v>
      </c>
      <c r="B8">
        <v>28</v>
      </c>
      <c r="C8">
        <v>29.6</v>
      </c>
      <c r="D8">
        <v>6.4163822530000001</v>
      </c>
      <c r="E8">
        <v>46.035600000000002</v>
      </c>
      <c r="F8">
        <f t="shared" si="0"/>
        <v>40.154741122029712</v>
      </c>
      <c r="G8">
        <f>A8*'[1]Time Interval'!$AF$3</f>
        <v>5.8808588779702928</v>
      </c>
      <c r="I8">
        <f>C8/'[1]Time Interval'!$AK$26</f>
        <v>1744.1153808878837</v>
      </c>
      <c r="J8">
        <f>'[1]Time Interval'!$AC$26*A8</f>
        <v>4.0569310291495411</v>
      </c>
      <c r="K8">
        <f t="shared" si="1"/>
        <v>510.38036780167982</v>
      </c>
      <c r="M8">
        <f t="shared" si="2"/>
        <v>4.6131914890451586</v>
      </c>
      <c r="N8">
        <f>STDEV(K1:K22)/AVERAGE(K1:K22)*100</f>
        <v>2.0888702946929527</v>
      </c>
      <c r="P8">
        <f>F8/('[1]Time Interval'!$AI$4^2)</f>
        <v>890168.00384459936</v>
      </c>
      <c r="Q8">
        <f t="shared" si="4"/>
        <v>164454.76620329148</v>
      </c>
    </row>
    <row r="9" spans="1:18" x14ac:dyDescent="0.3">
      <c r="A9">
        <f t="shared" si="3"/>
        <v>155</v>
      </c>
      <c r="B9">
        <v>31</v>
      </c>
      <c r="C9">
        <v>32.799999999999997</v>
      </c>
      <c r="D9">
        <v>7.0079635949999997</v>
      </c>
      <c r="E9">
        <v>51.48</v>
      </c>
      <c r="F9">
        <f t="shared" si="0"/>
        <v>44.969049099390027</v>
      </c>
      <c r="G9">
        <f>A9*'[1]Time Interval'!$AF$3</f>
        <v>6.5109509006099673</v>
      </c>
      <c r="I9">
        <f>C9/'[1]Time Interval'!$AK$26</f>
        <v>1932.6683950379249</v>
      </c>
      <c r="J9">
        <f>'[1]Time Interval'!$AC$26*A9</f>
        <v>4.4916022108441345</v>
      </c>
      <c r="K9">
        <f t="shared" si="1"/>
        <v>517.23542709193555</v>
      </c>
      <c r="M9">
        <f t="shared" si="2"/>
        <v>4.6803896103858111</v>
      </c>
      <c r="P9">
        <f>F9/('[1]Time Interval'!$AI$4^2)</f>
        <v>996893.70552640711</v>
      </c>
      <c r="Q9">
        <f t="shared" si="4"/>
        <v>162898.8963421355</v>
      </c>
    </row>
    <row r="10" spans="1:18" x14ac:dyDescent="0.3">
      <c r="A10">
        <f t="shared" si="3"/>
        <v>170</v>
      </c>
      <c r="B10">
        <v>34</v>
      </c>
      <c r="C10">
        <v>36.200000000000003</v>
      </c>
      <c r="D10">
        <v>7.5995449370000001</v>
      </c>
      <c r="E10">
        <v>58.344000000000001</v>
      </c>
      <c r="F10">
        <f t="shared" si="0"/>
        <v>51.202957076750359</v>
      </c>
      <c r="G10">
        <f>A10*'[1]Time Interval'!$AF$3</f>
        <v>7.1410429232496409</v>
      </c>
      <c r="I10">
        <f>C10/'[1]Time Interval'!$AK$26</f>
        <v>2133.005972572344</v>
      </c>
      <c r="J10">
        <f>'[1]Time Interval'!$AC$26*A10</f>
        <v>4.9262733925387279</v>
      </c>
      <c r="K10">
        <f t="shared" si="1"/>
        <v>526.4061193783798</v>
      </c>
      <c r="M10">
        <f t="shared" si="2"/>
        <v>4.7634431140412907</v>
      </c>
      <c r="P10">
        <f>F10/('[1]Time Interval'!$AI$4^2)</f>
        <v>1135089.7258542122</v>
      </c>
      <c r="Q10">
        <f t="shared" si="4"/>
        <v>165928.93333007745</v>
      </c>
    </row>
    <row r="11" spans="1:18" x14ac:dyDescent="0.3">
      <c r="A11">
        <f t="shared" si="3"/>
        <v>185</v>
      </c>
      <c r="B11">
        <v>37</v>
      </c>
      <c r="C11">
        <v>38.799999999999997</v>
      </c>
      <c r="D11">
        <v>7.7815699660000002</v>
      </c>
      <c r="E11">
        <v>65.1768</v>
      </c>
      <c r="F11">
        <f t="shared" si="0"/>
        <v>57.405665054110685</v>
      </c>
      <c r="G11">
        <f>A11*'[1]Time Interval'!$AF$3</f>
        <v>7.7711349458893153</v>
      </c>
      <c r="I11">
        <f>C11/'[1]Time Interval'!$AK$26</f>
        <v>2286.2052965692524</v>
      </c>
      <c r="J11">
        <f>'[1]Time Interval'!$AC$26*A11</f>
        <v>5.3609445742333213</v>
      </c>
      <c r="K11">
        <f t="shared" si="1"/>
        <v>523.86641355368977</v>
      </c>
      <c r="M11">
        <f t="shared" si="2"/>
        <v>4.9861403507940905</v>
      </c>
      <c r="P11">
        <f>F11/('[1]Time Interval'!$AI$4^2)</f>
        <v>1272594.09082716</v>
      </c>
      <c r="Q11">
        <f t="shared" si="4"/>
        <v>167995.55773378556</v>
      </c>
      <c r="R11">
        <f>_xlfn.STDEV.P(Q1:Q23)*100/R12</f>
        <v>3.3543619634216091</v>
      </c>
    </row>
    <row r="12" spans="1:18" x14ac:dyDescent="0.3">
      <c r="A12">
        <f t="shared" si="3"/>
        <v>200</v>
      </c>
      <c r="B12">
        <v>40</v>
      </c>
      <c r="C12">
        <v>41</v>
      </c>
      <c r="D12">
        <v>7.5995449370000001</v>
      </c>
      <c r="E12">
        <v>69.482399999999998</v>
      </c>
      <c r="F12">
        <f t="shared" si="0"/>
        <v>61.08117303147101</v>
      </c>
      <c r="G12">
        <f>A12*'[1]Time Interval'!$AF$3</f>
        <v>8.4012269685289898</v>
      </c>
      <c r="I12">
        <f>C12/'[1]Time Interval'!$AK$26</f>
        <v>2415.8354937974063</v>
      </c>
      <c r="J12">
        <f>'[1]Time Interval'!$AC$26*A12</f>
        <v>5.7956157559279156</v>
      </c>
      <c r="K12">
        <f t="shared" si="1"/>
        <v>516.96689652149348</v>
      </c>
      <c r="M12">
        <f t="shared" si="2"/>
        <v>5.3950598805440029</v>
      </c>
      <c r="P12">
        <f>F12/('[1]Time Interval'!$AI$4^2)</f>
        <v>1354074.3720566849</v>
      </c>
      <c r="Q12">
        <f t="shared" si="4"/>
        <v>162712.42947510988</v>
      </c>
      <c r="R12">
        <f>AVERAGE(Q1:Q23)</f>
        <v>166408.66446223849</v>
      </c>
    </row>
    <row r="13" spans="1:18" x14ac:dyDescent="0.3">
      <c r="A13">
        <f t="shared" si="3"/>
        <v>215</v>
      </c>
      <c r="B13">
        <v>43</v>
      </c>
      <c r="C13">
        <v>44</v>
      </c>
      <c r="D13">
        <v>7.986348123</v>
      </c>
      <c r="E13">
        <v>77.485200000000006</v>
      </c>
      <c r="F13">
        <f t="shared" si="0"/>
        <v>68.453881008831345</v>
      </c>
      <c r="G13">
        <f>A13*'[1]Time Interval'!$AF$3</f>
        <v>9.0313189911686642</v>
      </c>
      <c r="I13">
        <f>C13/'[1]Time Interval'!$AK$26</f>
        <v>2592.6039445630699</v>
      </c>
      <c r="J13">
        <f>'[1]Time Interval'!$AC$26*A13</f>
        <v>6.230286937622509</v>
      </c>
      <c r="K13">
        <f t="shared" si="1"/>
        <v>520.68043008818097</v>
      </c>
      <c r="M13">
        <f t="shared" si="2"/>
        <v>5.5094017093098859</v>
      </c>
      <c r="N13">
        <f>AVERAGE(K1:K20)</f>
        <v>513.33665603986049</v>
      </c>
      <c r="P13">
        <f>F13/('[1]Time Interval'!$AI$4^2)</f>
        <v>1517515.8128367732</v>
      </c>
      <c r="Q13">
        <f t="shared" si="4"/>
        <v>167122.90237909631</v>
      </c>
    </row>
    <row r="14" spans="1:18" x14ac:dyDescent="0.3">
      <c r="A14">
        <f t="shared" si="3"/>
        <v>230</v>
      </c>
      <c r="B14">
        <v>46</v>
      </c>
      <c r="C14">
        <v>46.4</v>
      </c>
      <c r="D14">
        <v>8.0091012510000006</v>
      </c>
      <c r="E14">
        <v>82.820400000000006</v>
      </c>
      <c r="F14">
        <f t="shared" si="0"/>
        <v>73.158988986191673</v>
      </c>
      <c r="G14">
        <f>A14*'[1]Time Interval'!$AF$3</f>
        <v>9.6614110138083387</v>
      </c>
      <c r="I14">
        <f>C14/'[1]Time Interval'!$AK$26</f>
        <v>2734.0187051756011</v>
      </c>
      <c r="J14">
        <f>'[1]Time Interval'!$AC$26*A14</f>
        <v>6.6649581193171024</v>
      </c>
      <c r="K14">
        <f t="shared" si="1"/>
        <v>517.53022325116967</v>
      </c>
      <c r="M14">
        <f t="shared" si="2"/>
        <v>5.7934090912143965</v>
      </c>
      <c r="P14">
        <f>F14/('[1]Time Interval'!$AI$4^2)</f>
        <v>1621820.7207765817</v>
      </c>
      <c r="Q14">
        <f t="shared" si="4"/>
        <v>164659.02149235897</v>
      </c>
    </row>
    <row r="15" spans="1:18" x14ac:dyDescent="0.3">
      <c r="A15">
        <f t="shared" si="3"/>
        <v>245</v>
      </c>
      <c r="B15">
        <v>49</v>
      </c>
      <c r="C15">
        <v>48.6</v>
      </c>
      <c r="D15">
        <v>8.2138794080000004</v>
      </c>
      <c r="E15">
        <v>92.133600000000001</v>
      </c>
      <c r="F15">
        <f t="shared" si="0"/>
        <v>81.842096963551995</v>
      </c>
      <c r="G15">
        <f>A15*'[1]Time Interval'!$AF$3</f>
        <v>10.291503036448011</v>
      </c>
      <c r="I15">
        <f>C15/'[1]Time Interval'!$AK$26</f>
        <v>2863.6489024037546</v>
      </c>
      <c r="J15">
        <f>'[1]Time Interval'!$AC$26*A15</f>
        <v>7.0996293010116958</v>
      </c>
      <c r="K15">
        <f t="shared" si="1"/>
        <v>512.83480457082817</v>
      </c>
      <c r="M15">
        <f t="shared" si="2"/>
        <v>5.9168144047337101</v>
      </c>
      <c r="P15">
        <f>F15/('[1]Time Interval'!$AI$4^2)</f>
        <v>1814311.6864606671</v>
      </c>
      <c r="Q15">
        <f t="shared" si="4"/>
        <v>170689.49746233501</v>
      </c>
    </row>
    <row r="16" spans="1:18" x14ac:dyDescent="0.3">
      <c r="A16">
        <f t="shared" si="3"/>
        <v>260</v>
      </c>
      <c r="B16">
        <v>52</v>
      </c>
      <c r="C16">
        <v>51</v>
      </c>
      <c r="D16">
        <v>8.6006825940000002</v>
      </c>
      <c r="E16">
        <v>100.1208</v>
      </c>
      <c r="F16">
        <f t="shared" si="0"/>
        <v>89.199204940912324</v>
      </c>
      <c r="G16">
        <f>A16*'[1]Time Interval'!$AF$3</f>
        <v>10.921595059087686</v>
      </c>
      <c r="I16">
        <f>C16/'[1]Time Interval'!$AK$26</f>
        <v>3005.0636630162858</v>
      </c>
      <c r="J16">
        <f>'[1]Time Interval'!$AC$26*A16</f>
        <v>7.53430048270629</v>
      </c>
      <c r="K16">
        <f t="shared" si="1"/>
        <v>510.81782191655543</v>
      </c>
      <c r="M16">
        <f t="shared" si="2"/>
        <v>5.9297619046630752</v>
      </c>
      <c r="P16">
        <f>F16/('[1]Time Interval'!$AI$4^2)</f>
        <v>1977407.2995633269</v>
      </c>
      <c r="Q16">
        <f t="shared" si="4"/>
        <v>173168.96274924226</v>
      </c>
    </row>
    <row r="17" spans="1:17" x14ac:dyDescent="0.3">
      <c r="A17">
        <f t="shared" si="3"/>
        <v>275</v>
      </c>
      <c r="B17">
        <v>55</v>
      </c>
      <c r="C17">
        <v>53</v>
      </c>
      <c r="D17">
        <v>9.0102389079999998</v>
      </c>
      <c r="E17">
        <v>99.621600000000001</v>
      </c>
      <c r="F17">
        <f t="shared" si="0"/>
        <v>88.069912918272635</v>
      </c>
      <c r="G17">
        <f>A17*'[1]Time Interval'!$AF$3</f>
        <v>11.55168708172736</v>
      </c>
      <c r="I17">
        <f>C17/'[1]Time Interval'!$AK$26</f>
        <v>3122.9092968600617</v>
      </c>
      <c r="J17">
        <f>'[1]Time Interval'!$AC$26*A17</f>
        <v>7.9689716644008834</v>
      </c>
      <c r="K17">
        <f t="shared" si="1"/>
        <v>505.35538244308509</v>
      </c>
      <c r="M17">
        <f t="shared" si="2"/>
        <v>5.8821969695989331</v>
      </c>
      <c r="P17">
        <f>F17/('[1]Time Interval'!$AI$4^2)</f>
        <v>1952372.6561448614</v>
      </c>
      <c r="Q17">
        <f t="shared" si="4"/>
        <v>159794.45466976531</v>
      </c>
    </row>
    <row r="18" spans="1:17" x14ac:dyDescent="0.3">
      <c r="A18">
        <f t="shared" si="3"/>
        <v>290</v>
      </c>
      <c r="B18">
        <v>58</v>
      </c>
      <c r="C18">
        <v>55.4</v>
      </c>
      <c r="D18">
        <v>9.3970420929999996</v>
      </c>
      <c r="E18">
        <v>112.46040000000001</v>
      </c>
      <c r="F18">
        <f t="shared" si="0"/>
        <v>100.27862089563297</v>
      </c>
      <c r="G18">
        <f>A18*'[1]Time Interval'!$AF$3</f>
        <v>12.181779104367035</v>
      </c>
      <c r="I18">
        <f>C18/'[1]Time Interval'!$AK$26</f>
        <v>3264.3240574725928</v>
      </c>
      <c r="J18">
        <f>'[1]Time Interval'!$AC$26*A18</f>
        <v>8.4036428460954777</v>
      </c>
      <c r="K18">
        <f t="shared" si="1"/>
        <v>504.18677264587427</v>
      </c>
      <c r="M18">
        <f t="shared" si="2"/>
        <v>5.8954721551442564</v>
      </c>
      <c r="P18">
        <f>F18/('[1]Time Interval'!$AI$4^2)</f>
        <v>2223020.6769277966</v>
      </c>
      <c r="Q18">
        <f t="shared" si="4"/>
        <v>170658.54533535871</v>
      </c>
    </row>
    <row r="19" spans="1:17" x14ac:dyDescent="0.3">
      <c r="A19">
        <f t="shared" si="3"/>
        <v>305</v>
      </c>
      <c r="B19">
        <v>61</v>
      </c>
      <c r="C19">
        <v>58</v>
      </c>
      <c r="D19">
        <v>9.6018202499999994</v>
      </c>
      <c r="E19">
        <v>118.9188</v>
      </c>
      <c r="F19">
        <f t="shared" si="0"/>
        <v>106.10692887299329</v>
      </c>
      <c r="G19">
        <f>A19*'[1]Time Interval'!$AF$3</f>
        <v>12.811871127006709</v>
      </c>
      <c r="I19">
        <f>C19/'[1]Time Interval'!$AK$26</f>
        <v>3417.5233814695016</v>
      </c>
      <c r="J19">
        <f>'[1]Time Interval'!$AC$26*A19</f>
        <v>8.8383140277900711</v>
      </c>
      <c r="K19">
        <f t="shared" si="1"/>
        <v>504.99984958435459</v>
      </c>
      <c r="M19">
        <f t="shared" si="2"/>
        <v>6.0405213271931437</v>
      </c>
      <c r="P19">
        <f>F19/('[1]Time Interval'!$AI$4^2)</f>
        <v>2352225.1776424595</v>
      </c>
      <c r="Q19">
        <f t="shared" si="4"/>
        <v>169922.93502253506</v>
      </c>
    </row>
    <row r="20" spans="1:17" x14ac:dyDescent="0.3">
      <c r="A20">
        <f t="shared" si="3"/>
        <v>320</v>
      </c>
      <c r="B20">
        <v>64</v>
      </c>
      <c r="C20">
        <v>61.2</v>
      </c>
      <c r="D20">
        <v>9.6018202499999994</v>
      </c>
      <c r="E20">
        <v>127.3272</v>
      </c>
      <c r="F20">
        <f t="shared" si="0"/>
        <v>113.88523685035362</v>
      </c>
      <c r="G20">
        <f>A20*'[1]Time Interval'!$AF$3</f>
        <v>13.441963149646384</v>
      </c>
      <c r="I20">
        <f>C20/'[1]Time Interval'!$AK$26</f>
        <v>3606.0763956195433</v>
      </c>
      <c r="J20">
        <f>'[1]Time Interval'!$AC$26*A20</f>
        <v>9.2729852094846645</v>
      </c>
      <c r="K20">
        <f t="shared" si="1"/>
        <v>510.88023080352514</v>
      </c>
      <c r="M20">
        <f t="shared" si="2"/>
        <v>6.3737914693831108</v>
      </c>
      <c r="P20">
        <f>F20/('[1]Time Interval'!$AI$4^2)</f>
        <v>2524658.1380356899</v>
      </c>
      <c r="Q20">
        <f t="shared" si="4"/>
        <v>172120.46195709941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I1" workbookViewId="0">
      <selection activeCell="P10" sqref="P10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13.4</v>
      </c>
      <c r="D1">
        <v>5.2104664391353808</v>
      </c>
      <c r="E1">
        <v>19.796399999999998</v>
      </c>
      <c r="F1">
        <f t="shared" ref="F1:F17" si="0">E1-G1</f>
        <v>17.200328449436498</v>
      </c>
      <c r="G1">
        <f>A1*'[1]Time Interval'!$AF$4</f>
        <v>2.5960715505634995</v>
      </c>
      <c r="I1">
        <f>C1/'[1]Time Interval'!$AK$27</f>
        <v>789.56574675329864</v>
      </c>
      <c r="J1">
        <f>'[1]Time Interval'!$AC$27*A1</f>
        <v>0.42199583289247211</v>
      </c>
      <c r="K1">
        <f t="shared" ref="K1:K17" si="1">I1/(J1^0.82823)</f>
        <v>1613.3155506746318</v>
      </c>
      <c r="M1">
        <f t="shared" ref="M1:M17" si="2">C1/D1</f>
        <v>2.5717467248908301</v>
      </c>
      <c r="P1">
        <f>F1/('[1]Time Interval'!$AI$4^2)</f>
        <v>381304.46401773294</v>
      </c>
      <c r="Q1">
        <f>P1/(J1^1.0838)</f>
        <v>971321.27944516088</v>
      </c>
    </row>
    <row r="2" spans="1:18" x14ac:dyDescent="0.3">
      <c r="A2">
        <v>35</v>
      </c>
      <c r="B2">
        <v>7</v>
      </c>
      <c r="C2">
        <v>15.2</v>
      </c>
      <c r="D2">
        <v>6.0068259389999996</v>
      </c>
      <c r="E2">
        <v>23.634</v>
      </c>
      <c r="F2">
        <f t="shared" si="0"/>
        <v>20.605249857675918</v>
      </c>
      <c r="G2">
        <f>A2*'[1]Time Interval'!$AF$4</f>
        <v>3.0287501423240828</v>
      </c>
      <c r="I2">
        <f>C2/'[1]Time Interval'!$AK$27</f>
        <v>895.62681721269689</v>
      </c>
      <c r="J2">
        <f>'[1]Time Interval'!$AC$27*A2</f>
        <v>0.49232847170788413</v>
      </c>
      <c r="K2">
        <f t="shared" si="1"/>
        <v>1610.6855777248693</v>
      </c>
      <c r="M2">
        <f t="shared" si="2"/>
        <v>2.53045454527195</v>
      </c>
      <c r="P2">
        <f>F2/('[1]Time Interval'!$AI$4^2)</f>
        <v>456786.26289197308</v>
      </c>
      <c r="Q2">
        <f t="shared" ref="Q2:Q17" si="3">P2/(J2^1.0838)</f>
        <v>984571.17676013545</v>
      </c>
    </row>
    <row r="3" spans="1:18" x14ac:dyDescent="0.3">
      <c r="A3">
        <v>45</v>
      </c>
      <c r="B3">
        <v>9</v>
      </c>
      <c r="C3">
        <v>19</v>
      </c>
      <c r="D3">
        <v>6.5984072810000001</v>
      </c>
      <c r="E3">
        <v>31.075199999999999</v>
      </c>
      <c r="F3">
        <f t="shared" si="0"/>
        <v>27.181092674154748</v>
      </c>
      <c r="G3">
        <f>A3*'[1]Time Interval'!$AF$4</f>
        <v>3.8941073258452494</v>
      </c>
      <c r="I3">
        <f>C3/'[1]Time Interval'!$AK$27</f>
        <v>1119.5335215158711</v>
      </c>
      <c r="J3">
        <f>'[1]Time Interval'!$AC$27*A3</f>
        <v>0.63299374933870811</v>
      </c>
      <c r="K3">
        <f t="shared" si="1"/>
        <v>1635.0237257593385</v>
      </c>
      <c r="M3">
        <f t="shared" si="2"/>
        <v>2.8794827586211862</v>
      </c>
      <c r="P3">
        <f>F3/('[1]Time Interval'!$AI$4^2)</f>
        <v>602562.44547902502</v>
      </c>
      <c r="Q3">
        <f t="shared" si="3"/>
        <v>989111.76566161448</v>
      </c>
    </row>
    <row r="4" spans="1:18" x14ac:dyDescent="0.3">
      <c r="A4">
        <v>55</v>
      </c>
      <c r="B4">
        <v>11</v>
      </c>
      <c r="C4">
        <v>23</v>
      </c>
      <c r="D4">
        <v>6.5984072810000001</v>
      </c>
      <c r="E4">
        <v>37.9236</v>
      </c>
      <c r="F4">
        <f t="shared" si="0"/>
        <v>33.164135490633583</v>
      </c>
      <c r="G4">
        <f>A4*'[1]Time Interval'!$AF$4</f>
        <v>4.7594645093664161</v>
      </c>
      <c r="I4">
        <f>C4/'[1]Time Interval'!$AK$27</f>
        <v>1355.2247892034229</v>
      </c>
      <c r="J4">
        <f>'[1]Time Interval'!$AC$27*A4</f>
        <v>0.77365902696953215</v>
      </c>
      <c r="K4">
        <f t="shared" si="1"/>
        <v>1676.1693851388695</v>
      </c>
      <c r="M4">
        <f t="shared" si="2"/>
        <v>3.4856896551730148</v>
      </c>
      <c r="P4">
        <f>F4/('[1]Time Interval'!$AI$4^2)</f>
        <v>735197.17632379266</v>
      </c>
      <c r="Q4">
        <f t="shared" si="3"/>
        <v>970943.09365164128</v>
      </c>
    </row>
    <row r="5" spans="1:18" x14ac:dyDescent="0.3">
      <c r="A5">
        <v>65</v>
      </c>
      <c r="B5">
        <v>13</v>
      </c>
      <c r="C5">
        <v>26.2</v>
      </c>
      <c r="D5">
        <v>7.1899886229999996</v>
      </c>
      <c r="E5">
        <v>45.4116</v>
      </c>
      <c r="F5">
        <f t="shared" si="0"/>
        <v>39.786778307112414</v>
      </c>
      <c r="G5">
        <f>A5*'[1]Time Interval'!$AF$4</f>
        <v>5.6248216928875827</v>
      </c>
      <c r="I5">
        <f>C5/'[1]Time Interval'!$AK$27</f>
        <v>1543.7778033534644</v>
      </c>
      <c r="J5">
        <f>'[1]Time Interval'!$AC$27*A5</f>
        <v>0.91432430460035619</v>
      </c>
      <c r="K5">
        <f t="shared" si="1"/>
        <v>1662.6572114731077</v>
      </c>
      <c r="M5">
        <f t="shared" si="2"/>
        <v>3.6439556964233599</v>
      </c>
      <c r="P5">
        <f>F5/('[1]Time Interval'!$AI$4^2)</f>
        <v>882010.84194313036</v>
      </c>
      <c r="Q5">
        <f t="shared" si="3"/>
        <v>971926.57524607726</v>
      </c>
    </row>
    <row r="6" spans="1:18" x14ac:dyDescent="0.3">
      <c r="A6">
        <v>75</v>
      </c>
      <c r="B6">
        <v>15</v>
      </c>
      <c r="C6">
        <v>29.4</v>
      </c>
      <c r="D6">
        <v>7.5995449370000001</v>
      </c>
      <c r="E6">
        <v>52.634399999999999</v>
      </c>
      <c r="F6">
        <f t="shared" si="0"/>
        <v>46.144221123591251</v>
      </c>
      <c r="G6">
        <f>A6*'[1]Time Interval'!$AF$4</f>
        <v>6.4901788764087494</v>
      </c>
      <c r="I6">
        <f>C6/'[1]Time Interval'!$AK$27</f>
        <v>1732.3308175035058</v>
      </c>
      <c r="J6">
        <f>'[1]Time Interval'!$AC$27*A6</f>
        <v>1.0549895822311803</v>
      </c>
      <c r="K6">
        <f t="shared" si="1"/>
        <v>1657.2040982558631</v>
      </c>
      <c r="M6">
        <f t="shared" si="2"/>
        <v>3.8686526948291138</v>
      </c>
      <c r="P6">
        <f>F6/('[1]Time Interval'!$AI$4^2)</f>
        <v>1022945.4370461829</v>
      </c>
      <c r="Q6">
        <f t="shared" si="3"/>
        <v>965286.20931035699</v>
      </c>
    </row>
    <row r="7" spans="1:18" x14ac:dyDescent="0.3">
      <c r="A7">
        <v>85</v>
      </c>
      <c r="B7">
        <v>17</v>
      </c>
      <c r="C7">
        <v>32.799999999999997</v>
      </c>
      <c r="D7">
        <v>7.986348123</v>
      </c>
      <c r="E7">
        <v>60.808799999999998</v>
      </c>
      <c r="F7">
        <f t="shared" si="0"/>
        <v>53.45326394007008</v>
      </c>
      <c r="G7">
        <f>A7*'[1]Time Interval'!$AF$4</f>
        <v>7.3555360599299151</v>
      </c>
      <c r="I7">
        <f>C7/'[1]Time Interval'!$AK$27</f>
        <v>1932.6683950379249</v>
      </c>
      <c r="J7">
        <f>'[1]Time Interval'!$AC$27*A7</f>
        <v>1.1956548598620043</v>
      </c>
      <c r="K7">
        <f t="shared" si="1"/>
        <v>1666.7937575268559</v>
      </c>
      <c r="M7">
        <f t="shared" si="2"/>
        <v>4.1070085469400963</v>
      </c>
      <c r="N7">
        <f>STDEV(K1:K21)/AVERAGE(K1:K21)*100</f>
        <v>1.2308381567333886</v>
      </c>
      <c r="P7">
        <f>F7/('[1]Time Interval'!$AI$4^2)</f>
        <v>1184975.5204723761</v>
      </c>
      <c r="Q7">
        <f t="shared" si="3"/>
        <v>976337.96316462255</v>
      </c>
    </row>
    <row r="8" spans="1:18" x14ac:dyDescent="0.3">
      <c r="A8">
        <v>95</v>
      </c>
      <c r="B8">
        <v>19</v>
      </c>
      <c r="C8">
        <v>36</v>
      </c>
      <c r="D8">
        <v>7.986348123</v>
      </c>
      <c r="E8">
        <v>69.950400000000002</v>
      </c>
      <c r="F8">
        <f t="shared" si="0"/>
        <v>61.729506756548922</v>
      </c>
      <c r="G8">
        <f>A8*'[1]Time Interval'!$AF$4</f>
        <v>8.2208932434510817</v>
      </c>
      <c r="I8">
        <f>C8/'[1]Time Interval'!$AK$27</f>
        <v>2121.2214091879664</v>
      </c>
      <c r="J8">
        <f>'[1]Time Interval'!$AC$27*A8</f>
        <v>1.3363201374928284</v>
      </c>
      <c r="K8">
        <f t="shared" si="1"/>
        <v>1668.4113573928573</v>
      </c>
      <c r="M8">
        <f t="shared" si="2"/>
        <v>4.5076923076171793</v>
      </c>
      <c r="P8">
        <f>F8/('[1]Time Interval'!$AI$4^2)</f>
        <v>1368446.9198991391</v>
      </c>
      <c r="Q8">
        <f t="shared" si="3"/>
        <v>999461.66798162938</v>
      </c>
    </row>
    <row r="9" spans="1:18" x14ac:dyDescent="0.3">
      <c r="A9">
        <v>105</v>
      </c>
      <c r="B9">
        <v>21</v>
      </c>
      <c r="C9">
        <v>39</v>
      </c>
      <c r="D9">
        <v>8.2138794080000004</v>
      </c>
      <c r="E9">
        <v>76.455600000000004</v>
      </c>
      <c r="F9">
        <f t="shared" si="0"/>
        <v>67.369349573027762</v>
      </c>
      <c r="G9">
        <f>A9*'[1]Time Interval'!$AF$4</f>
        <v>9.0862504269722493</v>
      </c>
      <c r="I9">
        <f>C9/'[1]Time Interval'!$AK$27</f>
        <v>2297.9898599536305</v>
      </c>
      <c r="J9">
        <f>'[1]Time Interval'!$AC$27*A9</f>
        <v>1.4769854151236523</v>
      </c>
      <c r="K9">
        <f t="shared" si="1"/>
        <v>1663.6641273261162</v>
      </c>
      <c r="M9">
        <f t="shared" si="2"/>
        <v>4.7480609420702606</v>
      </c>
      <c r="P9">
        <f>F9/('[1]Time Interval'!$AI$4^2)</f>
        <v>1493473.4418404789</v>
      </c>
      <c r="Q9">
        <f t="shared" si="3"/>
        <v>978650.38462676981</v>
      </c>
    </row>
    <row r="10" spans="1:18" x14ac:dyDescent="0.3">
      <c r="A10">
        <v>115</v>
      </c>
      <c r="B10">
        <v>23</v>
      </c>
      <c r="C10">
        <v>42.4</v>
      </c>
      <c r="D10">
        <v>8.805460751</v>
      </c>
      <c r="E10">
        <v>86.392799999999994</v>
      </c>
      <c r="F10">
        <f t="shared" si="0"/>
        <v>76.441192389506583</v>
      </c>
      <c r="G10">
        <f>A10*'[1]Time Interval'!$AF$4</f>
        <v>9.951607610493415</v>
      </c>
      <c r="I10">
        <f>C10/'[1]Time Interval'!$AK$27</f>
        <v>2498.3274374880493</v>
      </c>
      <c r="J10">
        <f>'[1]Time Interval'!$AC$27*A10</f>
        <v>1.6176506927544765</v>
      </c>
      <c r="K10">
        <f t="shared" si="1"/>
        <v>1677.4313008162358</v>
      </c>
      <c r="M10">
        <f t="shared" si="2"/>
        <v>4.8151937983693589</v>
      </c>
      <c r="N10">
        <f>AVERAGE(K1:K17)</f>
        <v>1652.0347832149903</v>
      </c>
      <c r="P10">
        <f>F10/('[1]Time Interval'!$AI$4^2)</f>
        <v>1694582.0528160969</v>
      </c>
      <c r="Q10">
        <f t="shared" si="3"/>
        <v>1006174.5138689952</v>
      </c>
    </row>
    <row r="11" spans="1:18" x14ac:dyDescent="0.3">
      <c r="A11">
        <v>125</v>
      </c>
      <c r="B11">
        <v>25</v>
      </c>
      <c r="C11">
        <v>45.4</v>
      </c>
      <c r="D11">
        <v>9.6018202499999994</v>
      </c>
      <c r="E11">
        <v>93.21</v>
      </c>
      <c r="F11">
        <f t="shared" si="0"/>
        <v>82.393035205985413</v>
      </c>
      <c r="G11">
        <f>A11*'[1]Time Interval'!$AF$4</f>
        <v>10.816964794014581</v>
      </c>
      <c r="I11">
        <f>C11/'[1]Time Interval'!$AK$27</f>
        <v>2675.0958882537134</v>
      </c>
      <c r="J11">
        <f>'[1]Time Interval'!$AC$27*A11</f>
        <v>1.7583159703853004</v>
      </c>
      <c r="K11">
        <f t="shared" si="1"/>
        <v>1676.2652085769898</v>
      </c>
      <c r="M11">
        <f t="shared" si="2"/>
        <v>4.7282701423201505</v>
      </c>
      <c r="P11">
        <f>F11/('[1]Time Interval'!$AI$4^2)</f>
        <v>1826525.1283060072</v>
      </c>
      <c r="Q11">
        <f t="shared" si="3"/>
        <v>990808.23767465935</v>
      </c>
      <c r="R11">
        <f>_xlfn.STDEV.P(Q1:Q23)*100/R12</f>
        <v>1.4821277659241805</v>
      </c>
    </row>
    <row r="12" spans="1:18" x14ac:dyDescent="0.3">
      <c r="A12">
        <v>135</v>
      </c>
      <c r="B12">
        <v>27</v>
      </c>
      <c r="C12">
        <v>47.8</v>
      </c>
      <c r="D12">
        <v>8.805460751</v>
      </c>
      <c r="E12">
        <v>99.340800000000002</v>
      </c>
      <c r="F12">
        <f t="shared" si="0"/>
        <v>87.658478022464251</v>
      </c>
      <c r="G12">
        <f>A12*'[1]Time Interval'!$AF$4</f>
        <v>11.682321977535748</v>
      </c>
      <c r="I12">
        <f>C12/'[1]Time Interval'!$AK$27</f>
        <v>2816.5106488662441</v>
      </c>
      <c r="J12">
        <f>'[1]Time Interval'!$AC$27*A12</f>
        <v>1.8989812480161246</v>
      </c>
      <c r="K12">
        <f t="shared" si="1"/>
        <v>1655.8928005479465</v>
      </c>
      <c r="M12">
        <f t="shared" si="2"/>
        <v>5.428449612312626</v>
      </c>
      <c r="P12">
        <f>F12/('[1]Time Interval'!$AI$4^2)</f>
        <v>1943251.7859890624</v>
      </c>
      <c r="Q12">
        <f t="shared" si="3"/>
        <v>969769.15513482678</v>
      </c>
      <c r="R12">
        <f>AVERAGE(Q1:Q23)</f>
        <v>978689.53513055865</v>
      </c>
    </row>
    <row r="13" spans="1:18" x14ac:dyDescent="0.3">
      <c r="A13">
        <v>145</v>
      </c>
      <c r="B13">
        <v>29</v>
      </c>
      <c r="C13">
        <v>50.6</v>
      </c>
      <c r="D13">
        <v>9.1922639359999998</v>
      </c>
      <c r="E13">
        <v>105.14400000000001</v>
      </c>
      <c r="F13">
        <f t="shared" si="0"/>
        <v>92.596320838943086</v>
      </c>
      <c r="G13">
        <f>A13*'[1]Time Interval'!$AF$4</f>
        <v>12.547679161056914</v>
      </c>
      <c r="I13">
        <f>C13/'[1]Time Interval'!$AK$27</f>
        <v>2981.494536247531</v>
      </c>
      <c r="J13">
        <f>'[1]Time Interval'!$AC$27*A13</f>
        <v>2.0396465256469485</v>
      </c>
      <c r="K13">
        <f t="shared" si="1"/>
        <v>1652.1571520867535</v>
      </c>
      <c r="M13">
        <f t="shared" si="2"/>
        <v>5.5046287130456912</v>
      </c>
      <c r="P13">
        <f>F13/('[1]Time Interval'!$AI$4^2)</f>
        <v>2052716.0624461179</v>
      </c>
      <c r="Q13">
        <f t="shared" si="3"/>
        <v>948054.42425279517</v>
      </c>
    </row>
    <row r="14" spans="1:18" x14ac:dyDescent="0.3">
      <c r="A14">
        <v>155</v>
      </c>
      <c r="B14">
        <v>31</v>
      </c>
      <c r="C14">
        <v>53.4</v>
      </c>
      <c r="D14">
        <v>9.2150170649999996</v>
      </c>
      <c r="E14">
        <v>115.5804</v>
      </c>
      <c r="F14">
        <f t="shared" si="0"/>
        <v>102.16736365542192</v>
      </c>
      <c r="G14">
        <f>A14*'[1]Time Interval'!$AF$4</f>
        <v>13.413036344578082</v>
      </c>
      <c r="I14">
        <f>C14/'[1]Time Interval'!$AK$27</f>
        <v>3146.4784236288169</v>
      </c>
      <c r="J14">
        <f>'[1]Time Interval'!$AC$27*A14</f>
        <v>2.1803118032777724</v>
      </c>
      <c r="K14">
        <f t="shared" si="1"/>
        <v>1649.8843120212448</v>
      </c>
      <c r="M14">
        <f t="shared" si="2"/>
        <v>5.7948888887923076</v>
      </c>
      <c r="P14">
        <f>F14/('[1]Time Interval'!$AI$4^2)</f>
        <v>2264891.1590994494</v>
      </c>
      <c r="Q14">
        <f t="shared" si="3"/>
        <v>973107.61580795236</v>
      </c>
    </row>
    <row r="15" spans="1:18" x14ac:dyDescent="0.3">
      <c r="A15">
        <v>165</v>
      </c>
      <c r="B15">
        <v>33</v>
      </c>
      <c r="C15">
        <v>56</v>
      </c>
      <c r="D15">
        <v>9.5790671219999997</v>
      </c>
      <c r="E15">
        <v>122.1948</v>
      </c>
      <c r="F15">
        <f t="shared" si="0"/>
        <v>107.91640647190076</v>
      </c>
      <c r="G15">
        <f>A15*'[1]Time Interval'!$AF$4</f>
        <v>14.278393528099247</v>
      </c>
      <c r="I15">
        <f>C15/'[1]Time Interval'!$AK$27</f>
        <v>3299.6777476257257</v>
      </c>
      <c r="J15">
        <f>'[1]Time Interval'!$AC$27*A15</f>
        <v>2.3209770809085963</v>
      </c>
      <c r="K15">
        <f t="shared" si="1"/>
        <v>1642.9031348271683</v>
      </c>
      <c r="M15">
        <f t="shared" si="2"/>
        <v>5.8460807599297668</v>
      </c>
      <c r="P15">
        <f>F15/('[1]Time Interval'!$AI$4^2)</f>
        <v>2392338.4747827891</v>
      </c>
      <c r="Q15">
        <f t="shared" si="3"/>
        <v>960524.74043530086</v>
      </c>
    </row>
    <row r="16" spans="1:18" x14ac:dyDescent="0.3">
      <c r="A16">
        <v>175</v>
      </c>
      <c r="B16">
        <v>35</v>
      </c>
      <c r="C16">
        <v>58.8</v>
      </c>
      <c r="D16">
        <v>9.7838452789999995</v>
      </c>
      <c r="E16">
        <v>133.0368</v>
      </c>
      <c r="F16">
        <f t="shared" si="0"/>
        <v>117.89304928837959</v>
      </c>
      <c r="G16">
        <f>A16*'[1]Time Interval'!$AF$4</f>
        <v>15.143750711620415</v>
      </c>
      <c r="I16">
        <f>C16/'[1]Time Interval'!$AK$27</f>
        <v>3464.6616350070117</v>
      </c>
      <c r="J16">
        <f>'[1]Time Interval'!$AC$27*A16</f>
        <v>2.4616423585394207</v>
      </c>
      <c r="K16">
        <f t="shared" si="1"/>
        <v>1642.9962848764751</v>
      </c>
      <c r="M16">
        <f t="shared" si="2"/>
        <v>6.0099069765757687</v>
      </c>
      <c r="P16">
        <f>F16/('[1]Time Interval'!$AI$4^2)</f>
        <v>2613505.0910492623</v>
      </c>
      <c r="Q16">
        <f t="shared" si="3"/>
        <v>984495.5165784416</v>
      </c>
    </row>
    <row r="17" spans="1:17" x14ac:dyDescent="0.3">
      <c r="A17">
        <v>185</v>
      </c>
      <c r="B17">
        <v>37</v>
      </c>
      <c r="C17">
        <v>61.2</v>
      </c>
      <c r="D17">
        <v>9.7838452789999995</v>
      </c>
      <c r="E17">
        <v>142.83359999999999</v>
      </c>
      <c r="F17">
        <f t="shared" si="0"/>
        <v>126.82449210485841</v>
      </c>
      <c r="G17">
        <f>A17*'[1]Time Interval'!$AF$4</f>
        <v>16.009107895141582</v>
      </c>
      <c r="I17">
        <f>C17/'[1]Time Interval'!$AK$27</f>
        <v>3606.0763956195433</v>
      </c>
      <c r="J17">
        <f>'[1]Time Interval'!$AC$27*A17</f>
        <v>2.6023076361702446</v>
      </c>
      <c r="K17">
        <f t="shared" si="1"/>
        <v>1633.1363296295128</v>
      </c>
      <c r="M17">
        <f t="shared" si="2"/>
        <v>6.2552093021502904</v>
      </c>
      <c r="P17">
        <f>F17/('[1]Time Interval'!$AI$4^2)</f>
        <v>2811501.2529280232</v>
      </c>
      <c r="Q17">
        <f t="shared" si="3"/>
        <v>997177.77761851798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opLeftCell="H1" workbookViewId="0">
      <selection activeCell="R12" sqref="R12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12.2</v>
      </c>
      <c r="D1">
        <v>5.3863636363636349</v>
      </c>
      <c r="E1">
        <v>17.940000000000001</v>
      </c>
      <c r="F1">
        <f t="shared" ref="F1:F14" si="0">E1-G1</f>
        <v>14.025030777522995</v>
      </c>
      <c r="G1">
        <f>A1*'[1]Time Interval'!$AF$5</f>
        <v>3.9149692224770067</v>
      </c>
      <c r="I1">
        <f>C1/'[1]Time Interval'!$AK$28</f>
        <v>718.85836644703306</v>
      </c>
      <c r="J1">
        <f>'[1]Time Interval'!$AC$28*A1</f>
        <v>0.27983141475001205</v>
      </c>
      <c r="K1">
        <f t="shared" ref="K1:K14" si="1">I1/(J1^0.98851)</f>
        <v>2531.5802793187459</v>
      </c>
      <c r="M1">
        <f t="shared" ref="M1:M14" si="2">C1/D1</f>
        <v>2.2649789029535872</v>
      </c>
      <c r="P1">
        <f>F1/('[1]Time Interval'!$AI$4^2)</f>
        <v>310913.06536247069</v>
      </c>
      <c r="Q1">
        <f>P1/(J1^1.3458)</f>
        <v>1725860.5661772778</v>
      </c>
    </row>
    <row r="2" spans="1:18" x14ac:dyDescent="0.3">
      <c r="A2">
        <f t="shared" ref="A2:A14" si="3">B2*5</f>
        <v>35</v>
      </c>
      <c r="B2">
        <v>7</v>
      </c>
      <c r="C2">
        <v>14.4</v>
      </c>
      <c r="D2">
        <v>5.7954545450000001</v>
      </c>
      <c r="E2">
        <v>22.292400000000001</v>
      </c>
      <c r="F2">
        <f t="shared" si="0"/>
        <v>17.724935907110158</v>
      </c>
      <c r="G2">
        <f>A2*'[1]Time Interval'!$AF$5</f>
        <v>4.5674640928898409</v>
      </c>
      <c r="I2">
        <f>C2/'[1]Time Interval'!$AK$28</f>
        <v>848.48856367518658</v>
      </c>
      <c r="J2">
        <f>'[1]Time Interval'!$AC$28*A2</f>
        <v>0.32646998387501402</v>
      </c>
      <c r="K2">
        <f t="shared" si="1"/>
        <v>2565.7645141356907</v>
      </c>
      <c r="M2">
        <f t="shared" si="2"/>
        <v>2.4847058825478201</v>
      </c>
      <c r="P2">
        <f>F2/('[1]Time Interval'!$AI$4^2)</f>
        <v>392934.19341830804</v>
      </c>
      <c r="Q2">
        <f t="shared" ref="Q2:Q14" si="4">P2/(J2^1.3458)</f>
        <v>1772513.5619135092</v>
      </c>
    </row>
    <row r="3" spans="1:18" x14ac:dyDescent="0.3">
      <c r="A3">
        <f t="shared" si="3"/>
        <v>45</v>
      </c>
      <c r="B3">
        <v>9</v>
      </c>
      <c r="C3">
        <v>17.8</v>
      </c>
      <c r="D3">
        <v>7</v>
      </c>
      <c r="E3">
        <v>29.64</v>
      </c>
      <c r="F3">
        <f t="shared" si="0"/>
        <v>23.76754616628449</v>
      </c>
      <c r="G3">
        <f>A3*'[1]Time Interval'!$AF$5</f>
        <v>5.8724538337155101</v>
      </c>
      <c r="I3">
        <f>C3/'[1]Time Interval'!$AK$28</f>
        <v>1048.8261412096058</v>
      </c>
      <c r="J3">
        <f>'[1]Time Interval'!$AC$28*A3</f>
        <v>0.41974712212501802</v>
      </c>
      <c r="K3">
        <f t="shared" si="1"/>
        <v>2473.9100510819871</v>
      </c>
      <c r="M3">
        <f t="shared" si="2"/>
        <v>2.5428571428571431</v>
      </c>
      <c r="P3">
        <f>F3/('[1]Time Interval'!$AI$4^2)</f>
        <v>526889.44159370009</v>
      </c>
      <c r="Q3">
        <f t="shared" si="4"/>
        <v>1694738.1757473857</v>
      </c>
    </row>
    <row r="4" spans="1:18" x14ac:dyDescent="0.3">
      <c r="A4">
        <f t="shared" si="3"/>
        <v>55</v>
      </c>
      <c r="B4">
        <v>11</v>
      </c>
      <c r="C4">
        <v>21.2</v>
      </c>
      <c r="D4">
        <v>8.1818181820000007</v>
      </c>
      <c r="E4">
        <v>39.452399999999997</v>
      </c>
      <c r="F4">
        <f t="shared" si="0"/>
        <v>32.274956425458818</v>
      </c>
      <c r="G4">
        <f>A4*'[1]Time Interval'!$AF$5</f>
        <v>7.1774435745411784</v>
      </c>
      <c r="I4">
        <f>C4/'[1]Time Interval'!$AK$28</f>
        <v>1249.1637187440247</v>
      </c>
      <c r="J4">
        <f>'[1]Time Interval'!$AC$28*A4</f>
        <v>0.51302426037502202</v>
      </c>
      <c r="K4">
        <f t="shared" si="1"/>
        <v>2416.3004984381669</v>
      </c>
      <c r="M4">
        <f t="shared" si="2"/>
        <v>2.5911111110535305</v>
      </c>
      <c r="P4">
        <f>F4/('[1]Time Interval'!$AI$4^2)</f>
        <v>715485.46280280116</v>
      </c>
      <c r="Q4">
        <f t="shared" si="4"/>
        <v>1756698.475700635</v>
      </c>
    </row>
    <row r="5" spans="1:18" x14ac:dyDescent="0.3">
      <c r="A5">
        <f t="shared" si="3"/>
        <v>65</v>
      </c>
      <c r="B5">
        <v>13</v>
      </c>
      <c r="C5">
        <v>25.8</v>
      </c>
      <c r="D5">
        <v>8.6136363639999995</v>
      </c>
      <c r="E5">
        <v>49.108800000000002</v>
      </c>
      <c r="F5">
        <f t="shared" si="0"/>
        <v>40.626366684633155</v>
      </c>
      <c r="G5">
        <f>A5*'[1]Time Interval'!$AF$5</f>
        <v>8.4824333153668476</v>
      </c>
      <c r="I5">
        <f>C5/'[1]Time Interval'!$AK$28</f>
        <v>1520.2086765847093</v>
      </c>
      <c r="J5">
        <f>'[1]Time Interval'!$AC$28*A5</f>
        <v>0.60630139862502608</v>
      </c>
      <c r="K5">
        <f t="shared" si="1"/>
        <v>2492.9738817452103</v>
      </c>
      <c r="M5">
        <f t="shared" si="2"/>
        <v>2.9952506595041584</v>
      </c>
      <c r="P5">
        <f>F5/('[1]Time Interval'!$AI$4^2)</f>
        <v>900623.207237617</v>
      </c>
      <c r="Q5">
        <f t="shared" si="4"/>
        <v>1766041.301803713</v>
      </c>
    </row>
    <row r="6" spans="1:18" x14ac:dyDescent="0.3">
      <c r="A6">
        <f t="shared" si="3"/>
        <v>75</v>
      </c>
      <c r="B6">
        <v>15</v>
      </c>
      <c r="C6">
        <v>29.4</v>
      </c>
      <c r="D6">
        <v>9</v>
      </c>
      <c r="E6">
        <v>58.734000000000002</v>
      </c>
      <c r="F6">
        <f t="shared" si="0"/>
        <v>48.946576943807486</v>
      </c>
      <c r="G6">
        <f>A6*'[1]Time Interval'!$AF$5</f>
        <v>9.787423056192516</v>
      </c>
      <c r="I6">
        <f>C6/'[1]Time Interval'!$AK$28</f>
        <v>1732.3308175035058</v>
      </c>
      <c r="J6">
        <f>'[1]Time Interval'!$AC$28*A6</f>
        <v>0.69957853687503002</v>
      </c>
      <c r="K6">
        <f t="shared" si="1"/>
        <v>2466.1047839907883</v>
      </c>
      <c r="M6">
        <f t="shared" si="2"/>
        <v>3.2666666666666666</v>
      </c>
      <c r="P6">
        <f>F6/('[1]Time Interval'!$AI$4^2)</f>
        <v>1085069.2963175757</v>
      </c>
      <c r="Q6">
        <f t="shared" si="4"/>
        <v>1754997.6696364407</v>
      </c>
    </row>
    <row r="7" spans="1:18" x14ac:dyDescent="0.3">
      <c r="A7">
        <f t="shared" si="3"/>
        <v>85</v>
      </c>
      <c r="B7">
        <v>17</v>
      </c>
      <c r="C7">
        <v>33.200000000000003</v>
      </c>
      <c r="D7">
        <v>9.5909090910000003</v>
      </c>
      <c r="E7">
        <v>71.338800000000006</v>
      </c>
      <c r="F7">
        <f t="shared" si="0"/>
        <v>60.246387202981822</v>
      </c>
      <c r="G7">
        <f>A7*'[1]Time Interval'!$AF$5</f>
        <v>11.092412797018186</v>
      </c>
      <c r="I7">
        <f>C7/'[1]Time Interval'!$AK$28</f>
        <v>1956.2375218066804</v>
      </c>
      <c r="J7">
        <f>'[1]Time Interval'!$AC$28*A7</f>
        <v>0.79285567512503408</v>
      </c>
      <c r="K7">
        <f t="shared" si="1"/>
        <v>2460.7595893867792</v>
      </c>
      <c r="M7">
        <f t="shared" si="2"/>
        <v>3.4616113743747716</v>
      </c>
      <c r="N7">
        <f>STDEV(K1:K22)/AVERAGE(K1:K22)*100</f>
        <v>2.7477026134145484</v>
      </c>
      <c r="P7">
        <f>F7/('[1]Time Interval'!$AI$4^2)</f>
        <v>1335568.4717863852</v>
      </c>
      <c r="Q7">
        <f t="shared" si="4"/>
        <v>1825285.0042224878</v>
      </c>
    </row>
    <row r="8" spans="1:18" x14ac:dyDescent="0.3">
      <c r="A8">
        <f t="shared" si="3"/>
        <v>95</v>
      </c>
      <c r="B8">
        <v>19</v>
      </c>
      <c r="C8">
        <v>37</v>
      </c>
      <c r="D8">
        <v>10.613636359999999</v>
      </c>
      <c r="E8">
        <v>79.466399999999993</v>
      </c>
      <c r="F8">
        <f t="shared" si="0"/>
        <v>67.068997462156133</v>
      </c>
      <c r="G8">
        <f>A8*'[1]Time Interval'!$AF$5</f>
        <v>12.397402537843854</v>
      </c>
      <c r="I8">
        <f>C8/'[1]Time Interval'!$AK$28</f>
        <v>2180.1442261098546</v>
      </c>
      <c r="J8">
        <f>'[1]Time Interval'!$AC$28*A8</f>
        <v>0.88613281337503813</v>
      </c>
      <c r="K8">
        <f t="shared" si="1"/>
        <v>2456.8756029692677</v>
      </c>
      <c r="M8">
        <f t="shared" si="2"/>
        <v>3.4860813716440537</v>
      </c>
      <c r="P8">
        <f>F8/('[1]Time Interval'!$AI$4^2)</f>
        <v>1486815.1038332037</v>
      </c>
      <c r="Q8">
        <f t="shared" si="4"/>
        <v>1749496.4034000952</v>
      </c>
    </row>
    <row r="9" spans="1:18" x14ac:dyDescent="0.3">
      <c r="A9">
        <f t="shared" si="3"/>
        <v>105</v>
      </c>
      <c r="B9">
        <v>21</v>
      </c>
      <c r="C9">
        <v>40.4</v>
      </c>
      <c r="D9">
        <v>11</v>
      </c>
      <c r="E9">
        <v>94.707599999999999</v>
      </c>
      <c r="F9">
        <f t="shared" si="0"/>
        <v>81.005207721330478</v>
      </c>
      <c r="G9">
        <f>A9*'[1]Time Interval'!$AF$5</f>
        <v>13.702392278669523</v>
      </c>
      <c r="I9">
        <f>C9/'[1]Time Interval'!$AK$28</f>
        <v>2380.4818036442734</v>
      </c>
      <c r="J9">
        <f>'[1]Time Interval'!$AC$28*A9</f>
        <v>0.97940995162504207</v>
      </c>
      <c r="K9">
        <f t="shared" si="1"/>
        <v>2429.9455150717149</v>
      </c>
      <c r="M9">
        <f t="shared" si="2"/>
        <v>3.6727272727272724</v>
      </c>
      <c r="P9">
        <f>F9/('[1]Time Interval'!$AI$4^2)</f>
        <v>1795759.1567874365</v>
      </c>
      <c r="Q9">
        <f t="shared" si="4"/>
        <v>1846749.749173871</v>
      </c>
    </row>
    <row r="10" spans="1:18" x14ac:dyDescent="0.3">
      <c r="A10">
        <f t="shared" si="3"/>
        <v>115</v>
      </c>
      <c r="B10">
        <v>23</v>
      </c>
      <c r="C10">
        <v>44.4</v>
      </c>
      <c r="D10">
        <v>11</v>
      </c>
      <c r="E10">
        <v>104.61360000000001</v>
      </c>
      <c r="F10">
        <f t="shared" si="0"/>
        <v>89.606217980504809</v>
      </c>
      <c r="G10">
        <f>A10*'[1]Time Interval'!$AF$5</f>
        <v>15.007382019495193</v>
      </c>
      <c r="I10">
        <f>C10/'[1]Time Interval'!$AK$28</f>
        <v>2616.1730713318252</v>
      </c>
      <c r="J10">
        <f>'[1]Time Interval'!$AC$28*A10</f>
        <v>1.072687089875046</v>
      </c>
      <c r="K10">
        <f t="shared" si="1"/>
        <v>2440.8638348245231</v>
      </c>
      <c r="M10">
        <f t="shared" si="2"/>
        <v>4.0363636363636362</v>
      </c>
      <c r="N10">
        <f>AVERAGE(K1:K14)</f>
        <v>2443.4714831984479</v>
      </c>
      <c r="P10">
        <f>F10/('[1]Time Interval'!$AI$4^2)</f>
        <v>1986430.1440611088</v>
      </c>
      <c r="Q10">
        <f t="shared" si="4"/>
        <v>1807434.8889885142</v>
      </c>
    </row>
    <row r="11" spans="1:18" x14ac:dyDescent="0.3">
      <c r="A11">
        <f t="shared" si="3"/>
        <v>125</v>
      </c>
      <c r="B11">
        <v>25</v>
      </c>
      <c r="C11">
        <v>47.8</v>
      </c>
      <c r="D11">
        <v>11</v>
      </c>
      <c r="E11">
        <v>116.45399999999999</v>
      </c>
      <c r="F11">
        <f t="shared" si="0"/>
        <v>100.14162823967914</v>
      </c>
      <c r="G11">
        <f>A11*'[1]Time Interval'!$AF$5</f>
        <v>16.312371760320861</v>
      </c>
      <c r="I11">
        <f>C11/'[1]Time Interval'!$AK$28</f>
        <v>2816.5106488662441</v>
      </c>
      <c r="J11">
        <f>'[1]Time Interval'!$AC$28*A11</f>
        <v>1.1659642281250502</v>
      </c>
      <c r="K11">
        <f t="shared" si="1"/>
        <v>2419.8719441395997</v>
      </c>
      <c r="M11">
        <f t="shared" si="2"/>
        <v>4.3454545454545448</v>
      </c>
      <c r="P11">
        <f>F11/('[1]Time Interval'!$AI$4^2)</f>
        <v>2219983.7633359199</v>
      </c>
      <c r="Q11">
        <f t="shared" si="4"/>
        <v>1805530.4633622533</v>
      </c>
      <c r="R11">
        <f>_xlfn.STDEV.P(Q1:Q23)*100/R12</f>
        <v>3.0435254324540395</v>
      </c>
    </row>
    <row r="12" spans="1:18" x14ac:dyDescent="0.3">
      <c r="A12">
        <f t="shared" si="3"/>
        <v>135</v>
      </c>
      <c r="B12">
        <v>27</v>
      </c>
      <c r="C12">
        <v>51.2</v>
      </c>
      <c r="D12">
        <v>11.18181818</v>
      </c>
      <c r="E12">
        <v>125.7516</v>
      </c>
      <c r="F12">
        <f t="shared" si="0"/>
        <v>108.13423849885346</v>
      </c>
      <c r="G12">
        <f>A12*'[1]Time Interval'!$AF$5</f>
        <v>17.617361501146529</v>
      </c>
      <c r="I12">
        <f>C12/'[1]Time Interval'!$AK$28</f>
        <v>3016.8482264006634</v>
      </c>
      <c r="J12">
        <f>'[1]Time Interval'!$AC$28*A12</f>
        <v>1.2592413663750541</v>
      </c>
      <c r="K12">
        <f t="shared" si="1"/>
        <v>2402.1201828502371</v>
      </c>
      <c r="M12">
        <f t="shared" si="2"/>
        <v>4.5788617893624162</v>
      </c>
      <c r="P12">
        <f>F12/('[1]Time Interval'!$AI$4^2)</f>
        <v>2397167.4711898789</v>
      </c>
      <c r="Q12">
        <f t="shared" si="4"/>
        <v>1757809.0980129023</v>
      </c>
      <c r="R12">
        <f>AVERAGE(Q1:Q23)</f>
        <v>1756561.6584669689</v>
      </c>
    </row>
    <row r="13" spans="1:18" x14ac:dyDescent="0.3">
      <c r="A13">
        <f t="shared" si="3"/>
        <v>145</v>
      </c>
      <c r="B13">
        <v>29</v>
      </c>
      <c r="C13">
        <v>53.6</v>
      </c>
      <c r="D13">
        <v>11.386363640000001</v>
      </c>
      <c r="E13">
        <v>131.5548</v>
      </c>
      <c r="F13">
        <f t="shared" si="0"/>
        <v>112.63244875802781</v>
      </c>
      <c r="G13">
        <f>A13*'[1]Time Interval'!$AF$5</f>
        <v>18.922351241972198</v>
      </c>
      <c r="I13">
        <f>C13/'[1]Time Interval'!$AK$28</f>
        <v>3158.2629870131946</v>
      </c>
      <c r="J13">
        <f>'[1]Time Interval'!$AC$28*A13</f>
        <v>1.3525185046250581</v>
      </c>
      <c r="K13">
        <f t="shared" si="1"/>
        <v>2343.2137684779527</v>
      </c>
      <c r="M13">
        <f t="shared" si="2"/>
        <v>4.7073852280375617</v>
      </c>
      <c r="P13">
        <f>F13/('[1]Time Interval'!$AI$4^2)</f>
        <v>2496885.7792998459</v>
      </c>
      <c r="Q13">
        <f t="shared" si="4"/>
        <v>1663053.1770445728</v>
      </c>
    </row>
    <row r="14" spans="1:18" x14ac:dyDescent="0.3">
      <c r="A14">
        <f t="shared" si="3"/>
        <v>155</v>
      </c>
      <c r="B14">
        <v>31</v>
      </c>
      <c r="C14">
        <v>56.4</v>
      </c>
      <c r="D14">
        <v>12</v>
      </c>
      <c r="E14">
        <v>143.6292</v>
      </c>
      <c r="F14">
        <f t="shared" si="0"/>
        <v>123.40185901720213</v>
      </c>
      <c r="G14">
        <f>A14*'[1]Time Interval'!$AF$5</f>
        <v>20.227340982797866</v>
      </c>
      <c r="I14">
        <f>C14/'[1]Time Interval'!$AK$28</f>
        <v>3323.2468743944805</v>
      </c>
      <c r="J14">
        <f>'[1]Time Interval'!$AC$28*A14</f>
        <v>1.4457956428750622</v>
      </c>
      <c r="K14">
        <f t="shared" si="1"/>
        <v>2308.3163183476067</v>
      </c>
      <c r="M14">
        <f t="shared" si="2"/>
        <v>4.7</v>
      </c>
      <c r="P14">
        <f>F14/('[1]Time Interval'!$AI$4^2)</f>
        <v>2735626.8137360848</v>
      </c>
      <c r="Q14">
        <f t="shared" si="4"/>
        <v>1665654.6833539063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J1" workbookViewId="0">
      <selection activeCell="R12" sqref="R12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14.6</v>
      </c>
      <c r="D1">
        <v>6.8031854379977243</v>
      </c>
      <c r="E1">
        <v>27.190799999999999</v>
      </c>
      <c r="F1">
        <f t="shared" ref="F1:F13" si="0">E1-G1</f>
        <v>21.993847844071585</v>
      </c>
      <c r="G1">
        <f>A1*'[1]Time Interval'!$AF$6</f>
        <v>5.1969521559284146</v>
      </c>
      <c r="I1">
        <f>C1/'[1]Time Interval'!$AK$29</f>
        <v>860.27312705956422</v>
      </c>
      <c r="J1">
        <f>'[1]Time Interval'!$AC$29*A1</f>
        <v>0.21080266728620348</v>
      </c>
      <c r="K1">
        <f t="shared" ref="K1:K13" si="1">I1/(J1^0.87501)</f>
        <v>3359.3211869020533</v>
      </c>
      <c r="M1">
        <f t="shared" ref="M1:M13" si="2">C1/D1</f>
        <v>2.1460535117056856</v>
      </c>
      <c r="P1">
        <f>F1/('[1]Time Interval'!$AI$4^2)</f>
        <v>487569.31523281656</v>
      </c>
      <c r="Q1">
        <f>P1/(J1^1.182)</f>
        <v>3070540.3840016681</v>
      </c>
    </row>
    <row r="2" spans="1:18" x14ac:dyDescent="0.3">
      <c r="A2">
        <v>35</v>
      </c>
      <c r="B2">
        <v>7</v>
      </c>
      <c r="C2">
        <v>16.8</v>
      </c>
      <c r="D2">
        <v>7.0079635949999997</v>
      </c>
      <c r="E2">
        <v>32.151600000000002</v>
      </c>
      <c r="F2">
        <f t="shared" si="0"/>
        <v>26.088489151416852</v>
      </c>
      <c r="G2">
        <f>A2*'[1]Time Interval'!$AF$6</f>
        <v>6.0631108485831504</v>
      </c>
      <c r="I2">
        <f>C2/'[1]Time Interval'!$AK$29</f>
        <v>989.90332428771774</v>
      </c>
      <c r="J2">
        <f>'[1]Time Interval'!$AC$29*A2</f>
        <v>0.24593644516723739</v>
      </c>
      <c r="K2">
        <f t="shared" si="1"/>
        <v>3377.7604367177328</v>
      </c>
      <c r="M2">
        <f t="shared" si="2"/>
        <v>2.3972727272707814</v>
      </c>
      <c r="P2">
        <f>F2/('[1]Time Interval'!$AI$4^2)</f>
        <v>578341.12890090421</v>
      </c>
      <c r="Q2">
        <f t="shared" ref="Q2:Q13" si="3">P2/(J2^1.182)</f>
        <v>3035508.2728979443</v>
      </c>
    </row>
    <row r="3" spans="1:18" x14ac:dyDescent="0.3">
      <c r="A3">
        <v>45</v>
      </c>
      <c r="B3">
        <v>9</v>
      </c>
      <c r="C3">
        <v>21.2</v>
      </c>
      <c r="D3">
        <v>8.0091012510000006</v>
      </c>
      <c r="E3">
        <v>42.775199999999998</v>
      </c>
      <c r="F3">
        <f t="shared" si="0"/>
        <v>34.979771766107376</v>
      </c>
      <c r="G3">
        <f>A3*'[1]Time Interval'!$AF$6</f>
        <v>7.7954282338926211</v>
      </c>
      <c r="I3">
        <f>C3/'[1]Time Interval'!$AK$29</f>
        <v>1249.1637187440247</v>
      </c>
      <c r="J3">
        <f>'[1]Time Interval'!$AC$29*A3</f>
        <v>0.31620400092930523</v>
      </c>
      <c r="K3">
        <f t="shared" si="1"/>
        <v>3420.9987977907754</v>
      </c>
      <c r="M3">
        <f t="shared" si="2"/>
        <v>2.6469886365031292</v>
      </c>
      <c r="P3">
        <f>F3/('[1]Time Interval'!$AI$4^2)</f>
        <v>775447.0017213634</v>
      </c>
      <c r="Q3">
        <f t="shared" si="3"/>
        <v>3024062.0680206739</v>
      </c>
    </row>
    <row r="4" spans="1:18" x14ac:dyDescent="0.3">
      <c r="A4">
        <v>55</v>
      </c>
      <c r="B4">
        <v>11</v>
      </c>
      <c r="C4">
        <v>25</v>
      </c>
      <c r="D4">
        <v>8.7827076220000002</v>
      </c>
      <c r="E4">
        <v>53.741999999999997</v>
      </c>
      <c r="F4">
        <f t="shared" si="0"/>
        <v>44.214254380797904</v>
      </c>
      <c r="G4">
        <f>A4*'[1]Time Interval'!$AF$6</f>
        <v>9.5277456192020935</v>
      </c>
      <c r="I4">
        <f>C4/'[1]Time Interval'!$AK$29</f>
        <v>1473.070423047199</v>
      </c>
      <c r="J4">
        <f>'[1]Time Interval'!$AC$29*A4</f>
        <v>0.38647155669137306</v>
      </c>
      <c r="K4">
        <f t="shared" si="1"/>
        <v>3384.541113674547</v>
      </c>
      <c r="M4">
        <f t="shared" si="2"/>
        <v>2.8465025907701791</v>
      </c>
      <c r="P4">
        <f>F4/('[1]Time Interval'!$AI$4^2)</f>
        <v>980161.08344525064</v>
      </c>
      <c r="Q4">
        <f t="shared" si="3"/>
        <v>3015258.3379363134</v>
      </c>
    </row>
    <row r="5" spans="1:18" x14ac:dyDescent="0.3">
      <c r="A5">
        <v>65</v>
      </c>
      <c r="B5">
        <v>13</v>
      </c>
      <c r="C5">
        <v>29.6</v>
      </c>
      <c r="D5">
        <v>8.6006825940000002</v>
      </c>
      <c r="E5">
        <v>65.348399999999998</v>
      </c>
      <c r="F5">
        <f t="shared" si="0"/>
        <v>54.088336995488433</v>
      </c>
      <c r="G5">
        <f>A5*'[1]Time Interval'!$AF$6</f>
        <v>11.260063004511565</v>
      </c>
      <c r="I5">
        <f>C5/'[1]Time Interval'!$AK$29</f>
        <v>1744.1153808878837</v>
      </c>
      <c r="J5">
        <f>'[1]Time Interval'!$AC$29*A5</f>
        <v>0.4567391124534409</v>
      </c>
      <c r="K5">
        <f t="shared" si="1"/>
        <v>3462.3338138776207</v>
      </c>
      <c r="M5">
        <f t="shared" si="2"/>
        <v>3.4415873015299421</v>
      </c>
      <c r="P5">
        <f>F5/('[1]Time Interval'!$AI$4^2)</f>
        <v>1199054.0999437079</v>
      </c>
      <c r="Q5">
        <f t="shared" si="3"/>
        <v>3027686.8996799309</v>
      </c>
    </row>
    <row r="6" spans="1:18" x14ac:dyDescent="0.3">
      <c r="A6">
        <v>75</v>
      </c>
      <c r="B6">
        <v>15</v>
      </c>
      <c r="C6">
        <v>34.200000000000003</v>
      </c>
      <c r="D6">
        <v>9.2150170649999996</v>
      </c>
      <c r="E6">
        <v>75.800399999999996</v>
      </c>
      <c r="F6">
        <f t="shared" si="0"/>
        <v>62.80801961017896</v>
      </c>
      <c r="G6">
        <f>A6*'[1]Time Interval'!$AF$6</f>
        <v>12.992380389821037</v>
      </c>
      <c r="I6">
        <f>C6/'[1]Time Interval'!$AK$29</f>
        <v>2015.1603387285684</v>
      </c>
      <c r="J6">
        <f>'[1]Time Interval'!$AC$29*A6</f>
        <v>0.52700666821550868</v>
      </c>
      <c r="K6">
        <f t="shared" si="1"/>
        <v>3529.5821326349201</v>
      </c>
      <c r="M6">
        <f t="shared" si="2"/>
        <v>3.7113333332714782</v>
      </c>
      <c r="P6">
        <f>F6/('[1]Time Interval'!$AI$4^2)</f>
        <v>1392355.8683124532</v>
      </c>
      <c r="Q6">
        <f t="shared" si="3"/>
        <v>2968681.5069813719</v>
      </c>
    </row>
    <row r="7" spans="1:18" x14ac:dyDescent="0.3">
      <c r="A7">
        <v>85</v>
      </c>
      <c r="B7">
        <v>17</v>
      </c>
      <c r="C7">
        <v>37.799999999999997</v>
      </c>
      <c r="D7">
        <v>10.398179750000001</v>
      </c>
      <c r="E7">
        <v>90.495599999999996</v>
      </c>
      <c r="F7">
        <f t="shared" si="0"/>
        <v>75.770902224869488</v>
      </c>
      <c r="G7">
        <f>A7*'[1]Time Interval'!$AF$6</f>
        <v>14.724697775130506</v>
      </c>
      <c r="I7">
        <f>C7/'[1]Time Interval'!$AK$29</f>
        <v>2227.2824796473647</v>
      </c>
      <c r="J7">
        <f>'[1]Time Interval'!$AC$29*A7</f>
        <v>0.59727422397757657</v>
      </c>
      <c r="K7">
        <f t="shared" si="1"/>
        <v>3496.4352335077006</v>
      </c>
      <c r="M7">
        <f t="shared" si="2"/>
        <v>3.6352516410384226</v>
      </c>
      <c r="N7">
        <f>STDEV(K1:K21)/AVERAGE(K1:K21)*100</f>
        <v>1.5074258127610252</v>
      </c>
      <c r="P7">
        <f>F7/('[1]Time Interval'!$AI$4^2)</f>
        <v>1679722.764941761</v>
      </c>
      <c r="Q7">
        <f t="shared" si="3"/>
        <v>3088874.1117965253</v>
      </c>
    </row>
    <row r="8" spans="1:18" x14ac:dyDescent="0.3">
      <c r="A8">
        <v>95</v>
      </c>
      <c r="B8">
        <v>19</v>
      </c>
      <c r="C8">
        <v>41.4</v>
      </c>
      <c r="D8">
        <v>11.39931741</v>
      </c>
      <c r="E8">
        <v>103.428</v>
      </c>
      <c r="F8">
        <f t="shared" si="0"/>
        <v>86.970984839560018</v>
      </c>
      <c r="G8">
        <f>A8*'[1]Time Interval'!$AF$6</f>
        <v>16.45701516043998</v>
      </c>
      <c r="I8">
        <f>C8/'[1]Time Interval'!$AK$29</f>
        <v>2439.4046205661612</v>
      </c>
      <c r="J8">
        <f>'[1]Time Interval'!$AC$29*A8</f>
        <v>0.66754177973964435</v>
      </c>
      <c r="K8">
        <f t="shared" si="1"/>
        <v>3474.2970819593461</v>
      </c>
      <c r="M8">
        <f t="shared" si="2"/>
        <v>3.6317964059569072</v>
      </c>
      <c r="P8">
        <f>F8/('[1]Time Interval'!$AI$4^2)</f>
        <v>1928011.134021644</v>
      </c>
      <c r="Q8">
        <f t="shared" si="3"/>
        <v>3108679.9131255168</v>
      </c>
    </row>
    <row r="9" spans="1:18" x14ac:dyDescent="0.3">
      <c r="A9">
        <v>105</v>
      </c>
      <c r="B9">
        <v>21</v>
      </c>
      <c r="C9">
        <v>45.4</v>
      </c>
      <c r="D9">
        <v>12.582480090000001</v>
      </c>
      <c r="E9">
        <v>116.76600000000001</v>
      </c>
      <c r="F9">
        <f t="shared" si="0"/>
        <v>98.576667454250554</v>
      </c>
      <c r="G9">
        <f>A9*'[1]Time Interval'!$AF$6</f>
        <v>18.189332545749451</v>
      </c>
      <c r="I9">
        <f>C9/'[1]Time Interval'!$AK$29</f>
        <v>2675.0958882537134</v>
      </c>
      <c r="J9">
        <f>'[1]Time Interval'!$AC$29*A9</f>
        <v>0.73780933550171224</v>
      </c>
      <c r="K9">
        <f t="shared" si="1"/>
        <v>3490.515304824034</v>
      </c>
      <c r="M9">
        <f t="shared" si="2"/>
        <v>3.6081916820263369</v>
      </c>
      <c r="P9">
        <f>F9/('[1]Time Interval'!$AI$4^2)</f>
        <v>2185291.0227146694</v>
      </c>
      <c r="Q9">
        <f t="shared" si="3"/>
        <v>3130396.1517762612</v>
      </c>
    </row>
    <row r="10" spans="1:18" x14ac:dyDescent="0.3">
      <c r="A10">
        <v>115</v>
      </c>
      <c r="B10">
        <v>23</v>
      </c>
      <c r="C10">
        <v>48.6</v>
      </c>
      <c r="D10">
        <v>12.582480090000001</v>
      </c>
      <c r="E10">
        <v>128.60640000000001</v>
      </c>
      <c r="F10">
        <f t="shared" si="0"/>
        <v>108.68475006894109</v>
      </c>
      <c r="G10">
        <f>A10*'[1]Time Interval'!$AF$6</f>
        <v>19.921649931058923</v>
      </c>
      <c r="I10">
        <f>C10/'[1]Time Interval'!$AK$29</f>
        <v>2863.6489024037546</v>
      </c>
      <c r="J10">
        <f>'[1]Time Interval'!$AC$29*A10</f>
        <v>0.80807689126378002</v>
      </c>
      <c r="K10">
        <f t="shared" si="1"/>
        <v>3450.6395384871903</v>
      </c>
      <c r="M10">
        <f t="shared" si="2"/>
        <v>3.8625135626977971</v>
      </c>
      <c r="P10">
        <f>F10/('[1]Time Interval'!$AI$4^2)</f>
        <v>2409371.4543745546</v>
      </c>
      <c r="Q10">
        <f t="shared" si="3"/>
        <v>3099521.7211481757</v>
      </c>
    </row>
    <row r="11" spans="1:18" x14ac:dyDescent="0.3">
      <c r="A11">
        <v>125</v>
      </c>
      <c r="B11">
        <v>25</v>
      </c>
      <c r="C11">
        <v>51.8</v>
      </c>
      <c r="D11">
        <v>11.786120589999999</v>
      </c>
      <c r="E11">
        <v>134.6592</v>
      </c>
      <c r="F11">
        <f t="shared" si="0"/>
        <v>113.0052326836316</v>
      </c>
      <c r="G11">
        <f>A11*'[1]Time Interval'!$AF$6</f>
        <v>21.653967316368394</v>
      </c>
      <c r="I11">
        <f>C11/'[1]Time Interval'!$AK$29</f>
        <v>3052.2019165537959</v>
      </c>
      <c r="J11">
        <f>'[1]Time Interval'!$AC$29*A11</f>
        <v>0.8783444470258478</v>
      </c>
      <c r="K11">
        <f t="shared" si="1"/>
        <v>3419.0627508584539</v>
      </c>
      <c r="M11">
        <f t="shared" si="2"/>
        <v>4.3950000005896763</v>
      </c>
      <c r="N11">
        <f>AVERAGE(K1:K13)</f>
        <v>3436.8739607632374</v>
      </c>
      <c r="P11">
        <f>F11/('[1]Time Interval'!$AI$4^2)</f>
        <v>2505149.8177084522</v>
      </c>
      <c r="Q11">
        <f t="shared" si="3"/>
        <v>2920262.1462557763</v>
      </c>
      <c r="R11">
        <f>_xlfn.STDEV.P(Q1:Q23)*100/R12</f>
        <v>1.8695975458053449</v>
      </c>
    </row>
    <row r="12" spans="1:18" x14ac:dyDescent="0.3">
      <c r="A12">
        <v>135</v>
      </c>
      <c r="B12">
        <v>27</v>
      </c>
      <c r="C12">
        <v>55</v>
      </c>
      <c r="D12">
        <v>12.013651879999999</v>
      </c>
      <c r="E12">
        <v>150.61799999999999</v>
      </c>
      <c r="F12">
        <f t="shared" si="0"/>
        <v>127.23171529832213</v>
      </c>
      <c r="G12">
        <f>A12*'[1]Time Interval'!$AF$6</f>
        <v>23.386284701677866</v>
      </c>
      <c r="I12">
        <f>C12/'[1]Time Interval'!$AK$29</f>
        <v>3240.7549307038375</v>
      </c>
      <c r="J12">
        <f>'[1]Time Interval'!$AC$29*A12</f>
        <v>0.94861200278791569</v>
      </c>
      <c r="K12">
        <f t="shared" si="1"/>
        <v>3393.8596698594424</v>
      </c>
      <c r="M12">
        <f t="shared" si="2"/>
        <v>4.5781249989074935</v>
      </c>
      <c r="P12">
        <f>F12/('[1]Time Interval'!$AI$4^2)</f>
        <v>2820528.7562094713</v>
      </c>
      <c r="Q12">
        <f t="shared" si="3"/>
        <v>3002007.6067477744</v>
      </c>
      <c r="R12">
        <f>AVERAGE(Q1:Q23)</f>
        <v>3042595.857790872</v>
      </c>
    </row>
    <row r="13" spans="1:18" x14ac:dyDescent="0.3">
      <c r="A13">
        <v>145</v>
      </c>
      <c r="B13">
        <v>29</v>
      </c>
      <c r="C13">
        <v>59</v>
      </c>
      <c r="D13">
        <v>12.400455060000001</v>
      </c>
      <c r="E13">
        <v>166.34280000000001</v>
      </c>
      <c r="F13">
        <f t="shared" si="0"/>
        <v>141.22419791301269</v>
      </c>
      <c r="G13">
        <f>A13*'[1]Time Interval'!$AF$6</f>
        <v>25.118602086987337</v>
      </c>
      <c r="I13">
        <f>C13/'[1]Time Interval'!$AK$29</f>
        <v>3476.4461983913893</v>
      </c>
      <c r="J13">
        <f>'[1]Time Interval'!$AC$29*A13</f>
        <v>1.0188795585499835</v>
      </c>
      <c r="K13">
        <f t="shared" si="1"/>
        <v>3420.0144288282713</v>
      </c>
      <c r="M13">
        <f t="shared" si="2"/>
        <v>4.7578899092433788</v>
      </c>
      <c r="P13">
        <f>F13/('[1]Time Interval'!$AI$4^2)</f>
        <v>3130720.2795490636</v>
      </c>
      <c r="Q13">
        <f t="shared" si="3"/>
        <v>3062267.0309134065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I1" workbookViewId="0">
      <selection activeCell="R12" sqref="R12"/>
    </sheetView>
  </sheetViews>
  <sheetFormatPr defaultRowHeight="14.4" x14ac:dyDescent="0.3"/>
  <sheetData>
    <row r="1" spans="1:18" x14ac:dyDescent="0.3">
      <c r="A1">
        <f t="shared" ref="A1:A22" si="0">B1*5</f>
        <v>30</v>
      </c>
      <c r="B1">
        <v>6</v>
      </c>
      <c r="C1">
        <v>16</v>
      </c>
      <c r="D1">
        <v>7.2127417520000003</v>
      </c>
      <c r="E1">
        <v>32.697600000000001</v>
      </c>
      <c r="F1">
        <f t="shared" ref="F1:F22" si="1">E1-G1</f>
        <v>26.134153586356732</v>
      </c>
      <c r="G1">
        <f>A1*'[1]Time Interval'!$AF$7</f>
        <v>6.5634464136432689</v>
      </c>
      <c r="I1">
        <f>C1/'[1]Time Interval'!$AK$30</f>
        <v>942.76507075020731</v>
      </c>
      <c r="J1">
        <f>'[1]Time Interval'!$AC$30*A1</f>
        <v>0.16691404289539752</v>
      </c>
      <c r="K1">
        <f t="shared" ref="K1:K22" si="2">I1/(J1^0.931)</f>
        <v>4991.8625154082765</v>
      </c>
      <c r="M1">
        <f t="shared" ref="M1:M22" si="3">C1/D1</f>
        <v>2.218296529965655</v>
      </c>
      <c r="P1">
        <f>F1/('[1]Time Interval'!$AI$4^2)</f>
        <v>579353.43822631089</v>
      </c>
      <c r="Q1">
        <f>P1/(J1^1.1061)</f>
        <v>4197050.7241095789</v>
      </c>
    </row>
    <row r="2" spans="1:18" x14ac:dyDescent="0.3">
      <c r="A2">
        <f t="shared" si="0"/>
        <v>35</v>
      </c>
      <c r="B2">
        <v>7</v>
      </c>
      <c r="C2">
        <v>19</v>
      </c>
      <c r="D2">
        <v>7.8043230939999999</v>
      </c>
      <c r="E2">
        <v>40.965600000000002</v>
      </c>
      <c r="F2">
        <f t="shared" si="1"/>
        <v>33.308245850749522</v>
      </c>
      <c r="G2">
        <f>A2*'[1]Time Interval'!$AF$7</f>
        <v>7.6573541492504802</v>
      </c>
      <c r="I2">
        <f>C2/'[1]Time Interval'!$AK$30</f>
        <v>1119.5335215158711</v>
      </c>
      <c r="J2">
        <f>'[1]Time Interval'!$AC$30*A2</f>
        <v>0.19473305004463043</v>
      </c>
      <c r="K2">
        <f t="shared" si="2"/>
        <v>5135.3349173208017</v>
      </c>
      <c r="M2">
        <f t="shared" si="3"/>
        <v>2.4345481050889974</v>
      </c>
      <c r="P2">
        <f>F2/('[1]Time Interval'!$AI$4^2)</f>
        <v>738391.87831945205</v>
      </c>
      <c r="Q2">
        <f t="shared" ref="Q2:Q22" si="4">P2/(J2^1.1061)</f>
        <v>4510635.1143143745</v>
      </c>
    </row>
    <row r="3" spans="1:18" x14ac:dyDescent="0.3">
      <c r="A3">
        <f t="shared" si="0"/>
        <v>40</v>
      </c>
      <c r="B3">
        <v>8</v>
      </c>
      <c r="C3">
        <v>21.6</v>
      </c>
      <c r="D3">
        <v>7.4175199090000001</v>
      </c>
      <c r="E3">
        <v>45.801600000000001</v>
      </c>
      <c r="F3">
        <f t="shared" si="1"/>
        <v>37.05033811514231</v>
      </c>
      <c r="G3">
        <f>A3*'[1]Time Interval'!$AF$7</f>
        <v>8.7512618848576924</v>
      </c>
      <c r="I3">
        <f>C3/'[1]Time Interval'!$AK$30</f>
        <v>1272.7328455127799</v>
      </c>
      <c r="J3">
        <f>'[1]Time Interval'!$AC$30*A3</f>
        <v>0.22255205719386334</v>
      </c>
      <c r="K3">
        <f t="shared" si="2"/>
        <v>5155.5905660504195</v>
      </c>
      <c r="M3">
        <f t="shared" si="3"/>
        <v>2.9120245398723879</v>
      </c>
      <c r="P3">
        <f>F3/('[1]Time Interval'!$AI$4^2)</f>
        <v>821348.22937831469</v>
      </c>
      <c r="Q3">
        <f t="shared" si="4"/>
        <v>4328458.1014221497</v>
      </c>
    </row>
    <row r="4" spans="1:18" x14ac:dyDescent="0.3">
      <c r="A4">
        <f t="shared" si="0"/>
        <v>45</v>
      </c>
      <c r="B4">
        <v>9</v>
      </c>
      <c r="C4">
        <v>24.2</v>
      </c>
      <c r="D4">
        <v>8.2138794080000004</v>
      </c>
      <c r="E4">
        <v>54.054000000000002</v>
      </c>
      <c r="F4">
        <f t="shared" si="1"/>
        <v>44.208830379535101</v>
      </c>
      <c r="G4">
        <f>A4*'[1]Time Interval'!$AF$7</f>
        <v>9.8451696204649028</v>
      </c>
      <c r="I4">
        <f>C4/'[1]Time Interval'!$AK$30</f>
        <v>1425.9321695096885</v>
      </c>
      <c r="J4">
        <f>'[1]Time Interval'!$AC$30*A4</f>
        <v>0.25037106434309625</v>
      </c>
      <c r="K4">
        <f t="shared" si="2"/>
        <v>5176.2713733004139</v>
      </c>
      <c r="M4">
        <f t="shared" si="3"/>
        <v>2.9462326871307774</v>
      </c>
      <c r="P4">
        <f>F4/('[1]Time Interval'!$AI$4^2)</f>
        <v>980040.84179402725</v>
      </c>
      <c r="Q4">
        <f t="shared" si="4"/>
        <v>4533882.5163319744</v>
      </c>
    </row>
    <row r="5" spans="1:18" x14ac:dyDescent="0.3">
      <c r="A5">
        <f t="shared" si="0"/>
        <v>50</v>
      </c>
      <c r="B5">
        <v>10</v>
      </c>
      <c r="C5">
        <v>27</v>
      </c>
      <c r="D5">
        <v>8.2138794080000004</v>
      </c>
      <c r="E5">
        <v>60.403199999999998</v>
      </c>
      <c r="F5">
        <f t="shared" si="1"/>
        <v>49.46412264392788</v>
      </c>
      <c r="G5">
        <f>A5*'[1]Time Interval'!$AF$7</f>
        <v>10.939077356072115</v>
      </c>
      <c r="I5">
        <f>C5/'[1]Time Interval'!$AK$30</f>
        <v>1590.9160568909749</v>
      </c>
      <c r="J5">
        <f>'[1]Time Interval'!$AC$30*A5</f>
        <v>0.27819007149232922</v>
      </c>
      <c r="K5">
        <f t="shared" si="2"/>
        <v>5235.5849571319768</v>
      </c>
      <c r="M5">
        <f t="shared" si="3"/>
        <v>3.2871191137409501</v>
      </c>
      <c r="P5">
        <f>F5/('[1]Time Interval'!$AI$4^2)</f>
        <v>1096542.4775634578</v>
      </c>
      <c r="Q5">
        <f t="shared" si="4"/>
        <v>4514806.9745407095</v>
      </c>
    </row>
    <row r="6" spans="1:18" x14ac:dyDescent="0.3">
      <c r="A6">
        <f t="shared" si="0"/>
        <v>55</v>
      </c>
      <c r="B6">
        <v>11</v>
      </c>
      <c r="C6">
        <v>29.6</v>
      </c>
      <c r="D6">
        <v>8.805460751</v>
      </c>
      <c r="E6">
        <v>66.050399999999996</v>
      </c>
      <c r="F6">
        <f t="shared" si="1"/>
        <v>54.017414908320674</v>
      </c>
      <c r="G6">
        <f>A6*'[1]Time Interval'!$AF$7</f>
        <v>12.032985091679326</v>
      </c>
      <c r="I6">
        <f>C6/'[1]Time Interval'!$AK$30</f>
        <v>1744.1153808878837</v>
      </c>
      <c r="J6">
        <f>'[1]Time Interval'!$AC$30*A6</f>
        <v>0.30600907864156213</v>
      </c>
      <c r="K6">
        <f t="shared" si="2"/>
        <v>5252.3851917588754</v>
      </c>
      <c r="M6">
        <f t="shared" si="3"/>
        <v>3.3615503875408734</v>
      </c>
      <c r="P6">
        <f>F6/('[1]Time Interval'!$AI$4^2)</f>
        <v>1197481.8678486047</v>
      </c>
      <c r="Q6">
        <f t="shared" si="4"/>
        <v>4437089.8625861239</v>
      </c>
    </row>
    <row r="7" spans="1:18" x14ac:dyDescent="0.3">
      <c r="A7">
        <f t="shared" si="0"/>
        <v>60</v>
      </c>
      <c r="B7">
        <v>12</v>
      </c>
      <c r="C7">
        <v>32</v>
      </c>
      <c r="D7">
        <v>8.805460751</v>
      </c>
      <c r="E7">
        <v>72.430800000000005</v>
      </c>
      <c r="F7">
        <f t="shared" si="1"/>
        <v>59.303907172713465</v>
      </c>
      <c r="G7">
        <f>A7*'[1]Time Interval'!$AF$7</f>
        <v>13.126892827286538</v>
      </c>
      <c r="I7">
        <f>C7/'[1]Time Interval'!$AK$30</f>
        <v>1885.5301415004146</v>
      </c>
      <c r="J7">
        <f>'[1]Time Interval'!$AC$30*A7</f>
        <v>0.33382808579079504</v>
      </c>
      <c r="K7">
        <f t="shared" si="2"/>
        <v>5236.4105033847054</v>
      </c>
      <c r="M7">
        <f t="shared" si="3"/>
        <v>3.6341085270712146</v>
      </c>
      <c r="N7">
        <f>STDEV(K1:K22)/AVERAGE(K1:K22)*100</f>
        <v>3.0863198585853451</v>
      </c>
      <c r="P7">
        <f>F7/('[1]Time Interval'!$AI$4^2)</f>
        <v>1314675.1589728927</v>
      </c>
      <c r="Q7">
        <f t="shared" si="4"/>
        <v>4424353.3859288413</v>
      </c>
    </row>
    <row r="8" spans="1:18" x14ac:dyDescent="0.3">
      <c r="A8">
        <f t="shared" si="0"/>
        <v>65</v>
      </c>
      <c r="B8">
        <v>13</v>
      </c>
      <c r="C8">
        <v>34.4</v>
      </c>
      <c r="D8">
        <v>8.7827076220000002</v>
      </c>
      <c r="E8">
        <v>78.764399999999995</v>
      </c>
      <c r="F8">
        <f t="shared" si="1"/>
        <v>64.543599437106252</v>
      </c>
      <c r="G8">
        <f>A8*'[1]Time Interval'!$AF$7</f>
        <v>14.22080056289375</v>
      </c>
      <c r="I8">
        <f>C8/'[1]Time Interval'!$AK$30</f>
        <v>2026.9449021129456</v>
      </c>
      <c r="J8">
        <f>'[1]Time Interval'!$AC$30*A8</f>
        <v>0.36164709294002795</v>
      </c>
      <c r="K8">
        <f t="shared" si="2"/>
        <v>5224.9077693610279</v>
      </c>
      <c r="M8">
        <f t="shared" si="3"/>
        <v>3.9167875648997663</v>
      </c>
      <c r="P8">
        <f>F8/('[1]Time Interval'!$AI$4^2)</f>
        <v>1430830.967064895</v>
      </c>
      <c r="Q8">
        <f t="shared" si="4"/>
        <v>4407266.5395645369</v>
      </c>
    </row>
    <row r="9" spans="1:18" x14ac:dyDescent="0.3">
      <c r="A9">
        <f t="shared" si="0"/>
        <v>70</v>
      </c>
      <c r="B9">
        <v>14</v>
      </c>
      <c r="C9">
        <v>36.6</v>
      </c>
      <c r="D9">
        <v>8.805460751</v>
      </c>
      <c r="E9">
        <v>84.864000000000004</v>
      </c>
      <c r="F9">
        <f t="shared" si="1"/>
        <v>69.549291701499044</v>
      </c>
      <c r="G9">
        <f>A9*'[1]Time Interval'!$AF$7</f>
        <v>15.31470829850096</v>
      </c>
      <c r="I9">
        <f>C9/'[1]Time Interval'!$AK$30</f>
        <v>2156.5750993410993</v>
      </c>
      <c r="J9">
        <f>'[1]Time Interval'!$AC$30*A9</f>
        <v>0.38946610008926086</v>
      </c>
      <c r="K9">
        <f t="shared" si="2"/>
        <v>5188.446360463292</v>
      </c>
      <c r="M9">
        <f t="shared" si="3"/>
        <v>4.1565116278377019</v>
      </c>
      <c r="P9">
        <f>F9/('[1]Time Interval'!$AI$4^2)</f>
        <v>1541799.3599954692</v>
      </c>
      <c r="Q9">
        <f t="shared" si="4"/>
        <v>4375315.4303484056</v>
      </c>
    </row>
    <row r="10" spans="1:18" x14ac:dyDescent="0.3">
      <c r="A10">
        <f t="shared" si="0"/>
        <v>75</v>
      </c>
      <c r="B10">
        <v>15</v>
      </c>
      <c r="C10">
        <v>38.799999999999997</v>
      </c>
      <c r="D10">
        <v>9.2150170649999996</v>
      </c>
      <c r="E10">
        <v>91.946399999999997</v>
      </c>
      <c r="F10">
        <f t="shared" si="1"/>
        <v>75.537783965891833</v>
      </c>
      <c r="G10">
        <f>A10*'[1]Time Interval'!$AF$7</f>
        <v>16.408616034108171</v>
      </c>
      <c r="I10">
        <f>C10/'[1]Time Interval'!$AK$30</f>
        <v>2286.2052965692524</v>
      </c>
      <c r="J10">
        <f>'[1]Time Interval'!$AC$30*A10</f>
        <v>0.41728510723849377</v>
      </c>
      <c r="K10">
        <f t="shared" si="2"/>
        <v>5158.1291334844373</v>
      </c>
      <c r="M10">
        <f t="shared" si="3"/>
        <v>4.2105185184483434</v>
      </c>
      <c r="P10">
        <f>F10/('[1]Time Interval'!$AI$4^2)</f>
        <v>1674554.8966040413</v>
      </c>
      <c r="Q10">
        <f t="shared" si="4"/>
        <v>4402897.5006863363</v>
      </c>
    </row>
    <row r="11" spans="1:18" x14ac:dyDescent="0.3">
      <c r="A11">
        <f t="shared" si="0"/>
        <v>80</v>
      </c>
      <c r="B11">
        <v>16</v>
      </c>
      <c r="C11">
        <v>40.6</v>
      </c>
      <c r="D11">
        <v>9.8065984069999992</v>
      </c>
      <c r="E11">
        <v>99.84</v>
      </c>
      <c r="F11">
        <f t="shared" si="1"/>
        <v>82.337476230284622</v>
      </c>
      <c r="G11">
        <f>A11*'[1]Time Interval'!$AF$7</f>
        <v>17.502523769715385</v>
      </c>
      <c r="I11">
        <f>C11/'[1]Time Interval'!$AK$30</f>
        <v>2392.2663670286511</v>
      </c>
      <c r="J11">
        <f>'[1]Time Interval'!$AC$30*A11</f>
        <v>0.44510411438772668</v>
      </c>
      <c r="K11">
        <f t="shared" si="2"/>
        <v>5082.6684012499609</v>
      </c>
      <c r="M11">
        <f t="shared" si="3"/>
        <v>4.1400696056870769</v>
      </c>
      <c r="P11">
        <f>F11/('[1]Time Interval'!$AI$4^2)</f>
        <v>1825293.4724388975</v>
      </c>
      <c r="Q11">
        <f t="shared" si="4"/>
        <v>4468577.7138614245</v>
      </c>
      <c r="R11">
        <f>_xlfn.STDEV.P(Q1:Q23)*100/R12</f>
        <v>1.875970326905875</v>
      </c>
    </row>
    <row r="12" spans="1:18" x14ac:dyDescent="0.3">
      <c r="A12">
        <f t="shared" si="0"/>
        <v>85</v>
      </c>
      <c r="B12">
        <v>17</v>
      </c>
      <c r="C12">
        <v>42.8</v>
      </c>
      <c r="D12">
        <v>10.398179750000001</v>
      </c>
      <c r="E12">
        <v>104.7384</v>
      </c>
      <c r="F12">
        <f t="shared" si="1"/>
        <v>86.1419684946774</v>
      </c>
      <c r="G12">
        <f>A12*'[1]Time Interval'!$AF$7</f>
        <v>18.596431505322595</v>
      </c>
      <c r="I12">
        <f>C12/'[1]Time Interval'!$AK$30</f>
        <v>2521.8965642568046</v>
      </c>
      <c r="J12">
        <f>'[1]Time Interval'!$AC$30*A12</f>
        <v>0.47292312153695965</v>
      </c>
      <c r="K12">
        <f t="shared" si="2"/>
        <v>5064.0416654722094</v>
      </c>
      <c r="M12">
        <f t="shared" si="3"/>
        <v>4.1161050327101716</v>
      </c>
      <c r="P12">
        <f>F12/('[1]Time Interval'!$AI$4^2)</f>
        <v>1909633.1342074741</v>
      </c>
      <c r="Q12">
        <f t="shared" si="4"/>
        <v>4371838.5669946559</v>
      </c>
      <c r="R12">
        <f>AVERAGE(Q1:Q23)</f>
        <v>4407083.5995450253</v>
      </c>
    </row>
    <row r="13" spans="1:18" x14ac:dyDescent="0.3">
      <c r="A13">
        <f t="shared" si="0"/>
        <v>90</v>
      </c>
      <c r="B13">
        <v>18</v>
      </c>
      <c r="C13">
        <v>45.4</v>
      </c>
      <c r="D13">
        <v>10.80773606</v>
      </c>
      <c r="E13">
        <v>113.0376</v>
      </c>
      <c r="F13">
        <f t="shared" si="1"/>
        <v>93.347260759070195</v>
      </c>
      <c r="G13">
        <f>A13*'[1]Time Interval'!$AF$7</f>
        <v>19.690339240929806</v>
      </c>
      <c r="I13">
        <f>C13/'[1]Time Interval'!$AK$30</f>
        <v>2675.0958882537134</v>
      </c>
      <c r="J13">
        <f>'[1]Time Interval'!$AC$30*A13</f>
        <v>0.5007421286861925</v>
      </c>
      <c r="K13">
        <f t="shared" si="2"/>
        <v>5093.2922643793909</v>
      </c>
      <c r="M13">
        <f t="shared" si="3"/>
        <v>4.2006947382836071</v>
      </c>
      <c r="P13">
        <f>F13/('[1]Time Interval'!$AI$4^2)</f>
        <v>2069363.2296554723</v>
      </c>
      <c r="Q13">
        <f t="shared" si="4"/>
        <v>4447270.4143453185</v>
      </c>
    </row>
    <row r="14" spans="1:18" x14ac:dyDescent="0.3">
      <c r="A14">
        <f t="shared" si="0"/>
        <v>95</v>
      </c>
      <c r="B14">
        <v>19</v>
      </c>
      <c r="C14">
        <v>47</v>
      </c>
      <c r="D14">
        <v>10.80773606</v>
      </c>
      <c r="E14">
        <v>118.8252</v>
      </c>
      <c r="F14">
        <f t="shared" si="1"/>
        <v>98.040953023462976</v>
      </c>
      <c r="G14">
        <f>A14*'[1]Time Interval'!$AF$7</f>
        <v>20.784246976537016</v>
      </c>
      <c r="I14">
        <f>C14/'[1]Time Interval'!$AK$30</f>
        <v>2769.372395328734</v>
      </c>
      <c r="J14">
        <f>'[1]Time Interval'!$AC$30*A14</f>
        <v>0.52856113583542541</v>
      </c>
      <c r="K14">
        <f t="shared" si="2"/>
        <v>5013.9465795516089</v>
      </c>
      <c r="M14">
        <f t="shared" si="3"/>
        <v>4.3487368435975666</v>
      </c>
      <c r="P14">
        <f>F14/('[1]Time Interval'!$AI$4^2)</f>
        <v>2173415.0690374756</v>
      </c>
      <c r="Q14">
        <f t="shared" si="4"/>
        <v>4399740.307161469</v>
      </c>
    </row>
    <row r="15" spans="1:18" x14ac:dyDescent="0.3">
      <c r="A15">
        <f t="shared" si="0"/>
        <v>100</v>
      </c>
      <c r="B15">
        <v>20</v>
      </c>
      <c r="C15">
        <v>48.8</v>
      </c>
      <c r="D15">
        <v>10.80773606</v>
      </c>
      <c r="E15">
        <v>124.9404</v>
      </c>
      <c r="F15">
        <f t="shared" si="1"/>
        <v>103.06224528785577</v>
      </c>
      <c r="G15">
        <f>A15*'[1]Time Interval'!$AF$7</f>
        <v>21.87815471214423</v>
      </c>
      <c r="I15">
        <f>C15/'[1]Time Interval'!$AK$30</f>
        <v>2875.4334657881323</v>
      </c>
      <c r="J15">
        <f>'[1]Time Interval'!$AC$30*A15</f>
        <v>0.55638014298465843</v>
      </c>
      <c r="K15">
        <f t="shared" si="2"/>
        <v>4963.2064794406806</v>
      </c>
      <c r="M15">
        <f t="shared" si="3"/>
        <v>4.5152842120757706</v>
      </c>
      <c r="P15">
        <f>F15/('[1]Time Interval'!$AI$4^2)</f>
        <v>2284729.2896454786</v>
      </c>
      <c r="Q15">
        <f t="shared" si="4"/>
        <v>4369977.4751636693</v>
      </c>
    </row>
    <row r="16" spans="1:18" x14ac:dyDescent="0.3">
      <c r="A16">
        <f t="shared" si="0"/>
        <v>105</v>
      </c>
      <c r="B16">
        <v>21</v>
      </c>
      <c r="C16">
        <v>50.8</v>
      </c>
      <c r="D16">
        <v>10.80773606</v>
      </c>
      <c r="E16">
        <v>133.1772</v>
      </c>
      <c r="F16">
        <f t="shared" si="1"/>
        <v>110.20513755224856</v>
      </c>
      <c r="G16">
        <f>A16*'[1]Time Interval'!$AF$7</f>
        <v>22.972062447751441</v>
      </c>
      <c r="I16">
        <f>C16/'[1]Time Interval'!$AK$30</f>
        <v>2993.2790996319081</v>
      </c>
      <c r="J16">
        <f>'[1]Time Interval'!$AC$30*A16</f>
        <v>0.58419915013389134</v>
      </c>
      <c r="K16">
        <f t="shared" si="2"/>
        <v>4937.1803968457243</v>
      </c>
      <c r="M16">
        <f t="shared" si="3"/>
        <v>4.7003368437182207</v>
      </c>
      <c r="P16">
        <f>F16/('[1]Time Interval'!$AI$4^2)</f>
        <v>2443076.0743837627</v>
      </c>
      <c r="Q16">
        <f t="shared" si="4"/>
        <v>4427351.0189568112</v>
      </c>
    </row>
    <row r="17" spans="1:17" x14ac:dyDescent="0.3">
      <c r="A17">
        <f t="shared" si="0"/>
        <v>110</v>
      </c>
      <c r="B17">
        <v>22</v>
      </c>
      <c r="C17">
        <v>53</v>
      </c>
      <c r="D17">
        <v>11.39931741</v>
      </c>
      <c r="E17">
        <v>138.38759999999999</v>
      </c>
      <c r="F17">
        <f t="shared" si="1"/>
        <v>114.32162981664135</v>
      </c>
      <c r="G17">
        <f>A17*'[1]Time Interval'!$AF$7</f>
        <v>24.065970183358651</v>
      </c>
      <c r="I17">
        <f>C17/'[1]Time Interval'!$AK$30</f>
        <v>3122.9092968600617</v>
      </c>
      <c r="J17">
        <f>'[1]Time Interval'!$AC$30*A17</f>
        <v>0.61201815728312425</v>
      </c>
      <c r="K17">
        <f t="shared" si="2"/>
        <v>4932.6670363984877</v>
      </c>
      <c r="M17">
        <f t="shared" si="3"/>
        <v>4.6494011960317891</v>
      </c>
      <c r="N17">
        <f>AVERAGE(K1:K22)</f>
        <v>5045.7187531533418</v>
      </c>
      <c r="P17">
        <f>F17/('[1]Time Interval'!$AI$4^2)</f>
        <v>2534332.28970091</v>
      </c>
      <c r="Q17">
        <f t="shared" si="4"/>
        <v>4362380.6371544423</v>
      </c>
    </row>
    <row r="18" spans="1:17" x14ac:dyDescent="0.3">
      <c r="A18">
        <f t="shared" si="0"/>
        <v>115</v>
      </c>
      <c r="B18">
        <v>23</v>
      </c>
      <c r="C18">
        <v>55.4</v>
      </c>
      <c r="D18">
        <v>11.39931741</v>
      </c>
      <c r="E18">
        <v>150.08760000000001</v>
      </c>
      <c r="F18">
        <f t="shared" si="1"/>
        <v>124.92772208103415</v>
      </c>
      <c r="G18">
        <f>A18*'[1]Time Interval'!$AF$7</f>
        <v>25.159877918965865</v>
      </c>
      <c r="I18">
        <f>C18/'[1]Time Interval'!$AK$30</f>
        <v>3264.3240574725928</v>
      </c>
      <c r="J18">
        <f>'[1]Time Interval'!$AC$30*A18</f>
        <v>0.63983716443235716</v>
      </c>
      <c r="K18">
        <f t="shared" si="2"/>
        <v>4947.0078152427068</v>
      </c>
      <c r="M18">
        <f t="shared" si="3"/>
        <v>4.8599401181162474</v>
      </c>
      <c r="P18">
        <f>F18/('[1]Time Interval'!$AI$4^2)</f>
        <v>2769452.8188283299</v>
      </c>
      <c r="Q18">
        <f t="shared" si="4"/>
        <v>4538376.6772679081</v>
      </c>
    </row>
    <row r="19" spans="1:17" x14ac:dyDescent="0.3">
      <c r="A19">
        <f t="shared" si="0"/>
        <v>120</v>
      </c>
      <c r="B19">
        <v>24</v>
      </c>
      <c r="C19">
        <v>56.8</v>
      </c>
      <c r="D19">
        <v>11.39931741</v>
      </c>
      <c r="E19">
        <v>149.74440000000001</v>
      </c>
      <c r="F19">
        <f t="shared" si="1"/>
        <v>123.49061434542693</v>
      </c>
      <c r="G19">
        <f>A19*'[1]Time Interval'!$AF$7</f>
        <v>26.253785654573075</v>
      </c>
      <c r="I19">
        <f>C19/'[1]Time Interval'!$AK$30</f>
        <v>3346.8160011632358</v>
      </c>
      <c r="J19">
        <f>'[1]Time Interval'!$AC$30*A19</f>
        <v>0.66765617158159007</v>
      </c>
      <c r="K19">
        <f t="shared" si="2"/>
        <v>4874.9831254060664</v>
      </c>
      <c r="M19">
        <f t="shared" si="3"/>
        <v>4.9827544893321818</v>
      </c>
      <c r="P19">
        <f>F19/('[1]Time Interval'!$AI$4^2)</f>
        <v>2737594.3809809177</v>
      </c>
      <c r="Q19">
        <f t="shared" si="4"/>
        <v>4279875.8740960434</v>
      </c>
    </row>
    <row r="20" spans="1:17" x14ac:dyDescent="0.3">
      <c r="A20">
        <f t="shared" si="0"/>
        <v>125</v>
      </c>
      <c r="B20">
        <v>25</v>
      </c>
      <c r="C20">
        <v>58</v>
      </c>
      <c r="D20">
        <v>11.39931741</v>
      </c>
      <c r="E20">
        <v>157.9188</v>
      </c>
      <c r="F20">
        <f t="shared" si="1"/>
        <v>130.57110660981971</v>
      </c>
      <c r="G20">
        <f>A20*'[1]Time Interval'!$AF$7</f>
        <v>27.347693390180286</v>
      </c>
      <c r="I20">
        <f>C20/'[1]Time Interval'!$AK$30</f>
        <v>3417.5233814695016</v>
      </c>
      <c r="J20">
        <f>'[1]Time Interval'!$AC$30*A20</f>
        <v>0.69547517873082298</v>
      </c>
      <c r="K20">
        <f t="shared" si="2"/>
        <v>4792.3363627467734</v>
      </c>
      <c r="M20">
        <f t="shared" si="3"/>
        <v>5.0880239503744109</v>
      </c>
      <c r="P20">
        <f>F20/('[1]Time Interval'!$AI$4^2)</f>
        <v>2894557.8550094874</v>
      </c>
      <c r="Q20">
        <f t="shared" si="4"/>
        <v>4325482.090936603</v>
      </c>
    </row>
    <row r="21" spans="1:17" x14ac:dyDescent="0.3">
      <c r="A21">
        <f t="shared" si="0"/>
        <v>130</v>
      </c>
      <c r="B21">
        <v>26</v>
      </c>
      <c r="C21">
        <v>60.4</v>
      </c>
      <c r="D21">
        <v>11.39931741</v>
      </c>
      <c r="E21">
        <v>165.59399999999999</v>
      </c>
      <c r="F21">
        <f t="shared" si="1"/>
        <v>137.15239887421251</v>
      </c>
      <c r="G21">
        <f>A21*'[1]Time Interval'!$AF$7</f>
        <v>28.4416011257875</v>
      </c>
      <c r="I21">
        <f>C21/'[1]Time Interval'!$AK$30</f>
        <v>3558.9381420820328</v>
      </c>
      <c r="J21">
        <f>'[1]Time Interval'!$AC$30*A21</f>
        <v>0.7232941858800559</v>
      </c>
      <c r="K21">
        <f t="shared" si="2"/>
        <v>4811.6961955296138</v>
      </c>
      <c r="M21">
        <f t="shared" si="3"/>
        <v>5.2985628724588691</v>
      </c>
      <c r="P21">
        <f>F21/('[1]Time Interval'!$AI$4^2)</f>
        <v>3040454.8433603439</v>
      </c>
      <c r="Q21">
        <f t="shared" si="4"/>
        <v>4350611.1129531423</v>
      </c>
    </row>
    <row r="22" spans="1:17" x14ac:dyDescent="0.3">
      <c r="A22">
        <f t="shared" si="0"/>
        <v>135</v>
      </c>
      <c r="B22">
        <v>27</v>
      </c>
      <c r="C22">
        <v>61.6</v>
      </c>
      <c r="D22">
        <v>12.19567691</v>
      </c>
      <c r="E22">
        <v>176.87280000000001</v>
      </c>
      <c r="F22">
        <f t="shared" si="1"/>
        <v>147.33729113860531</v>
      </c>
      <c r="G22">
        <f>A22*'[1]Time Interval'!$AF$7</f>
        <v>29.53550886139471</v>
      </c>
      <c r="I22">
        <f>C22/'[1]Time Interval'!$AK$30</f>
        <v>3629.6455223882981</v>
      </c>
      <c r="J22">
        <f>'[1]Time Interval'!$AC$30*A22</f>
        <v>0.75111319302928881</v>
      </c>
      <c r="K22">
        <f t="shared" si="2"/>
        <v>4737.8629594460726</v>
      </c>
      <c r="M22">
        <f t="shared" si="3"/>
        <v>5.0509701474208706</v>
      </c>
      <c r="P22">
        <f>F22/('[1]Time Interval'!$AI$4^2)</f>
        <v>3266238.0251971935</v>
      </c>
      <c r="Q22">
        <f t="shared" si="4"/>
        <v>4482601.1512660738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H1" workbookViewId="0">
      <selection activeCell="R12" sqref="R12"/>
    </sheetView>
  </sheetViews>
  <sheetFormatPr defaultRowHeight="14.4" x14ac:dyDescent="0.3"/>
  <sheetData>
    <row r="1" spans="1:18" x14ac:dyDescent="0.3">
      <c r="A1">
        <f t="shared" ref="A1:A15" si="0">B1*5</f>
        <v>30</v>
      </c>
      <c r="B1">
        <v>6</v>
      </c>
      <c r="C1">
        <v>15.2</v>
      </c>
      <c r="D1">
        <v>8.3959044370000004</v>
      </c>
      <c r="E1">
        <v>34.210799999999999</v>
      </c>
      <c r="F1">
        <f t="shared" ref="F1:F15" si="1">E1-G1</f>
        <v>26.411911552966888</v>
      </c>
      <c r="G1">
        <f>A1*'[1]Time Interval'!$AF$8</f>
        <v>7.7988884470331099</v>
      </c>
      <c r="I1">
        <f>C1/'[1]Time Interval'!$AK$31</f>
        <v>895.62681721269689</v>
      </c>
      <c r="J1">
        <f>'[1]Time Interval'!$AC$31*A1</f>
        <v>0.14047275886415103</v>
      </c>
      <c r="K1">
        <f t="shared" ref="K1:K15" si="2">I1/(J1^0.98161)</f>
        <v>6149.7745640231778</v>
      </c>
      <c r="M1">
        <f t="shared" ref="M1:M15" si="3">C1/D1</f>
        <v>1.8104065040348671</v>
      </c>
      <c r="P1">
        <f>F1/('[1]Time Interval'!$AI$4^2)</f>
        <v>585510.8992827253</v>
      </c>
      <c r="Q1">
        <f>P1/(J1^1.2706)</f>
        <v>7089317.8169857543</v>
      </c>
    </row>
    <row r="2" spans="1:18" x14ac:dyDescent="0.3">
      <c r="A2">
        <f t="shared" si="0"/>
        <v>35</v>
      </c>
      <c r="B2">
        <v>7</v>
      </c>
      <c r="C2">
        <v>17.600000000000001</v>
      </c>
      <c r="D2">
        <v>9.3970420929999996</v>
      </c>
      <c r="E2">
        <v>41.870399999999997</v>
      </c>
      <c r="F2">
        <f t="shared" si="1"/>
        <v>32.771696811794698</v>
      </c>
      <c r="G2">
        <f>A2*'[1]Time Interval'!$AF$8</f>
        <v>9.0987031882052953</v>
      </c>
      <c r="I2">
        <f>C2/'[1]Time Interval'!$AK$31</f>
        <v>1037.0415778252282</v>
      </c>
      <c r="J2">
        <f>'[1]Time Interval'!$AC$31*A2</f>
        <v>0.16388488534150955</v>
      </c>
      <c r="K2">
        <f t="shared" si="2"/>
        <v>6120.8626976421965</v>
      </c>
      <c r="M2">
        <f t="shared" si="3"/>
        <v>1.8729297821396917</v>
      </c>
      <c r="P2">
        <f>F2/('[1]Time Interval'!$AI$4^2)</f>
        <v>726497.42268046096</v>
      </c>
      <c r="Q2">
        <f t="shared" ref="Q2:Q15" si="4">P2/(J2^1.2706)</f>
        <v>7231709.1248140112</v>
      </c>
    </row>
    <row r="3" spans="1:18" x14ac:dyDescent="0.3">
      <c r="A3">
        <f t="shared" si="0"/>
        <v>40</v>
      </c>
      <c r="B3">
        <v>8</v>
      </c>
      <c r="C3">
        <v>20.2</v>
      </c>
      <c r="D3">
        <v>9.7838452789999995</v>
      </c>
      <c r="E3">
        <v>50.7</v>
      </c>
      <c r="F3">
        <f t="shared" si="1"/>
        <v>40.301482070622527</v>
      </c>
      <c r="G3">
        <f>A3*'[1]Time Interval'!$AF$8</f>
        <v>10.39851792937748</v>
      </c>
      <c r="I3">
        <f>C3/'[1]Time Interval'!$AK$31</f>
        <v>1190.2409018221367</v>
      </c>
      <c r="J3">
        <f>'[1]Time Interval'!$AC$31*A3</f>
        <v>0.18729701181886804</v>
      </c>
      <c r="K3">
        <f t="shared" si="2"/>
        <v>6162.0591686167436</v>
      </c>
      <c r="M3">
        <f t="shared" si="3"/>
        <v>2.0646279069188864</v>
      </c>
      <c r="P3">
        <f>F3/('[1]Time Interval'!$AI$4^2)</f>
        <v>893421.02188533731</v>
      </c>
      <c r="Q3">
        <f t="shared" si="4"/>
        <v>7505479.9794577584</v>
      </c>
    </row>
    <row r="4" spans="1:18" x14ac:dyDescent="0.3">
      <c r="A4">
        <f t="shared" si="0"/>
        <v>45</v>
      </c>
      <c r="B4">
        <v>9</v>
      </c>
      <c r="C4">
        <v>22.4</v>
      </c>
      <c r="D4">
        <v>9.7838452789999995</v>
      </c>
      <c r="E4">
        <v>57.095999999999997</v>
      </c>
      <c r="F4">
        <f t="shared" si="1"/>
        <v>45.397667329450329</v>
      </c>
      <c r="G4">
        <f>A4*'[1]Time Interval'!$AF$8</f>
        <v>11.698332670549664</v>
      </c>
      <c r="I4">
        <f>C4/'[1]Time Interval'!$AK$31</f>
        <v>1319.8710990502902</v>
      </c>
      <c r="J4">
        <f>'[1]Time Interval'!$AC$31*A4</f>
        <v>0.21070913829622656</v>
      </c>
      <c r="K4">
        <f t="shared" si="2"/>
        <v>6087.1034897230111</v>
      </c>
      <c r="M4">
        <f t="shared" si="3"/>
        <v>2.2894883720288641</v>
      </c>
      <c r="N4">
        <f>STDEV(K1:K18)/AVERAGE(K1:K18)*100</f>
        <v>2.4519055869412378</v>
      </c>
      <c r="P4">
        <f>F4/('[1]Time Interval'!$AI$4^2)</f>
        <v>1006395.5034113612</v>
      </c>
      <c r="Q4">
        <f t="shared" si="4"/>
        <v>7279416.9641277771</v>
      </c>
    </row>
    <row r="5" spans="1:18" x14ac:dyDescent="0.3">
      <c r="A5">
        <f t="shared" si="0"/>
        <v>50</v>
      </c>
      <c r="B5">
        <v>10</v>
      </c>
      <c r="C5">
        <v>24.8</v>
      </c>
      <c r="D5">
        <v>9.7838452789999995</v>
      </c>
      <c r="E5">
        <v>64.724400000000003</v>
      </c>
      <c r="F5">
        <f t="shared" si="1"/>
        <v>51.726252588278157</v>
      </c>
      <c r="G5">
        <f>A5*'[1]Time Interval'!$AF$8</f>
        <v>12.998147411721849</v>
      </c>
      <c r="I5">
        <f>C5/'[1]Time Interval'!$AK$31</f>
        <v>1461.2858596628214</v>
      </c>
      <c r="J5">
        <f>'[1]Time Interval'!$AC$31*A5</f>
        <v>0.23412126477358508</v>
      </c>
      <c r="K5">
        <f t="shared" si="2"/>
        <v>6077.1273540501443</v>
      </c>
      <c r="M5">
        <f t="shared" si="3"/>
        <v>2.5347906976033858</v>
      </c>
      <c r="P5">
        <f>F5/('[1]Time Interval'!$AI$4^2)</f>
        <v>1146690.3714542403</v>
      </c>
      <c r="Q5">
        <f t="shared" si="4"/>
        <v>7254953.0635532513</v>
      </c>
    </row>
    <row r="6" spans="1:18" x14ac:dyDescent="0.3">
      <c r="A6">
        <f t="shared" si="0"/>
        <v>55</v>
      </c>
      <c r="B6">
        <v>11</v>
      </c>
      <c r="C6">
        <v>27</v>
      </c>
      <c r="D6">
        <v>10.602957910000001</v>
      </c>
      <c r="E6">
        <v>73.335599999999999</v>
      </c>
      <c r="F6">
        <f t="shared" si="1"/>
        <v>59.037637847105962</v>
      </c>
      <c r="G6">
        <f>A6*'[1]Time Interval'!$AF$8</f>
        <v>14.297962152894035</v>
      </c>
      <c r="I6">
        <f>C6/'[1]Time Interval'!$AK$31</f>
        <v>1590.9160568909749</v>
      </c>
      <c r="J6">
        <f>'[1]Time Interval'!$AC$31*A6</f>
        <v>0.2575333912509436</v>
      </c>
      <c r="K6">
        <f t="shared" si="2"/>
        <v>6025.3037732331422</v>
      </c>
      <c r="M6">
        <f t="shared" si="3"/>
        <v>2.54645922667819</v>
      </c>
      <c r="P6">
        <f>F6/('[1]Time Interval'!$AI$4^2)</f>
        <v>1308772.3831751165</v>
      </c>
      <c r="Q6">
        <f t="shared" si="4"/>
        <v>7335994.8490760447</v>
      </c>
    </row>
    <row r="7" spans="1:18" x14ac:dyDescent="0.3">
      <c r="A7">
        <f t="shared" si="0"/>
        <v>60</v>
      </c>
      <c r="B7">
        <v>12</v>
      </c>
      <c r="C7">
        <v>29</v>
      </c>
      <c r="D7">
        <v>11.01251422</v>
      </c>
      <c r="E7">
        <v>80.386799999999994</v>
      </c>
      <c r="F7">
        <f t="shared" si="1"/>
        <v>64.789023105933779</v>
      </c>
      <c r="G7">
        <f>A7*'[1]Time Interval'!$AF$8</f>
        <v>15.59777689406622</v>
      </c>
      <c r="I7">
        <f>C7/'[1]Time Interval'!$AK$31</f>
        <v>1708.7616907347508</v>
      </c>
      <c r="J7">
        <f>'[1]Time Interval'!$AC$31*A7</f>
        <v>0.28094551772830206</v>
      </c>
      <c r="K7">
        <f t="shared" si="2"/>
        <v>5941.8208280763893</v>
      </c>
      <c r="M7">
        <f t="shared" si="3"/>
        <v>2.6333677687637076</v>
      </c>
      <c r="P7">
        <f>F7/('[1]Time Interval'!$AI$4^2)</f>
        <v>1436271.6271531393</v>
      </c>
      <c r="Q7">
        <f t="shared" si="4"/>
        <v>7208042.3779029343</v>
      </c>
    </row>
    <row r="8" spans="1:18" x14ac:dyDescent="0.3">
      <c r="A8">
        <f t="shared" si="0"/>
        <v>65</v>
      </c>
      <c r="B8">
        <v>13</v>
      </c>
      <c r="C8">
        <v>31.4</v>
      </c>
      <c r="D8">
        <v>10.98976109</v>
      </c>
      <c r="E8">
        <v>87.126000000000005</v>
      </c>
      <c r="F8">
        <f t="shared" si="1"/>
        <v>70.228408364761606</v>
      </c>
      <c r="G8">
        <f>A8*'[1]Time Interval'!$AF$8</f>
        <v>16.897591635238406</v>
      </c>
      <c r="I8">
        <f>C8/'[1]Time Interval'!$AK$31</f>
        <v>1850.1764513472817</v>
      </c>
      <c r="J8">
        <f>'[1]Time Interval'!$AC$31*A8</f>
        <v>0.30435764420566058</v>
      </c>
      <c r="K8">
        <f t="shared" si="2"/>
        <v>5947.4167389628228</v>
      </c>
      <c r="M8">
        <f t="shared" si="3"/>
        <v>2.8572049695031176</v>
      </c>
      <c r="N8">
        <f>AVERAGE(K1:K15)</f>
        <v>6015.1732203290831</v>
      </c>
      <c r="P8">
        <f>F8/('[1]Time Interval'!$AI$4^2)</f>
        <v>1556854.3175825917</v>
      </c>
      <c r="Q8">
        <f t="shared" si="4"/>
        <v>7057647.9853111142</v>
      </c>
    </row>
    <row r="9" spans="1:18" x14ac:dyDescent="0.3">
      <c r="A9">
        <f t="shared" si="0"/>
        <v>70</v>
      </c>
      <c r="B9">
        <v>14</v>
      </c>
      <c r="C9">
        <v>35.4</v>
      </c>
      <c r="D9">
        <v>11.39931741</v>
      </c>
      <c r="E9">
        <v>100.9164</v>
      </c>
      <c r="F9">
        <f t="shared" si="1"/>
        <v>82.718993623589398</v>
      </c>
      <c r="G9">
        <f>A9*'[1]Time Interval'!$AF$8</f>
        <v>18.197406376410591</v>
      </c>
      <c r="I9">
        <f>C9/'[1]Time Interval'!$AK$31</f>
        <v>2085.8677190348335</v>
      </c>
      <c r="J9">
        <f>'[1]Time Interval'!$AC$31*A9</f>
        <v>0.3277697706830191</v>
      </c>
      <c r="K9">
        <f t="shared" si="2"/>
        <v>6234.6083627144453</v>
      </c>
      <c r="M9">
        <f t="shared" si="3"/>
        <v>3.1054491007457612</v>
      </c>
      <c r="P9">
        <f>F9/('[1]Time Interval'!$AI$4^2)</f>
        <v>1833751.1182097425</v>
      </c>
      <c r="Q9">
        <f t="shared" si="4"/>
        <v>7565864.3557590488</v>
      </c>
    </row>
    <row r="10" spans="1:18" x14ac:dyDescent="0.3">
      <c r="A10">
        <f t="shared" si="0"/>
        <v>75</v>
      </c>
      <c r="B10">
        <v>15</v>
      </c>
      <c r="C10">
        <v>37.4</v>
      </c>
      <c r="D10">
        <v>12.013651879999999</v>
      </c>
      <c r="E10">
        <v>111.3372</v>
      </c>
      <c r="F10">
        <f t="shared" si="1"/>
        <v>91.839978882417228</v>
      </c>
      <c r="G10">
        <f>A10*'[1]Time Interval'!$AF$8</f>
        <v>19.497221117582775</v>
      </c>
      <c r="I10">
        <f>C10/'[1]Time Interval'!$AK$31</f>
        <v>2203.7133528786094</v>
      </c>
      <c r="J10">
        <f>'[1]Time Interval'!$AC$31*A10</f>
        <v>0.35118189716037762</v>
      </c>
      <c r="K10">
        <f t="shared" si="2"/>
        <v>6155.5281001549893</v>
      </c>
      <c r="M10">
        <f t="shared" si="3"/>
        <v>3.1131249992570953</v>
      </c>
      <c r="P10">
        <f>F10/('[1]Time Interval'!$AI$4^2)</f>
        <v>2035949.1405123298</v>
      </c>
      <c r="Q10">
        <f t="shared" si="4"/>
        <v>7695091.9259588551</v>
      </c>
    </row>
    <row r="11" spans="1:18" x14ac:dyDescent="0.3">
      <c r="A11">
        <f t="shared" si="0"/>
        <v>80</v>
      </c>
      <c r="B11">
        <v>16</v>
      </c>
      <c r="C11">
        <v>39</v>
      </c>
      <c r="D11">
        <v>12.992036410000001</v>
      </c>
      <c r="E11">
        <v>117.29640000000001</v>
      </c>
      <c r="F11">
        <f t="shared" si="1"/>
        <v>96.499364141245053</v>
      </c>
      <c r="G11">
        <f>A11*'[1]Time Interval'!$AF$8</f>
        <v>20.79703585875496</v>
      </c>
      <c r="I11">
        <f>C11/'[1]Time Interval'!$AK$31</f>
        <v>2297.9898599536305</v>
      </c>
      <c r="J11">
        <f>'[1]Time Interval'!$AC$31*A11</f>
        <v>0.37459402363773608</v>
      </c>
      <c r="K11">
        <f t="shared" si="2"/>
        <v>6024.8334757720586</v>
      </c>
      <c r="M11">
        <f t="shared" si="3"/>
        <v>3.0018388780054224</v>
      </c>
      <c r="P11">
        <f>F11/('[1]Time Interval'!$AI$4^2)</f>
        <v>2139240.4470703551</v>
      </c>
      <c r="Q11">
        <f t="shared" si="4"/>
        <v>7448917.9850424649</v>
      </c>
      <c r="R11">
        <f>_xlfn.STDEV.P(Q1:Q23)*100/R12</f>
        <v>2.5630256218331313</v>
      </c>
    </row>
    <row r="12" spans="1:18" x14ac:dyDescent="0.3">
      <c r="A12">
        <f t="shared" si="0"/>
        <v>85</v>
      </c>
      <c r="B12">
        <v>17</v>
      </c>
      <c r="C12">
        <v>40.799999999999997</v>
      </c>
      <c r="D12">
        <v>13.58361775</v>
      </c>
      <c r="E12">
        <v>124.098</v>
      </c>
      <c r="F12">
        <f t="shared" si="1"/>
        <v>102.00114940007285</v>
      </c>
      <c r="G12">
        <f>A12*'[1]Time Interval'!$AF$8</f>
        <v>22.096850599927144</v>
      </c>
      <c r="I12">
        <f>C12/'[1]Time Interval'!$AK$31</f>
        <v>2404.0509304130287</v>
      </c>
      <c r="J12">
        <f>'[1]Time Interval'!$AC$31*A12</f>
        <v>0.3980061501150946</v>
      </c>
      <c r="K12">
        <f t="shared" si="2"/>
        <v>5938.7610868192105</v>
      </c>
      <c r="M12">
        <f t="shared" si="3"/>
        <v>3.0036180898862526</v>
      </c>
      <c r="P12">
        <f>F12/('[1]Time Interval'!$AI$4^2)</f>
        <v>2261206.4482095209</v>
      </c>
      <c r="Q12">
        <f t="shared" si="4"/>
        <v>7289877.94580271</v>
      </c>
      <c r="R12">
        <f>AVERAGE(Q1:Q23)</f>
        <v>7287554.9777729511</v>
      </c>
    </row>
    <row r="13" spans="1:18" x14ac:dyDescent="0.3">
      <c r="A13">
        <f t="shared" si="0"/>
        <v>90</v>
      </c>
      <c r="B13">
        <v>18</v>
      </c>
      <c r="C13">
        <v>42.4</v>
      </c>
      <c r="D13">
        <v>13.811149029999999</v>
      </c>
      <c r="E13">
        <v>131.14920000000001</v>
      </c>
      <c r="F13">
        <f t="shared" si="1"/>
        <v>107.75253465890069</v>
      </c>
      <c r="G13">
        <f>A13*'[1]Time Interval'!$AF$8</f>
        <v>23.396665341099329</v>
      </c>
      <c r="I13">
        <f>C13/'[1]Time Interval'!$AK$31</f>
        <v>2498.3274374880493</v>
      </c>
      <c r="J13">
        <f>'[1]Time Interval'!$AC$31*A13</f>
        <v>0.42141827659245312</v>
      </c>
      <c r="K13">
        <f t="shared" si="2"/>
        <v>5834.9141377772039</v>
      </c>
      <c r="M13">
        <f t="shared" si="3"/>
        <v>3.0699835262004989</v>
      </c>
      <c r="P13">
        <f>F13/('[1]Time Interval'!$AI$4^2)</f>
        <v>2388705.692187544</v>
      </c>
      <c r="Q13">
        <f t="shared" si="4"/>
        <v>7161464.4554443322</v>
      </c>
    </row>
    <row r="14" spans="1:18" x14ac:dyDescent="0.3">
      <c r="A14">
        <f t="shared" si="0"/>
        <v>95</v>
      </c>
      <c r="B14">
        <v>19</v>
      </c>
      <c r="C14">
        <v>44.4</v>
      </c>
      <c r="D14">
        <v>14.402730379999999</v>
      </c>
      <c r="E14">
        <v>140.22839999999999</v>
      </c>
      <c r="F14">
        <f t="shared" si="1"/>
        <v>115.53191991772849</v>
      </c>
      <c r="G14">
        <f>A14*'[1]Time Interval'!$AF$8</f>
        <v>24.696480082271513</v>
      </c>
      <c r="I14">
        <f>C14/'[1]Time Interval'!$AK$31</f>
        <v>2616.1730713318252</v>
      </c>
      <c r="J14">
        <f>'[1]Time Interval'!$AC$31*A14</f>
        <v>0.44483040306981164</v>
      </c>
      <c r="K14">
        <f t="shared" si="2"/>
        <v>5794.3177133047093</v>
      </c>
      <c r="M14">
        <f t="shared" si="3"/>
        <v>3.0827488141869943</v>
      </c>
      <c r="P14">
        <f>F14/('[1]Time Interval'!$AI$4^2)</f>
        <v>2561162.5342312767</v>
      </c>
      <c r="Q14">
        <f t="shared" si="4"/>
        <v>7168714.0286026513</v>
      </c>
    </row>
    <row r="15" spans="1:18" x14ac:dyDescent="0.3">
      <c r="A15">
        <f t="shared" si="0"/>
        <v>100</v>
      </c>
      <c r="B15">
        <v>20</v>
      </c>
      <c r="C15">
        <v>46.2</v>
      </c>
      <c r="D15">
        <v>14.789533560000001</v>
      </c>
      <c r="E15">
        <v>146.76480000000001</v>
      </c>
      <c r="F15">
        <f t="shared" si="1"/>
        <v>120.76850517655632</v>
      </c>
      <c r="G15">
        <f>A15*'[1]Time Interval'!$AF$8</f>
        <v>25.996294823443698</v>
      </c>
      <c r="I15">
        <f>C15/'[1]Time Interval'!$AK$31</f>
        <v>2722.2341417912239</v>
      </c>
      <c r="J15">
        <f>'[1]Time Interval'!$AC$31*A15</f>
        <v>0.46824252954717016</v>
      </c>
      <c r="K15">
        <f t="shared" si="2"/>
        <v>5733.1668140660067</v>
      </c>
      <c r="M15">
        <f t="shared" si="3"/>
        <v>3.1238307694133933</v>
      </c>
      <c r="P15">
        <f>F15/('[1]Time Interval'!$AI$4^2)</f>
        <v>2677249.464854158</v>
      </c>
      <c r="Q15">
        <f t="shared" si="4"/>
        <v>7020831.8087555645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RPM</vt:lpstr>
      <vt:lpstr>5 RPM</vt:lpstr>
      <vt:lpstr>10 RPM</vt:lpstr>
      <vt:lpstr>15 RPM</vt:lpstr>
      <vt:lpstr>20 RPM</vt:lpstr>
      <vt:lpstr>25 RPM</vt:lpstr>
      <vt:lpstr>30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Sibasish Panda</dc:creator>
  <cp:lastModifiedBy>Sibasish Panda</cp:lastModifiedBy>
  <dcterms:created xsi:type="dcterms:W3CDTF">2023-03-17T12:54:40Z</dcterms:created>
  <dcterms:modified xsi:type="dcterms:W3CDTF">2023-05-08T07:52:51Z</dcterms:modified>
</cp:coreProperties>
</file>