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IT Kanpur\IIT Kanpur\Porous Media Lab\Research\Actual Experiments\Processing\Volume_profiling\"/>
    </mc:Choice>
  </mc:AlternateContent>
  <bookViews>
    <workbookView xWindow="0" yWindow="0" windowWidth="23040" windowHeight="9072" firstSheet="3" activeTab="6"/>
  </bookViews>
  <sheets>
    <sheet name="1 RPM" sheetId="1" r:id="rId1"/>
    <sheet name="5 RPM" sheetId="2" r:id="rId2"/>
    <sheet name="10 RPM" sheetId="3" r:id="rId3"/>
    <sheet name="15 RPM" sheetId="4" r:id="rId4"/>
    <sheet name="20 RPM" sheetId="5" r:id="rId5"/>
    <sheet name="25 RPM" sheetId="6" r:id="rId6"/>
    <sheet name="30 RPM" sheetId="7" r:id="rId7"/>
  </sheets>
  <externalReferences>
    <externalReference r:id="rId8"/>
  </externalReferences>
  <calcPr calcId="162913"/>
</workbook>
</file>

<file path=xl/calcChain.xml><?xml version="1.0" encoding="utf-8"?>
<calcChain xmlns="http://schemas.openxmlformats.org/spreadsheetml/2006/main">
  <c r="G1" i="2" l="1"/>
  <c r="F1" i="2" s="1"/>
  <c r="P1" i="2" s="1"/>
  <c r="G2" i="2"/>
  <c r="F2" i="2" s="1"/>
  <c r="P2" i="2" s="1"/>
  <c r="G3" i="2"/>
  <c r="F3" i="2" s="1"/>
  <c r="P3" i="2" s="1"/>
  <c r="G4" i="2"/>
  <c r="F4" i="2" s="1"/>
  <c r="P4" i="2" s="1"/>
  <c r="G5" i="2"/>
  <c r="F5" i="2" s="1"/>
  <c r="P5" i="2" s="1"/>
  <c r="G6" i="2"/>
  <c r="F6" i="2" s="1"/>
  <c r="P6" i="2" s="1"/>
  <c r="G7" i="2"/>
  <c r="F7" i="2" s="1"/>
  <c r="P7" i="2" s="1"/>
  <c r="G8" i="2"/>
  <c r="F8" i="2" s="1"/>
  <c r="P8" i="2" s="1"/>
  <c r="G9" i="2"/>
  <c r="F9" i="2" s="1"/>
  <c r="P9" i="2" s="1"/>
  <c r="G10" i="2"/>
  <c r="F10" i="2" s="1"/>
  <c r="P10" i="2" s="1"/>
  <c r="G11" i="2"/>
  <c r="F11" i="2" s="1"/>
  <c r="P11" i="2" s="1"/>
  <c r="G12" i="2"/>
  <c r="F12" i="2" s="1"/>
  <c r="P12" i="2" s="1"/>
  <c r="G13" i="2"/>
  <c r="F13" i="2" s="1"/>
  <c r="P13" i="2" s="1"/>
  <c r="G14" i="2"/>
  <c r="F14" i="2" s="1"/>
  <c r="P14" i="2" s="1"/>
  <c r="G15" i="2"/>
  <c r="F15" i="2" s="1"/>
  <c r="P15" i="2" s="1"/>
  <c r="G16" i="2"/>
  <c r="F16" i="2" s="1"/>
  <c r="P16" i="2" s="1"/>
  <c r="G17" i="2"/>
  <c r="F17" i="2" s="1"/>
  <c r="P17" i="2" s="1"/>
  <c r="G1" i="1"/>
  <c r="F1" i="1" s="1"/>
  <c r="P1" i="1" s="1"/>
  <c r="G2" i="1"/>
  <c r="F2" i="1" s="1"/>
  <c r="P2" i="1" s="1"/>
  <c r="G3" i="1"/>
  <c r="F3" i="1" s="1"/>
  <c r="P3" i="1" s="1"/>
  <c r="G4" i="1"/>
  <c r="F4" i="1" s="1"/>
  <c r="P4" i="1" s="1"/>
  <c r="G5" i="1"/>
  <c r="F5" i="1" s="1"/>
  <c r="P5" i="1" s="1"/>
  <c r="G6" i="1"/>
  <c r="F6" i="1" s="1"/>
  <c r="P6" i="1" s="1"/>
  <c r="G7" i="1"/>
  <c r="F7" i="1" s="1"/>
  <c r="P7" i="1" s="1"/>
  <c r="G8" i="1"/>
  <c r="F8" i="1" s="1"/>
  <c r="P8" i="1" s="1"/>
  <c r="G9" i="1"/>
  <c r="F9" i="1" s="1"/>
  <c r="P9" i="1" s="1"/>
  <c r="G10" i="1"/>
  <c r="F10" i="1" s="1"/>
  <c r="P10" i="1" s="1"/>
  <c r="G11" i="1"/>
  <c r="F11" i="1" s="1"/>
  <c r="P11" i="1" s="1"/>
  <c r="G12" i="1"/>
  <c r="F12" i="1" s="1"/>
  <c r="P12" i="1" s="1"/>
  <c r="G13" i="1"/>
  <c r="F13" i="1" s="1"/>
  <c r="P13" i="1" s="1"/>
  <c r="G14" i="1"/>
  <c r="F14" i="1" s="1"/>
  <c r="P14" i="1" s="1"/>
  <c r="G15" i="1"/>
  <c r="F15" i="1" s="1"/>
  <c r="P15" i="1" s="1"/>
  <c r="G16" i="1"/>
  <c r="F16" i="1" s="1"/>
  <c r="P16" i="1" s="1"/>
  <c r="G17" i="1"/>
  <c r="F17" i="1" s="1"/>
  <c r="P17" i="1" s="1"/>
  <c r="G18" i="1"/>
  <c r="F18" i="1" s="1"/>
  <c r="P18" i="1" s="1"/>
  <c r="G19" i="1"/>
  <c r="F19" i="1" s="1"/>
  <c r="P19" i="1" s="1"/>
  <c r="G20" i="1"/>
  <c r="F20" i="1" s="1"/>
  <c r="P20" i="1" s="1"/>
  <c r="G21" i="1"/>
  <c r="F21" i="1" s="1"/>
  <c r="P21" i="1" s="1"/>
  <c r="G22" i="1"/>
  <c r="F22" i="1" s="1"/>
  <c r="P22" i="1" s="1"/>
  <c r="G23" i="1"/>
  <c r="F23" i="1" s="1"/>
  <c r="P23" i="1" s="1"/>
  <c r="G24" i="1"/>
  <c r="F24" i="1" s="1"/>
  <c r="P24" i="1" s="1"/>
  <c r="G25" i="1"/>
  <c r="F25" i="1" s="1"/>
  <c r="P25" i="1" s="1"/>
  <c r="G26" i="1"/>
  <c r="F26" i="1" s="1"/>
  <c r="P26" i="1" s="1"/>
  <c r="A1" i="4" l="1"/>
  <c r="G1" i="4" s="1"/>
  <c r="F1" i="4" s="1"/>
  <c r="P1" i="4" s="1"/>
  <c r="A2" i="4"/>
  <c r="G2" i="4" s="1"/>
  <c r="F2" i="4" s="1"/>
  <c r="P2" i="4" s="1"/>
  <c r="A3" i="4"/>
  <c r="G3" i="4" s="1"/>
  <c r="F3" i="4" s="1"/>
  <c r="P3" i="4" s="1"/>
  <c r="A4" i="4"/>
  <c r="G4" i="4" s="1"/>
  <c r="F4" i="4" s="1"/>
  <c r="P4" i="4" s="1"/>
  <c r="A5" i="4"/>
  <c r="G5" i="4" s="1"/>
  <c r="F5" i="4" s="1"/>
  <c r="P5" i="4" s="1"/>
  <c r="A6" i="4"/>
  <c r="G6" i="4" s="1"/>
  <c r="F6" i="4" s="1"/>
  <c r="P6" i="4" s="1"/>
  <c r="A7" i="4"/>
  <c r="G7" i="4" s="1"/>
  <c r="F7" i="4" s="1"/>
  <c r="P7" i="4" s="1"/>
  <c r="A8" i="4"/>
  <c r="G8" i="4" s="1"/>
  <c r="F8" i="4" s="1"/>
  <c r="P8" i="4" s="1"/>
  <c r="A9" i="4"/>
  <c r="G9" i="4" s="1"/>
  <c r="F9" i="4" s="1"/>
  <c r="P9" i="4" s="1"/>
  <c r="A10" i="4"/>
  <c r="G10" i="4" s="1"/>
  <c r="F10" i="4" s="1"/>
  <c r="P10" i="4" s="1"/>
  <c r="A11" i="4"/>
  <c r="G11" i="4" s="1"/>
  <c r="F11" i="4" s="1"/>
  <c r="P11" i="4" s="1"/>
  <c r="A12" i="4"/>
  <c r="G12" i="4" s="1"/>
  <c r="F12" i="4" s="1"/>
  <c r="P12" i="4" s="1"/>
  <c r="A13" i="4"/>
  <c r="G13" i="4" s="1"/>
  <c r="F13" i="4" s="1"/>
  <c r="P13" i="4" s="1"/>
  <c r="A14" i="4"/>
  <c r="G14" i="4" s="1"/>
  <c r="F14" i="4" s="1"/>
  <c r="P14" i="4" s="1"/>
  <c r="A15" i="4"/>
  <c r="G15" i="4" s="1"/>
  <c r="F15" i="4" s="1"/>
  <c r="P15" i="4" s="1"/>
  <c r="A16" i="4"/>
  <c r="G16" i="4" s="1"/>
  <c r="F16" i="4" s="1"/>
  <c r="P16" i="4" s="1"/>
  <c r="A17" i="4"/>
  <c r="G17" i="4" s="1"/>
  <c r="F17" i="4" s="1"/>
  <c r="P17" i="4" s="1"/>
  <c r="A18" i="4"/>
  <c r="G18" i="4" s="1"/>
  <c r="F18" i="4" s="1"/>
  <c r="P18" i="4" s="1"/>
  <c r="A19" i="4"/>
  <c r="G19" i="4" s="1"/>
  <c r="F19" i="4" s="1"/>
  <c r="P19" i="4" s="1"/>
  <c r="A20" i="4"/>
  <c r="G20" i="4" s="1"/>
  <c r="F20" i="4" s="1"/>
  <c r="P20" i="4" s="1"/>
  <c r="A21" i="4"/>
  <c r="G21" i="4" s="1"/>
  <c r="F21" i="4" s="1"/>
  <c r="P21" i="4" s="1"/>
  <c r="A22" i="4"/>
  <c r="G22" i="4" s="1"/>
  <c r="F22" i="4" s="1"/>
  <c r="P22" i="4" s="1"/>
  <c r="A1" i="7" l="1"/>
  <c r="G1" i="7" s="1"/>
  <c r="F1" i="7" s="1"/>
  <c r="P1" i="7" s="1"/>
  <c r="A2" i="7"/>
  <c r="G2" i="7" s="1"/>
  <c r="F2" i="7" s="1"/>
  <c r="P2" i="7" s="1"/>
  <c r="A3" i="7"/>
  <c r="G3" i="7" s="1"/>
  <c r="F3" i="7" s="1"/>
  <c r="P3" i="7" s="1"/>
  <c r="A4" i="7"/>
  <c r="G4" i="7" s="1"/>
  <c r="F4" i="7" s="1"/>
  <c r="P4" i="7" s="1"/>
  <c r="A5" i="7"/>
  <c r="G5" i="7" s="1"/>
  <c r="F5" i="7" s="1"/>
  <c r="P5" i="7" s="1"/>
  <c r="A6" i="7"/>
  <c r="G6" i="7" s="1"/>
  <c r="F6" i="7" s="1"/>
  <c r="P6" i="7" s="1"/>
  <c r="A7" i="7"/>
  <c r="G7" i="7" s="1"/>
  <c r="F7" i="7" s="1"/>
  <c r="P7" i="7" s="1"/>
  <c r="A8" i="7"/>
  <c r="G8" i="7" s="1"/>
  <c r="F8" i="7" s="1"/>
  <c r="P8" i="7" s="1"/>
  <c r="A9" i="7"/>
  <c r="G9" i="7" s="1"/>
  <c r="F9" i="7" s="1"/>
  <c r="P9" i="7" s="1"/>
  <c r="A10" i="7"/>
  <c r="G10" i="7" s="1"/>
  <c r="F10" i="7" s="1"/>
  <c r="P10" i="7" s="1"/>
  <c r="A11" i="7"/>
  <c r="G11" i="7" s="1"/>
  <c r="F11" i="7" s="1"/>
  <c r="P11" i="7" s="1"/>
  <c r="A12" i="7"/>
  <c r="G12" i="7" s="1"/>
  <c r="F12" i="7" s="1"/>
  <c r="P12" i="7" s="1"/>
  <c r="A13" i="7"/>
  <c r="G13" i="7" s="1"/>
  <c r="F13" i="7" s="1"/>
  <c r="P13" i="7" s="1"/>
  <c r="A1" i="6"/>
  <c r="G1" i="6" s="1"/>
  <c r="F1" i="6" s="1"/>
  <c r="P1" i="6" s="1"/>
  <c r="A2" i="6"/>
  <c r="G2" i="6" s="1"/>
  <c r="F2" i="6" s="1"/>
  <c r="P2" i="6" s="1"/>
  <c r="A3" i="6"/>
  <c r="G3" i="6" s="1"/>
  <c r="F3" i="6" s="1"/>
  <c r="P3" i="6" s="1"/>
  <c r="A4" i="6"/>
  <c r="G4" i="6" s="1"/>
  <c r="F4" i="6" s="1"/>
  <c r="P4" i="6" s="1"/>
  <c r="A5" i="6"/>
  <c r="G5" i="6" s="1"/>
  <c r="F5" i="6" s="1"/>
  <c r="P5" i="6" s="1"/>
  <c r="A6" i="6"/>
  <c r="G6" i="6" s="1"/>
  <c r="F6" i="6" s="1"/>
  <c r="P6" i="6" s="1"/>
  <c r="A7" i="6"/>
  <c r="G7" i="6" s="1"/>
  <c r="F7" i="6" s="1"/>
  <c r="P7" i="6" s="1"/>
  <c r="A8" i="6"/>
  <c r="G8" i="6" s="1"/>
  <c r="F8" i="6" s="1"/>
  <c r="P8" i="6" s="1"/>
  <c r="A9" i="6"/>
  <c r="G9" i="6" s="1"/>
  <c r="F9" i="6" s="1"/>
  <c r="P9" i="6" s="1"/>
  <c r="A10" i="6"/>
  <c r="G10" i="6" s="1"/>
  <c r="F10" i="6" s="1"/>
  <c r="P10" i="6" s="1"/>
  <c r="A11" i="6"/>
  <c r="G11" i="6" s="1"/>
  <c r="F11" i="6" s="1"/>
  <c r="P11" i="6" s="1"/>
  <c r="A12" i="6"/>
  <c r="G12" i="6" s="1"/>
  <c r="F12" i="6" s="1"/>
  <c r="P12" i="6" s="1"/>
  <c r="A13" i="6"/>
  <c r="G13" i="6" s="1"/>
  <c r="F13" i="6" s="1"/>
  <c r="P13" i="6" s="1"/>
  <c r="A1" i="5"/>
  <c r="G1" i="5" s="1"/>
  <c r="F1" i="5" s="1"/>
  <c r="P1" i="5" s="1"/>
  <c r="A2" i="5"/>
  <c r="G2" i="5" s="1"/>
  <c r="F2" i="5" s="1"/>
  <c r="P2" i="5" s="1"/>
  <c r="A3" i="5"/>
  <c r="G3" i="5" s="1"/>
  <c r="F3" i="5" s="1"/>
  <c r="P3" i="5" s="1"/>
  <c r="A4" i="5"/>
  <c r="G4" i="5" s="1"/>
  <c r="F4" i="5" s="1"/>
  <c r="P4" i="5" s="1"/>
  <c r="A5" i="5"/>
  <c r="G5" i="5" s="1"/>
  <c r="F5" i="5" s="1"/>
  <c r="P5" i="5" s="1"/>
  <c r="A6" i="5"/>
  <c r="G6" i="5" s="1"/>
  <c r="F6" i="5" s="1"/>
  <c r="P6" i="5" s="1"/>
  <c r="A7" i="5"/>
  <c r="G7" i="5" s="1"/>
  <c r="F7" i="5" s="1"/>
  <c r="P7" i="5" s="1"/>
  <c r="A8" i="5"/>
  <c r="G8" i="5" s="1"/>
  <c r="F8" i="5" s="1"/>
  <c r="P8" i="5" s="1"/>
  <c r="A9" i="5"/>
  <c r="G9" i="5" s="1"/>
  <c r="F9" i="5" s="1"/>
  <c r="P9" i="5" s="1"/>
  <c r="A10" i="5"/>
  <c r="G10" i="5" s="1"/>
  <c r="F10" i="5" s="1"/>
  <c r="P10" i="5" s="1"/>
  <c r="A11" i="5"/>
  <c r="G11" i="5" s="1"/>
  <c r="F11" i="5" s="1"/>
  <c r="P11" i="5" s="1"/>
  <c r="A12" i="5"/>
  <c r="G12" i="5" s="1"/>
  <c r="F12" i="5" s="1"/>
  <c r="P12" i="5" s="1"/>
  <c r="A13" i="5"/>
  <c r="G13" i="5" s="1"/>
  <c r="F13" i="5" s="1"/>
  <c r="P13" i="5" s="1"/>
  <c r="A14" i="5"/>
  <c r="G14" i="5" s="1"/>
  <c r="F14" i="5" s="1"/>
  <c r="P14" i="5" s="1"/>
  <c r="A15" i="5"/>
  <c r="G15" i="5" s="1"/>
  <c r="F15" i="5" s="1"/>
  <c r="P15" i="5" s="1"/>
  <c r="G1" i="3"/>
  <c r="F1" i="3" s="1"/>
  <c r="P1" i="3" s="1"/>
  <c r="A2" i="3"/>
  <c r="G2" i="3" s="1"/>
  <c r="F2" i="3" s="1"/>
  <c r="P2" i="3" s="1"/>
  <c r="A3" i="3"/>
  <c r="G3" i="3" s="1"/>
  <c r="F3" i="3" s="1"/>
  <c r="P3" i="3" s="1"/>
  <c r="A4" i="3"/>
  <c r="G4" i="3" s="1"/>
  <c r="F4" i="3" s="1"/>
  <c r="P4" i="3" s="1"/>
  <c r="A5" i="3"/>
  <c r="G5" i="3" s="1"/>
  <c r="F5" i="3" s="1"/>
  <c r="P5" i="3" s="1"/>
  <c r="A6" i="3"/>
  <c r="G6" i="3" s="1"/>
  <c r="F6" i="3" s="1"/>
  <c r="P6" i="3" s="1"/>
  <c r="A7" i="3"/>
  <c r="G7" i="3" s="1"/>
  <c r="F7" i="3" s="1"/>
  <c r="P7" i="3" s="1"/>
  <c r="A8" i="3"/>
  <c r="G8" i="3" s="1"/>
  <c r="F8" i="3" s="1"/>
  <c r="P8" i="3" s="1"/>
  <c r="A9" i="3"/>
  <c r="G9" i="3" s="1"/>
  <c r="F9" i="3" s="1"/>
  <c r="P9" i="3" s="1"/>
  <c r="A10" i="3"/>
  <c r="G10" i="3" s="1"/>
  <c r="F10" i="3" s="1"/>
  <c r="P10" i="3" s="1"/>
  <c r="A11" i="3"/>
  <c r="G11" i="3" s="1"/>
  <c r="F11" i="3" s="1"/>
  <c r="P11" i="3" s="1"/>
  <c r="A12" i="3"/>
  <c r="G12" i="3" s="1"/>
  <c r="F12" i="3" s="1"/>
  <c r="P12" i="3" s="1"/>
  <c r="A13" i="3"/>
  <c r="G13" i="3" s="1"/>
  <c r="F13" i="3" s="1"/>
  <c r="P13" i="3" s="1"/>
  <c r="A14" i="3"/>
  <c r="G14" i="3" s="1"/>
  <c r="F14" i="3" s="1"/>
  <c r="P14" i="3" s="1"/>
  <c r="J1" i="7" l="1"/>
  <c r="Q1" i="7" s="1"/>
  <c r="J2" i="7"/>
  <c r="Q2" i="7" s="1"/>
  <c r="J3" i="7"/>
  <c r="Q3" i="7" s="1"/>
  <c r="J4" i="7"/>
  <c r="Q4" i="7" s="1"/>
  <c r="J5" i="7"/>
  <c r="Q5" i="7" s="1"/>
  <c r="J6" i="7"/>
  <c r="Q6" i="7" s="1"/>
  <c r="J7" i="7"/>
  <c r="Q7" i="7" s="1"/>
  <c r="J8" i="7"/>
  <c r="Q8" i="7" s="1"/>
  <c r="J9" i="7"/>
  <c r="Q9" i="7" s="1"/>
  <c r="J10" i="7"/>
  <c r="Q10" i="7" s="1"/>
  <c r="J11" i="7"/>
  <c r="Q11" i="7" s="1"/>
  <c r="J12" i="7"/>
  <c r="Q12" i="7" s="1"/>
  <c r="J13" i="7"/>
  <c r="Q13" i="7" s="1"/>
  <c r="I1" i="7"/>
  <c r="I2" i="7"/>
  <c r="I3" i="7"/>
  <c r="I4" i="7"/>
  <c r="I5" i="7"/>
  <c r="I6" i="7"/>
  <c r="I7" i="7"/>
  <c r="I8" i="7"/>
  <c r="I9" i="7"/>
  <c r="I10" i="7"/>
  <c r="I11" i="7"/>
  <c r="I12" i="7"/>
  <c r="I13" i="7"/>
  <c r="J1" i="6"/>
  <c r="Q1" i="6" s="1"/>
  <c r="J2" i="6"/>
  <c r="Q2" i="6" s="1"/>
  <c r="J3" i="6"/>
  <c r="Q3" i="6" s="1"/>
  <c r="J4" i="6"/>
  <c r="Q4" i="6" s="1"/>
  <c r="J5" i="6"/>
  <c r="Q5" i="6" s="1"/>
  <c r="J6" i="6"/>
  <c r="Q6" i="6" s="1"/>
  <c r="J7" i="6"/>
  <c r="Q7" i="6" s="1"/>
  <c r="J8" i="6"/>
  <c r="Q8" i="6" s="1"/>
  <c r="J9" i="6"/>
  <c r="Q9" i="6" s="1"/>
  <c r="J10" i="6"/>
  <c r="Q10" i="6" s="1"/>
  <c r="J11" i="6"/>
  <c r="Q11" i="6" s="1"/>
  <c r="J12" i="6"/>
  <c r="Q12" i="6" s="1"/>
  <c r="J13" i="6"/>
  <c r="Q13" i="6" s="1"/>
  <c r="I1" i="6"/>
  <c r="I2" i="6"/>
  <c r="I3" i="6"/>
  <c r="I4" i="6"/>
  <c r="I5" i="6"/>
  <c r="I6" i="6"/>
  <c r="I7" i="6"/>
  <c r="I8" i="6"/>
  <c r="I9" i="6"/>
  <c r="I10" i="6"/>
  <c r="I11" i="6"/>
  <c r="I12" i="6"/>
  <c r="I13" i="6"/>
  <c r="J1" i="5"/>
  <c r="Q1" i="5" s="1"/>
  <c r="J2" i="5"/>
  <c r="Q2" i="5" s="1"/>
  <c r="J3" i="5"/>
  <c r="Q3" i="5" s="1"/>
  <c r="J4" i="5"/>
  <c r="Q4" i="5" s="1"/>
  <c r="J5" i="5"/>
  <c r="Q5" i="5" s="1"/>
  <c r="J6" i="5"/>
  <c r="Q6" i="5" s="1"/>
  <c r="J7" i="5"/>
  <c r="Q7" i="5" s="1"/>
  <c r="J8" i="5"/>
  <c r="Q8" i="5" s="1"/>
  <c r="J9" i="5"/>
  <c r="Q9" i="5" s="1"/>
  <c r="J10" i="5"/>
  <c r="Q10" i="5" s="1"/>
  <c r="J11" i="5"/>
  <c r="Q11" i="5" s="1"/>
  <c r="J12" i="5"/>
  <c r="Q12" i="5" s="1"/>
  <c r="J13" i="5"/>
  <c r="Q13" i="5" s="1"/>
  <c r="J14" i="5"/>
  <c r="Q14" i="5" s="1"/>
  <c r="J15" i="5"/>
  <c r="Q15" i="5" s="1"/>
  <c r="I1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J1" i="4"/>
  <c r="Q1" i="4" s="1"/>
  <c r="J2" i="4"/>
  <c r="Q2" i="4" s="1"/>
  <c r="J3" i="4"/>
  <c r="Q3" i="4" s="1"/>
  <c r="J4" i="4"/>
  <c r="Q4" i="4" s="1"/>
  <c r="J5" i="4"/>
  <c r="Q5" i="4" s="1"/>
  <c r="J6" i="4"/>
  <c r="Q6" i="4" s="1"/>
  <c r="J7" i="4"/>
  <c r="Q7" i="4" s="1"/>
  <c r="J8" i="4"/>
  <c r="Q8" i="4" s="1"/>
  <c r="J9" i="4"/>
  <c r="Q9" i="4" s="1"/>
  <c r="J10" i="4"/>
  <c r="Q10" i="4" s="1"/>
  <c r="J11" i="4"/>
  <c r="Q11" i="4" s="1"/>
  <c r="J12" i="4"/>
  <c r="Q12" i="4" s="1"/>
  <c r="J13" i="4"/>
  <c r="Q13" i="4" s="1"/>
  <c r="J14" i="4"/>
  <c r="Q14" i="4" s="1"/>
  <c r="J15" i="4"/>
  <c r="Q15" i="4" s="1"/>
  <c r="J16" i="4"/>
  <c r="Q16" i="4" s="1"/>
  <c r="J17" i="4"/>
  <c r="Q17" i="4" s="1"/>
  <c r="J18" i="4"/>
  <c r="Q18" i="4" s="1"/>
  <c r="J19" i="4"/>
  <c r="Q19" i="4" s="1"/>
  <c r="J20" i="4"/>
  <c r="Q20" i="4" s="1"/>
  <c r="J21" i="4"/>
  <c r="Q21" i="4" s="1"/>
  <c r="J22" i="4"/>
  <c r="Q22" i="4" s="1"/>
  <c r="I1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J1" i="3"/>
  <c r="Q1" i="3" s="1"/>
  <c r="J2" i="3"/>
  <c r="Q2" i="3" s="1"/>
  <c r="J3" i="3"/>
  <c r="Q3" i="3" s="1"/>
  <c r="J4" i="3"/>
  <c r="Q4" i="3" s="1"/>
  <c r="J5" i="3"/>
  <c r="Q5" i="3" s="1"/>
  <c r="J6" i="3"/>
  <c r="Q6" i="3" s="1"/>
  <c r="J7" i="3"/>
  <c r="Q7" i="3" s="1"/>
  <c r="J8" i="3"/>
  <c r="Q8" i="3" s="1"/>
  <c r="J9" i="3"/>
  <c r="Q9" i="3" s="1"/>
  <c r="J10" i="3"/>
  <c r="Q10" i="3" s="1"/>
  <c r="J11" i="3"/>
  <c r="Q11" i="3" s="1"/>
  <c r="J12" i="3"/>
  <c r="Q12" i="3" s="1"/>
  <c r="J13" i="3"/>
  <c r="Q13" i="3" s="1"/>
  <c r="J14" i="3"/>
  <c r="Q14" i="3" s="1"/>
  <c r="I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J1" i="2"/>
  <c r="Q1" i="2" s="1"/>
  <c r="J2" i="2"/>
  <c r="Q2" i="2" s="1"/>
  <c r="J3" i="2"/>
  <c r="Q3" i="2" s="1"/>
  <c r="J4" i="2"/>
  <c r="Q4" i="2" s="1"/>
  <c r="J5" i="2"/>
  <c r="Q5" i="2" s="1"/>
  <c r="J6" i="2"/>
  <c r="Q6" i="2" s="1"/>
  <c r="J7" i="2"/>
  <c r="Q7" i="2" s="1"/>
  <c r="J8" i="2"/>
  <c r="Q8" i="2" s="1"/>
  <c r="J9" i="2"/>
  <c r="Q9" i="2" s="1"/>
  <c r="J10" i="2"/>
  <c r="Q10" i="2" s="1"/>
  <c r="J11" i="2"/>
  <c r="Q11" i="2" s="1"/>
  <c r="J12" i="2"/>
  <c r="Q12" i="2" s="1"/>
  <c r="J13" i="2"/>
  <c r="Q13" i="2" s="1"/>
  <c r="J14" i="2"/>
  <c r="Q14" i="2" s="1"/>
  <c r="J15" i="2"/>
  <c r="Q15" i="2" s="1"/>
  <c r="J16" i="2"/>
  <c r="Q16" i="2" s="1"/>
  <c r="J17" i="2"/>
  <c r="Q17" i="2" s="1"/>
  <c r="I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J1" i="1"/>
  <c r="Q1" i="1" s="1"/>
  <c r="J2" i="1"/>
  <c r="Q2" i="1" s="1"/>
  <c r="J3" i="1"/>
  <c r="Q3" i="1" s="1"/>
  <c r="J4" i="1"/>
  <c r="Q4" i="1" s="1"/>
  <c r="J5" i="1"/>
  <c r="Q5" i="1" s="1"/>
  <c r="J6" i="1"/>
  <c r="Q6" i="1" s="1"/>
  <c r="J7" i="1"/>
  <c r="Q7" i="1" s="1"/>
  <c r="J8" i="1"/>
  <c r="Q8" i="1" s="1"/>
  <c r="J9" i="1"/>
  <c r="Q9" i="1" s="1"/>
  <c r="J10" i="1"/>
  <c r="Q10" i="1" s="1"/>
  <c r="J11" i="1"/>
  <c r="Q11" i="1" s="1"/>
  <c r="J12" i="1"/>
  <c r="Q12" i="1" s="1"/>
  <c r="J13" i="1"/>
  <c r="Q13" i="1" s="1"/>
  <c r="J14" i="1"/>
  <c r="Q14" i="1" s="1"/>
  <c r="J15" i="1"/>
  <c r="Q15" i="1" s="1"/>
  <c r="J16" i="1"/>
  <c r="Q16" i="1" s="1"/>
  <c r="J17" i="1"/>
  <c r="Q17" i="1" s="1"/>
  <c r="J18" i="1"/>
  <c r="Q18" i="1" s="1"/>
  <c r="J19" i="1"/>
  <c r="Q19" i="1" s="1"/>
  <c r="J20" i="1"/>
  <c r="Q20" i="1" s="1"/>
  <c r="J21" i="1"/>
  <c r="Q21" i="1" s="1"/>
  <c r="J22" i="1"/>
  <c r="Q22" i="1" s="1"/>
  <c r="J23" i="1"/>
  <c r="Q23" i="1" s="1"/>
  <c r="J24" i="1"/>
  <c r="Q24" i="1" s="1"/>
  <c r="J25" i="1"/>
  <c r="Q25" i="1" s="1"/>
  <c r="J26" i="1"/>
  <c r="Q26" i="1" s="1"/>
  <c r="I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K16" i="1" l="1"/>
  <c r="K8" i="1"/>
  <c r="K24" i="1"/>
  <c r="K6" i="6"/>
  <c r="K3" i="6"/>
  <c r="K5" i="7"/>
  <c r="K10" i="6"/>
  <c r="K2" i="6"/>
  <c r="R14" i="2"/>
  <c r="R13" i="2" s="1"/>
  <c r="R14" i="4"/>
  <c r="R13" i="4" s="1"/>
  <c r="R14" i="6"/>
  <c r="R13" i="6" s="1"/>
  <c r="K6" i="7"/>
  <c r="R14" i="7"/>
  <c r="R13" i="7" s="1"/>
  <c r="R14" i="1"/>
  <c r="R13" i="1" s="1"/>
  <c r="K17" i="2"/>
  <c r="K9" i="2"/>
  <c r="K16" i="4"/>
  <c r="K8" i="4"/>
  <c r="K9" i="6"/>
  <c r="K1" i="6"/>
  <c r="K3" i="7"/>
  <c r="K10" i="7"/>
  <c r="K2" i="7"/>
  <c r="R14" i="3"/>
  <c r="R13" i="3" s="1"/>
  <c r="K11" i="2"/>
  <c r="K3" i="2"/>
  <c r="K22" i="4"/>
  <c r="K14" i="4"/>
  <c r="K6" i="4"/>
  <c r="K9" i="7"/>
  <c r="K1" i="7"/>
  <c r="R14" i="5"/>
  <c r="R13" i="5" s="1"/>
  <c r="K1" i="2"/>
  <c r="K13" i="2"/>
  <c r="K5" i="2"/>
  <c r="K8" i="7"/>
  <c r="K7" i="7"/>
  <c r="K12" i="7"/>
  <c r="K4" i="7"/>
  <c r="K8" i="6"/>
  <c r="K7" i="6"/>
  <c r="K12" i="6"/>
  <c r="K4" i="6"/>
  <c r="K7" i="5"/>
  <c r="K8" i="5"/>
  <c r="K11" i="5"/>
  <c r="K3" i="5"/>
  <c r="K18" i="4"/>
  <c r="K10" i="4"/>
  <c r="K13" i="6"/>
  <c r="K21" i="1"/>
  <c r="K13" i="1"/>
  <c r="K5" i="1"/>
  <c r="K15" i="2"/>
  <c r="K7" i="2"/>
  <c r="K20" i="4"/>
  <c r="K12" i="4"/>
  <c r="K4" i="4"/>
  <c r="K13" i="3"/>
  <c r="K5" i="3"/>
  <c r="K5" i="6"/>
  <c r="K13" i="7"/>
  <c r="K8" i="3"/>
  <c r="K11" i="6"/>
  <c r="K11" i="7"/>
  <c r="K25" i="1"/>
  <c r="K17" i="1"/>
  <c r="K9" i="1"/>
  <c r="K1" i="1"/>
  <c r="K12" i="5"/>
  <c r="K4" i="5"/>
  <c r="K11" i="3"/>
  <c r="K22" i="1"/>
  <c r="K14" i="1"/>
  <c r="K6" i="1"/>
  <c r="K9" i="3"/>
  <c r="K1" i="3"/>
  <c r="K9" i="5"/>
  <c r="K1" i="5"/>
  <c r="K3" i="3"/>
  <c r="K16" i="2"/>
  <c r="K8" i="2"/>
  <c r="K21" i="4"/>
  <c r="K13" i="4"/>
  <c r="K5" i="4"/>
  <c r="K2" i="4"/>
  <c r="K23" i="1"/>
  <c r="K15" i="1"/>
  <c r="K7" i="1"/>
  <c r="K10" i="2"/>
  <c r="K2" i="2"/>
  <c r="K10" i="3"/>
  <c r="K2" i="3"/>
  <c r="K15" i="4"/>
  <c r="K7" i="4"/>
  <c r="K10" i="5"/>
  <c r="K2" i="5"/>
  <c r="K20" i="1"/>
  <c r="K7" i="3"/>
  <c r="K15" i="5"/>
  <c r="K12" i="1"/>
  <c r="K4" i="1"/>
  <c r="K19" i="1"/>
  <c r="K11" i="1"/>
  <c r="K3" i="1"/>
  <c r="K14" i="2"/>
  <c r="K6" i="2"/>
  <c r="K14" i="3"/>
  <c r="K6" i="3"/>
  <c r="K19" i="4"/>
  <c r="K11" i="4"/>
  <c r="K3" i="4"/>
  <c r="K14" i="5"/>
  <c r="K6" i="5"/>
  <c r="K18" i="1"/>
  <c r="K2" i="1"/>
  <c r="K13" i="5"/>
  <c r="K5" i="5"/>
  <c r="K26" i="1"/>
  <c r="K10" i="1"/>
  <c r="K12" i="2"/>
  <c r="K4" i="2"/>
  <c r="K12" i="3"/>
  <c r="K4" i="3"/>
  <c r="K17" i="4"/>
  <c r="K9" i="4"/>
  <c r="K1" i="4"/>
  <c r="M1" i="7"/>
  <c r="M2" i="7"/>
  <c r="M3" i="7"/>
  <c r="M4" i="7"/>
  <c r="M5" i="7"/>
  <c r="M6" i="7"/>
  <c r="M7" i="7"/>
  <c r="M8" i="7"/>
  <c r="M9" i="7"/>
  <c r="M10" i="7"/>
  <c r="M11" i="7"/>
  <c r="M12" i="7"/>
  <c r="M13" i="7"/>
  <c r="M1" i="6"/>
  <c r="M2" i="6"/>
  <c r="M3" i="6"/>
  <c r="M4" i="6"/>
  <c r="M5" i="6"/>
  <c r="M6" i="6"/>
  <c r="M7" i="6"/>
  <c r="M8" i="6"/>
  <c r="M9" i="6"/>
  <c r="M10" i="6"/>
  <c r="M11" i="6"/>
  <c r="M12" i="6"/>
  <c r="M13" i="6"/>
  <c r="M1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1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N14" i="2" l="1"/>
  <c r="N14" i="4"/>
  <c r="N8" i="7"/>
  <c r="N9" i="6"/>
  <c r="N11" i="5"/>
  <c r="N9" i="3"/>
  <c r="N14" i="1"/>
  <c r="N5" i="7"/>
  <c r="N9" i="2"/>
  <c r="N11" i="1"/>
  <c r="N7" i="5"/>
  <c r="N7" i="3"/>
  <c r="N6" i="6"/>
  <c r="N8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IT%20Kanpur/IIT%20Kanpur/Porous%20Media%20Lab/Research/Actual%20Experiments/Initial%20data%20log/Basic%20Data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ad 1-1.5 mm"/>
      <sheetName val="Bead 2-2.5 mm"/>
      <sheetName val="Bead 3-3.5 mm"/>
      <sheetName val="Bead 4-5 mm"/>
      <sheetName val="Data Logging"/>
      <sheetName val="Water Collected"/>
      <sheetName val="Time Interval"/>
      <sheetName val="Sheet2"/>
      <sheetName val="Porosit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F2">
            <v>8.1603766261389623E-3</v>
          </cell>
        </row>
        <row r="3">
          <cell r="AF3">
            <v>4.2006134842644947E-2</v>
          </cell>
        </row>
        <row r="4">
          <cell r="AF4">
            <v>8.6535718352116653E-2</v>
          </cell>
          <cell r="AI4">
            <v>6.7163361641175978E-3</v>
          </cell>
        </row>
        <row r="5">
          <cell r="AF5">
            <v>0.13049897408256689</v>
          </cell>
        </row>
        <row r="6">
          <cell r="AF6">
            <v>0.17323173853094714</v>
          </cell>
        </row>
        <row r="7">
          <cell r="AF7">
            <v>0.21878154712144229</v>
          </cell>
        </row>
        <row r="8">
          <cell r="AF8">
            <v>0.259962948234437</v>
          </cell>
        </row>
        <row r="36">
          <cell r="AD36">
            <v>1.1204695949833055</v>
          </cell>
          <cell r="AL36">
            <v>2.3810359541164203E-2</v>
          </cell>
        </row>
        <row r="37">
          <cell r="AD37">
            <v>0.21766948869379552</v>
          </cell>
          <cell r="AL37">
            <v>2.3810359541164203E-2</v>
          </cell>
        </row>
        <row r="38">
          <cell r="AD38">
            <v>0.10566103878627486</v>
          </cell>
          <cell r="AL38">
            <v>2.3810359541164203E-2</v>
          </cell>
        </row>
        <row r="39">
          <cell r="AD39">
            <v>7.0065331604952527E-2</v>
          </cell>
          <cell r="AL39">
            <v>2.3810359541164203E-2</v>
          </cell>
        </row>
        <row r="40">
          <cell r="AD40">
            <v>5.278163211164514E-2</v>
          </cell>
          <cell r="AL40">
            <v>2.3810359541164203E-2</v>
          </cell>
        </row>
        <row r="41">
          <cell r="AD41">
            <v>4.1792619229106029E-2</v>
          </cell>
          <cell r="AL41">
            <v>2.3810359541164203E-2</v>
          </cell>
        </row>
        <row r="42">
          <cell r="AD42">
            <v>3.5172142627631318E-2</v>
          </cell>
          <cell r="AL42">
            <v>2.3810359541164203E-2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K1" workbookViewId="0">
      <selection activeCell="R14" sqref="R14"/>
    </sheetView>
  </sheetViews>
  <sheetFormatPr defaultRowHeight="14.4" x14ac:dyDescent="0.3"/>
  <sheetData>
    <row r="1" spans="1:18" x14ac:dyDescent="0.3">
      <c r="A1">
        <v>30</v>
      </c>
      <c r="B1">
        <v>6</v>
      </c>
      <c r="C1">
        <v>9.1999999999999993</v>
      </c>
      <c r="D1">
        <v>1.7884405670665213</v>
      </c>
      <c r="E1">
        <v>3.6348000000000003</v>
      </c>
      <c r="F1">
        <f t="shared" ref="F1:F26" si="0">E1-G1</f>
        <v>3.3899887012158314</v>
      </c>
      <c r="G1">
        <f>A1*'[1]Time Interval'!$AF$2</f>
        <v>0.24481129878416888</v>
      </c>
      <c r="I1">
        <f>C1/'[1]Time Interval'!$AL$36</f>
        <v>386.38643755440609</v>
      </c>
      <c r="J1">
        <f>'[1]Time Interval'!$AD$36*A1</f>
        <v>33.614087849499164</v>
      </c>
      <c r="K1">
        <f t="shared" ref="K1:K26" si="1">I1/(J1^0.62847)</f>
        <v>42.427653484403351</v>
      </c>
      <c r="M1">
        <f t="shared" ref="M1:M26" si="2">C1/D1</f>
        <v>5.1441463414634141</v>
      </c>
      <c r="P1">
        <f>F1/('[1]Time Interval'!$AI$4^2)</f>
        <v>75150.764041696006</v>
      </c>
      <c r="Q1">
        <f>P1/(J1^0.80253)</f>
        <v>4475.6306235551101</v>
      </c>
    </row>
    <row r="2" spans="1:18" x14ac:dyDescent="0.3">
      <c r="A2">
        <v>55</v>
      </c>
      <c r="B2">
        <v>11</v>
      </c>
      <c r="C2">
        <v>12.8</v>
      </c>
      <c r="D2">
        <v>1.7884405670665204</v>
      </c>
      <c r="E2">
        <v>4.3680000000000003</v>
      </c>
      <c r="F2">
        <f t="shared" si="0"/>
        <v>3.9191792855623575</v>
      </c>
      <c r="G2">
        <f>A2*'[1]Time Interval'!$AF$2</f>
        <v>0.44882071443764293</v>
      </c>
      <c r="I2">
        <f>C2/'[1]Time Interval'!$AL$36</f>
        <v>537.58113051047803</v>
      </c>
      <c r="J2">
        <f>'[1]Time Interval'!$AD$36*A2</f>
        <v>61.625827724081802</v>
      </c>
      <c r="K2">
        <f t="shared" si="1"/>
        <v>40.330333287733943</v>
      </c>
      <c r="M2">
        <f t="shared" si="2"/>
        <v>7.157073170731711</v>
      </c>
      <c r="P2">
        <f>F2/('[1]Time Interval'!$AI$4^2)</f>
        <v>86882.094214876139</v>
      </c>
      <c r="Q2">
        <f t="shared" ref="Q2:Q26" si="3">P2/(J2^0.80253)</f>
        <v>3181.2072857999792</v>
      </c>
    </row>
    <row r="3" spans="1:18" x14ac:dyDescent="0.3">
      <c r="A3">
        <v>80</v>
      </c>
      <c r="B3">
        <v>16</v>
      </c>
      <c r="C3">
        <v>15.4</v>
      </c>
      <c r="D3">
        <v>2.202835332606325</v>
      </c>
      <c r="E3">
        <v>7.0668000000000006</v>
      </c>
      <c r="F3">
        <f t="shared" si="0"/>
        <v>6.4139698699088834</v>
      </c>
      <c r="G3">
        <f>A3*'[1]Time Interval'!$AF$2</f>
        <v>0.65283013009111701</v>
      </c>
      <c r="I3">
        <f>C3/'[1]Time Interval'!$AL$36</f>
        <v>646.77729764541891</v>
      </c>
      <c r="J3">
        <f>'[1]Time Interval'!$AD$36*A3</f>
        <v>89.637567598664432</v>
      </c>
      <c r="K3">
        <f t="shared" si="1"/>
        <v>38.341874165292431</v>
      </c>
      <c r="M3">
        <f t="shared" si="2"/>
        <v>6.9909900990099008</v>
      </c>
      <c r="P3">
        <f>F3/('[1]Time Interval'!$AI$4^2)</f>
        <v>142187.71174405207</v>
      </c>
      <c r="Q3">
        <f t="shared" si="3"/>
        <v>3854.1642153025082</v>
      </c>
    </row>
    <row r="4" spans="1:18" x14ac:dyDescent="0.3">
      <c r="A4">
        <v>105</v>
      </c>
      <c r="B4">
        <v>21</v>
      </c>
      <c r="C4">
        <v>16.8</v>
      </c>
      <c r="D4">
        <v>3.2061068702290081</v>
      </c>
      <c r="E4">
        <v>9.7812000000000019</v>
      </c>
      <c r="F4">
        <f t="shared" si="0"/>
        <v>8.9243604542554102</v>
      </c>
      <c r="G4">
        <f>A4*'[1]Time Interval'!$AF$2</f>
        <v>0.85683954574459109</v>
      </c>
      <c r="I4">
        <f>C4/'[1]Time Interval'!$AL$36</f>
        <v>705.57523379500253</v>
      </c>
      <c r="J4">
        <f>'[1]Time Interval'!$AD$36*A4</f>
        <v>117.64930747324708</v>
      </c>
      <c r="K4">
        <f t="shared" si="1"/>
        <v>35.256567149143152</v>
      </c>
      <c r="M4">
        <f t="shared" si="2"/>
        <v>5.2399999999999993</v>
      </c>
      <c r="P4">
        <f>F4/('[1]Time Interval'!$AI$4^2)</f>
        <v>197839.15695065659</v>
      </c>
      <c r="Q4">
        <f t="shared" si="3"/>
        <v>4311.239617604976</v>
      </c>
    </row>
    <row r="5" spans="1:18" x14ac:dyDescent="0.3">
      <c r="A5">
        <v>130</v>
      </c>
      <c r="B5">
        <v>26</v>
      </c>
      <c r="C5">
        <v>21.4</v>
      </c>
      <c r="D5">
        <v>2.7917121046892044</v>
      </c>
      <c r="E5">
        <v>11.466000000000001</v>
      </c>
      <c r="F5">
        <f t="shared" si="0"/>
        <v>10.405151038601936</v>
      </c>
      <c r="G5">
        <f>A5*'[1]Time Interval'!$AF$2</f>
        <v>1.0608489613980652</v>
      </c>
      <c r="I5">
        <f>C5/'[1]Time Interval'!$AL$36</f>
        <v>898.76845257220543</v>
      </c>
      <c r="J5">
        <f>'[1]Time Interval'!$AD$36*A5</f>
        <v>145.66104734782971</v>
      </c>
      <c r="K5">
        <f t="shared" si="1"/>
        <v>39.269138670058723</v>
      </c>
      <c r="M5">
        <f t="shared" si="2"/>
        <v>7.6655468749999986</v>
      </c>
      <c r="P5">
        <f>F5/('[1]Time Interval'!$AI$4^2)</f>
        <v>230665.97544697754</v>
      </c>
      <c r="Q5">
        <f t="shared" si="3"/>
        <v>4234.8256682553028</v>
      </c>
    </row>
    <row r="6" spans="1:18" x14ac:dyDescent="0.3">
      <c r="A6">
        <v>155</v>
      </c>
      <c r="B6">
        <v>31</v>
      </c>
      <c r="C6">
        <v>24.2</v>
      </c>
      <c r="D6">
        <v>3.8167938931297707</v>
      </c>
      <c r="E6">
        <v>14.305200000000001</v>
      </c>
      <c r="F6">
        <f t="shared" si="0"/>
        <v>13.040341622948462</v>
      </c>
      <c r="G6">
        <f>A6*'[1]Time Interval'!$AF$2</f>
        <v>1.2648583770515391</v>
      </c>
      <c r="I6">
        <f>C6/'[1]Time Interval'!$AL$36</f>
        <v>1016.3643248713726</v>
      </c>
      <c r="J6">
        <f>'[1]Time Interval'!$AD$36*A6</f>
        <v>173.67278722241235</v>
      </c>
      <c r="K6">
        <f t="shared" si="1"/>
        <v>39.759890938782142</v>
      </c>
      <c r="M6">
        <f t="shared" si="2"/>
        <v>6.3404000000000007</v>
      </c>
      <c r="P6">
        <f>F6/('[1]Time Interval'!$AI$4^2)</f>
        <v>289084.04207301035</v>
      </c>
      <c r="Q6">
        <f t="shared" si="3"/>
        <v>4608.6335574532586</v>
      </c>
    </row>
    <row r="7" spans="1:18" x14ac:dyDescent="0.3">
      <c r="A7">
        <v>180</v>
      </c>
      <c r="B7">
        <v>36</v>
      </c>
      <c r="C7">
        <v>27.2</v>
      </c>
      <c r="D7">
        <v>3.8167938931297707</v>
      </c>
      <c r="E7">
        <v>16.738800000000001</v>
      </c>
      <c r="F7">
        <f t="shared" si="0"/>
        <v>15.269932207294989</v>
      </c>
      <c r="G7">
        <f>A7*'[1]Time Interval'!$AF$2</f>
        <v>1.4688677927050131</v>
      </c>
      <c r="I7">
        <f>C7/'[1]Time Interval'!$AL$36</f>
        <v>1142.3599023347658</v>
      </c>
      <c r="J7">
        <f>'[1]Time Interval'!$AD$36*A7</f>
        <v>201.68452709699497</v>
      </c>
      <c r="K7">
        <f t="shared" si="1"/>
        <v>40.680414893630299</v>
      </c>
      <c r="M7">
        <f t="shared" si="2"/>
        <v>7.1264000000000003</v>
      </c>
      <c r="P7">
        <f>F7/('[1]Time Interval'!$AI$4^2)</f>
        <v>338510.58908590116</v>
      </c>
      <c r="Q7">
        <f t="shared" si="3"/>
        <v>4786.3380861031401</v>
      </c>
    </row>
    <row r="8" spans="1:18" x14ac:dyDescent="0.3">
      <c r="A8">
        <v>205</v>
      </c>
      <c r="B8">
        <v>41</v>
      </c>
      <c r="C8">
        <v>30</v>
      </c>
      <c r="D8">
        <v>4.0130861504907314</v>
      </c>
      <c r="E8">
        <v>18.4236</v>
      </c>
      <c r="F8">
        <f t="shared" si="0"/>
        <v>16.750722791641515</v>
      </c>
      <c r="G8">
        <f>A8*'[1]Time Interval'!$AF$2</f>
        <v>1.6728772083584873</v>
      </c>
      <c r="I8">
        <f>C8/'[1]Time Interval'!$AL$36</f>
        <v>1259.9557746339328</v>
      </c>
      <c r="J8">
        <f>'[1]Time Interval'!$AD$36*A8</f>
        <v>229.69626697157761</v>
      </c>
      <c r="K8">
        <f t="shared" si="1"/>
        <v>41.346703191200803</v>
      </c>
      <c r="M8">
        <f t="shared" si="2"/>
        <v>7.4755434782608683</v>
      </c>
      <c r="P8">
        <f>F8/('[1]Time Interval'!$AI$4^2)</f>
        <v>371337.40758222208</v>
      </c>
      <c r="Q8">
        <f t="shared" si="3"/>
        <v>4730.1164425602992</v>
      </c>
    </row>
    <row r="9" spans="1:18" x14ac:dyDescent="0.3">
      <c r="A9">
        <v>230</v>
      </c>
      <c r="B9">
        <v>46</v>
      </c>
      <c r="C9">
        <v>34</v>
      </c>
      <c r="D9">
        <v>11.995637949836425</v>
      </c>
      <c r="E9">
        <v>23.134800000000002</v>
      </c>
      <c r="F9">
        <f t="shared" si="0"/>
        <v>21.257913375988039</v>
      </c>
      <c r="G9">
        <f>A9*'[1]Time Interval'!$AF$2</f>
        <v>1.8768866240119613</v>
      </c>
      <c r="I9">
        <f>C9/'[1]Time Interval'!$AL$36</f>
        <v>1427.9498779184573</v>
      </c>
      <c r="J9">
        <f>'[1]Time Interval'!$AD$36*A9</f>
        <v>257.70800684616023</v>
      </c>
      <c r="K9">
        <f t="shared" si="1"/>
        <v>43.590455254189763</v>
      </c>
      <c r="M9">
        <f t="shared" si="2"/>
        <v>2.8343636363636358</v>
      </c>
      <c r="P9">
        <f>F9/('[1]Time Interval'!$AI$4^2)</f>
        <v>471254.79549967946</v>
      </c>
      <c r="Q9">
        <f t="shared" si="3"/>
        <v>5473.3509937457275</v>
      </c>
    </row>
    <row r="10" spans="1:18" x14ac:dyDescent="0.3">
      <c r="A10">
        <v>255</v>
      </c>
      <c r="B10">
        <v>51</v>
      </c>
      <c r="C10">
        <v>33.6</v>
      </c>
      <c r="D10">
        <v>3.402399127589967</v>
      </c>
      <c r="E10">
        <v>19.9056</v>
      </c>
      <c r="F10">
        <f t="shared" si="0"/>
        <v>17.824703960334563</v>
      </c>
      <c r="G10">
        <f>A10*'[1]Time Interval'!$AF$2</f>
        <v>2.0808960396654355</v>
      </c>
      <c r="I10">
        <f>C10/'[1]Time Interval'!$AL$36</f>
        <v>1411.1504675900051</v>
      </c>
      <c r="J10">
        <f>'[1]Time Interval'!$AD$36*A10</f>
        <v>285.71974672074288</v>
      </c>
      <c r="K10">
        <f t="shared" si="1"/>
        <v>40.372770314421174</v>
      </c>
      <c r="M10">
        <f t="shared" si="2"/>
        <v>9.8753846153846165</v>
      </c>
      <c r="P10">
        <f>F10/('[1]Time Interval'!$AI$4^2)</f>
        <v>395145.8956060108</v>
      </c>
      <c r="Q10">
        <f t="shared" si="3"/>
        <v>4224.6597909162401</v>
      </c>
    </row>
    <row r="11" spans="1:18" x14ac:dyDescent="0.3">
      <c r="A11">
        <v>280</v>
      </c>
      <c r="B11">
        <v>56</v>
      </c>
      <c r="C11">
        <v>33.799999999999997</v>
      </c>
      <c r="D11">
        <v>4.0130861504907314</v>
      </c>
      <c r="E11">
        <v>21.824400000000001</v>
      </c>
      <c r="F11">
        <f t="shared" si="0"/>
        <v>19.539494544681091</v>
      </c>
      <c r="G11">
        <f>A11*'[1]Time Interval'!$AF$2</f>
        <v>2.2849054553189094</v>
      </c>
      <c r="I11">
        <f>C11/'[1]Time Interval'!$AL$36</f>
        <v>1419.550172754231</v>
      </c>
      <c r="J11">
        <f>'[1]Time Interval'!$AD$36*A11</f>
        <v>313.73148659532552</v>
      </c>
      <c r="K11">
        <f t="shared" si="1"/>
        <v>38.294717770239707</v>
      </c>
      <c r="M11">
        <f t="shared" si="2"/>
        <v>8.4224456521739111</v>
      </c>
      <c r="N11">
        <f>STDEV(K1:K28)/AVERAGE(K1:K28)*100</f>
        <v>4.5141994374936623</v>
      </c>
      <c r="P11">
        <f>F11/('[1]Time Interval'!$AI$4^2)</f>
        <v>433160.12926375988</v>
      </c>
      <c r="Q11">
        <f t="shared" si="3"/>
        <v>4296.211929806429</v>
      </c>
    </row>
    <row r="12" spans="1:18" x14ac:dyDescent="0.3">
      <c r="A12">
        <v>305</v>
      </c>
      <c r="B12">
        <v>61</v>
      </c>
      <c r="C12">
        <v>36</v>
      </c>
      <c r="D12">
        <v>3.5986913849509268</v>
      </c>
      <c r="E12">
        <v>21.637200000000004</v>
      </c>
      <c r="F12">
        <f t="shared" si="0"/>
        <v>19.14828512902762</v>
      </c>
      <c r="G12">
        <f>A12*'[1]Time Interval'!$AF$2</f>
        <v>2.4889148709723834</v>
      </c>
      <c r="I12">
        <f>C12/'[1]Time Interval'!$AL$36</f>
        <v>1511.9469295607196</v>
      </c>
      <c r="J12">
        <f>'[1]Time Interval'!$AD$36*A12</f>
        <v>341.74322646990817</v>
      </c>
      <c r="K12">
        <f t="shared" si="1"/>
        <v>38.652906977440871</v>
      </c>
      <c r="M12">
        <f t="shared" si="2"/>
        <v>10.003636363636364</v>
      </c>
      <c r="P12">
        <f>F12/('[1]Time Interval'!$AI$4^2)</f>
        <v>424487.62646865635</v>
      </c>
      <c r="Q12">
        <f t="shared" si="3"/>
        <v>3930.9257647672657</v>
      </c>
    </row>
    <row r="13" spans="1:18" x14ac:dyDescent="0.3">
      <c r="A13">
        <v>330</v>
      </c>
      <c r="B13">
        <v>66</v>
      </c>
      <c r="C13">
        <v>39.199999999999996</v>
      </c>
      <c r="D13">
        <v>3.5986913849509259</v>
      </c>
      <c r="E13">
        <v>24.663600000000002</v>
      </c>
      <c r="F13">
        <f t="shared" si="0"/>
        <v>21.970675713374145</v>
      </c>
      <c r="G13">
        <f>A13*'[1]Time Interval'!$AF$2</f>
        <v>2.6929242866258574</v>
      </c>
      <c r="I13">
        <f>C13/'[1]Time Interval'!$AL$36</f>
        <v>1646.3422121883389</v>
      </c>
      <c r="J13">
        <f>'[1]Time Interval'!$AD$36*A13</f>
        <v>369.75496634449081</v>
      </c>
      <c r="K13">
        <f t="shared" si="1"/>
        <v>40.055595439799681</v>
      </c>
      <c r="M13">
        <f t="shared" si="2"/>
        <v>10.892848484848487</v>
      </c>
      <c r="P13">
        <f>F13/('[1]Time Interval'!$AI$4^2)</f>
        <v>487055.62522383156</v>
      </c>
      <c r="Q13">
        <f t="shared" si="3"/>
        <v>4233.9968285978612</v>
      </c>
      <c r="R13">
        <f>_xlfn.STDEV.P(Q1:Q25)*100/R14</f>
        <v>10.572040500868413</v>
      </c>
    </row>
    <row r="14" spans="1:18" x14ac:dyDescent="0.3">
      <c r="A14">
        <v>355</v>
      </c>
      <c r="B14">
        <v>71</v>
      </c>
      <c r="C14">
        <v>38.6</v>
      </c>
      <c r="D14">
        <v>4.0130861504907314</v>
      </c>
      <c r="E14">
        <v>23.696400000000001</v>
      </c>
      <c r="F14">
        <f t="shared" si="0"/>
        <v>20.79946629772067</v>
      </c>
      <c r="G14">
        <f>A14*'[1]Time Interval'!$AF$2</f>
        <v>2.8969337022793318</v>
      </c>
      <c r="I14">
        <f>C14/'[1]Time Interval'!$AL$36</f>
        <v>1621.1430966956605</v>
      </c>
      <c r="J14">
        <f>'[1]Time Interval'!$AD$36*A14</f>
        <v>397.76670621907346</v>
      </c>
      <c r="K14">
        <f t="shared" si="1"/>
        <v>37.673231338550401</v>
      </c>
      <c r="M14">
        <f t="shared" si="2"/>
        <v>9.6185326086956504</v>
      </c>
      <c r="N14">
        <f>AVERAGE(K1:K26)</f>
        <v>39.516985557951152</v>
      </c>
      <c r="P14">
        <f>F14/('[1]Time Interval'!$AI$4^2)</f>
        <v>461091.738557301</v>
      </c>
      <c r="Q14">
        <f t="shared" si="3"/>
        <v>3780.1369819397864</v>
      </c>
      <c r="R14">
        <f>AVERAGE(Q1:Q25)</f>
        <v>4215.9389832707939</v>
      </c>
    </row>
    <row r="15" spans="1:18" x14ac:dyDescent="0.3">
      <c r="A15">
        <v>380</v>
      </c>
      <c r="B15">
        <v>76</v>
      </c>
      <c r="C15">
        <v>42.2</v>
      </c>
      <c r="D15">
        <v>3.2061068702290081</v>
      </c>
      <c r="E15">
        <v>25.521599999999999</v>
      </c>
      <c r="F15">
        <f t="shared" si="0"/>
        <v>22.420656882067192</v>
      </c>
      <c r="G15">
        <f>A15*'[1]Time Interval'!$AF$2</f>
        <v>3.1009431179328057</v>
      </c>
      <c r="I15">
        <f>C15/'[1]Time Interval'!$AL$36</f>
        <v>1772.3377896517325</v>
      </c>
      <c r="J15">
        <f>'[1]Time Interval'!$AD$36*A15</f>
        <v>425.77844609365604</v>
      </c>
      <c r="K15">
        <f t="shared" si="1"/>
        <v>39.462394588876805</v>
      </c>
      <c r="M15">
        <f t="shared" si="2"/>
        <v>13.162380952380952</v>
      </c>
      <c r="P15">
        <f>F15/('[1]Time Interval'!$AI$4^2)</f>
        <v>497031.00615047873</v>
      </c>
      <c r="Q15">
        <f t="shared" si="3"/>
        <v>3858.199756108947</v>
      </c>
    </row>
    <row r="16" spans="1:18" x14ac:dyDescent="0.3">
      <c r="A16">
        <v>405</v>
      </c>
      <c r="B16">
        <v>81</v>
      </c>
      <c r="C16">
        <v>44</v>
      </c>
      <c r="D16">
        <v>11.406761177753546</v>
      </c>
      <c r="E16">
        <v>31.683599999999998</v>
      </c>
      <c r="F16">
        <f t="shared" si="0"/>
        <v>28.378647466413717</v>
      </c>
      <c r="G16">
        <f>A16*'[1]Time Interval'!$AF$2</f>
        <v>3.3049525335862797</v>
      </c>
      <c r="I16">
        <f>C16/'[1]Time Interval'!$AL$36</f>
        <v>1847.9351361297684</v>
      </c>
      <c r="J16">
        <f>'[1]Time Interval'!$AD$36*A16</f>
        <v>453.79018596823869</v>
      </c>
      <c r="K16">
        <f t="shared" si="1"/>
        <v>39.530562927378035</v>
      </c>
      <c r="M16">
        <f t="shared" si="2"/>
        <v>3.8573613766730395</v>
      </c>
      <c r="P16">
        <f>F16/('[1]Time Interval'!$AI$4^2)</f>
        <v>629110.36806879006</v>
      </c>
      <c r="Q16">
        <f t="shared" si="3"/>
        <v>4640.0314034656722</v>
      </c>
    </row>
    <row r="17" spans="1:17" x14ac:dyDescent="0.3">
      <c r="A17">
        <v>430</v>
      </c>
      <c r="B17">
        <v>86</v>
      </c>
      <c r="C17">
        <v>46.800000000000004</v>
      </c>
      <c r="D17">
        <v>3.8167938931297725</v>
      </c>
      <c r="E17">
        <v>30.685200000000005</v>
      </c>
      <c r="F17">
        <f t="shared" si="0"/>
        <v>27.176238050760251</v>
      </c>
      <c r="G17">
        <f>A17*'[1]Time Interval'!$AF$2</f>
        <v>3.5089619492397537</v>
      </c>
      <c r="I17">
        <f>C17/'[1]Time Interval'!$AL$36</f>
        <v>1965.5310084289356</v>
      </c>
      <c r="J17">
        <f>'[1]Time Interval'!$AD$36*A17</f>
        <v>481.80192584282133</v>
      </c>
      <c r="K17">
        <f t="shared" si="1"/>
        <v>40.492772511599988</v>
      </c>
      <c r="M17">
        <f t="shared" si="2"/>
        <v>12.261599999999996</v>
      </c>
      <c r="P17">
        <f>F17/('[1]Time Interval'!$AI$4^2)</f>
        <v>602454.82604740269</v>
      </c>
      <c r="Q17">
        <f t="shared" si="3"/>
        <v>4234.8887409789795</v>
      </c>
    </row>
    <row r="18" spans="1:17" x14ac:dyDescent="0.3">
      <c r="A18">
        <v>455</v>
      </c>
      <c r="B18">
        <v>91</v>
      </c>
      <c r="C18">
        <v>47.599999999999994</v>
      </c>
      <c r="D18">
        <v>4.0130861504907305</v>
      </c>
      <c r="E18">
        <v>32.666400000000003</v>
      </c>
      <c r="F18">
        <f t="shared" si="0"/>
        <v>28.953428635106775</v>
      </c>
      <c r="G18">
        <f>A18*'[1]Time Interval'!$AF$2</f>
        <v>3.7129713648932277</v>
      </c>
      <c r="I18">
        <f>C18/'[1]Time Interval'!$AL$36</f>
        <v>1999.1298290858401</v>
      </c>
      <c r="J18">
        <f>'[1]Time Interval'!$AD$36*A18</f>
        <v>509.81366571740398</v>
      </c>
      <c r="K18">
        <f t="shared" si="1"/>
        <v>39.747892912831034</v>
      </c>
      <c r="M18">
        <f t="shared" si="2"/>
        <v>11.861195652173912</v>
      </c>
      <c r="P18">
        <f>F18/('[1]Time Interval'!$AI$4^2)</f>
        <v>641852.37041486579</v>
      </c>
      <c r="Q18">
        <f t="shared" si="3"/>
        <v>4311.7762919858033</v>
      </c>
    </row>
    <row r="19" spans="1:17" x14ac:dyDescent="0.3">
      <c r="A19">
        <v>480</v>
      </c>
      <c r="B19">
        <v>96</v>
      </c>
      <c r="C19">
        <v>47</v>
      </c>
      <c r="D19">
        <v>4.4056706652126501</v>
      </c>
      <c r="E19">
        <v>30.42</v>
      </c>
      <c r="F19">
        <f t="shared" si="0"/>
        <v>26.5030192194533</v>
      </c>
      <c r="G19">
        <f>A19*'[1]Time Interval'!$AF$2</f>
        <v>3.9169807805467021</v>
      </c>
      <c r="I19">
        <f>C19/'[1]Time Interval'!$AL$36</f>
        <v>1973.9307135931615</v>
      </c>
      <c r="J19">
        <f>'[1]Time Interval'!$AD$36*A19</f>
        <v>537.82540559198662</v>
      </c>
      <c r="K19">
        <f t="shared" si="1"/>
        <v>37.949473789441655</v>
      </c>
      <c r="M19">
        <f t="shared" si="2"/>
        <v>10.668069306930693</v>
      </c>
      <c r="P19">
        <f>F19/('[1]Time Interval'!$AI$4^2)</f>
        <v>587530.61419919517</v>
      </c>
      <c r="Q19">
        <f t="shared" si="3"/>
        <v>3781.0195931739563</v>
      </c>
    </row>
    <row r="20" spans="1:17" x14ac:dyDescent="0.3">
      <c r="A20">
        <v>505</v>
      </c>
      <c r="B20">
        <v>101</v>
      </c>
      <c r="C20">
        <v>52</v>
      </c>
      <c r="D20">
        <v>5.2126499454743733</v>
      </c>
      <c r="E20">
        <v>34.834800000000001</v>
      </c>
      <c r="F20">
        <f t="shared" si="0"/>
        <v>30.713809803799826</v>
      </c>
      <c r="G20">
        <f>A20*'[1]Time Interval'!$AF$2</f>
        <v>4.120990196200176</v>
      </c>
      <c r="I20">
        <f>C20/'[1]Time Interval'!$AL$36</f>
        <v>2183.9233426988171</v>
      </c>
      <c r="J20">
        <f>'[1]Time Interval'!$AD$36*A20</f>
        <v>565.83714546656927</v>
      </c>
      <c r="K20">
        <f t="shared" si="1"/>
        <v>40.668054047224757</v>
      </c>
      <c r="M20">
        <f t="shared" si="2"/>
        <v>9.9757322175732206</v>
      </c>
      <c r="P20">
        <f>F20/('[1]Time Interval'!$AI$4^2)</f>
        <v>680877.27624551032</v>
      </c>
      <c r="Q20">
        <f t="shared" si="3"/>
        <v>4206.7951783308417</v>
      </c>
    </row>
    <row r="21" spans="1:17" x14ac:dyDescent="0.3">
      <c r="A21">
        <v>530</v>
      </c>
      <c r="B21">
        <v>106</v>
      </c>
      <c r="C21">
        <v>51</v>
      </c>
      <c r="D21">
        <v>5.2126499454743733</v>
      </c>
      <c r="E21">
        <v>35.115600000000001</v>
      </c>
      <c r="F21">
        <f t="shared" si="0"/>
        <v>30.790600388146352</v>
      </c>
      <c r="G21">
        <f>A21*'[1]Time Interval'!$AF$2</f>
        <v>4.3249996118536504</v>
      </c>
      <c r="I21">
        <f>C21/'[1]Time Interval'!$AL$36</f>
        <v>2141.9248168776858</v>
      </c>
      <c r="J21">
        <f>'[1]Time Interval'!$AD$36*A21</f>
        <v>593.84888534115191</v>
      </c>
      <c r="K21">
        <f t="shared" si="1"/>
        <v>38.69297307594276</v>
      </c>
      <c r="M21">
        <f t="shared" si="2"/>
        <v>9.7838912133891203</v>
      </c>
      <c r="P21">
        <f>F21/('[1]Time Interval'!$AI$4^2)</f>
        <v>682579.60377326282</v>
      </c>
      <c r="Q21">
        <f t="shared" si="3"/>
        <v>4056.9079171555713</v>
      </c>
    </row>
    <row r="22" spans="1:17" x14ac:dyDescent="0.3">
      <c r="A22">
        <v>555</v>
      </c>
      <c r="B22">
        <v>111</v>
      </c>
      <c r="C22">
        <v>55.800000000000004</v>
      </c>
      <c r="D22">
        <v>5.8015267175572518</v>
      </c>
      <c r="E22">
        <v>37.377600000000001</v>
      </c>
      <c r="F22">
        <f t="shared" si="0"/>
        <v>32.848590972492879</v>
      </c>
      <c r="G22">
        <f>A22*'[1]Time Interval'!$AF$2</f>
        <v>4.529009027507124</v>
      </c>
      <c r="I22">
        <f>C22/'[1]Time Interval'!$AL$36</f>
        <v>2343.5177408191153</v>
      </c>
      <c r="J22">
        <f>'[1]Time Interval'!$AD$36*A22</f>
        <v>621.86062521573456</v>
      </c>
      <c r="K22">
        <f t="shared" si="1"/>
        <v>41.125952413361183</v>
      </c>
      <c r="M22">
        <f t="shared" si="2"/>
        <v>9.6181578947368429</v>
      </c>
      <c r="P22">
        <f>F22/('[1]Time Interval'!$AI$4^2)</f>
        <v>728202.04633443966</v>
      </c>
      <c r="Q22">
        <f t="shared" si="3"/>
        <v>4170.8964155729373</v>
      </c>
    </row>
    <row r="23" spans="1:17" x14ac:dyDescent="0.3">
      <c r="A23">
        <v>580</v>
      </c>
      <c r="B23">
        <v>116</v>
      </c>
      <c r="C23">
        <v>54.800000000000004</v>
      </c>
      <c r="D23">
        <v>5.2126499454743724</v>
      </c>
      <c r="E23">
        <v>40.794000000000004</v>
      </c>
      <c r="F23">
        <f t="shared" si="0"/>
        <v>36.060981556839408</v>
      </c>
      <c r="G23">
        <f>A23*'[1]Time Interval'!$AF$2</f>
        <v>4.7330184431605984</v>
      </c>
      <c r="I23">
        <f>C23/'[1]Time Interval'!$AL$36</f>
        <v>2301.5192149979844</v>
      </c>
      <c r="J23">
        <f>'[1]Time Interval'!$AD$36*A23</f>
        <v>649.8723650903172</v>
      </c>
      <c r="K23">
        <f t="shared" si="1"/>
        <v>39.285885649370741</v>
      </c>
      <c r="M23">
        <f t="shared" si="2"/>
        <v>10.512887029288704</v>
      </c>
      <c r="P23">
        <f>F23/('[1]Time Interval'!$AI$4^2)</f>
        <v>799415.73702532845</v>
      </c>
      <c r="Q23">
        <f t="shared" si="3"/>
        <v>4419.7100886163944</v>
      </c>
    </row>
    <row r="24" spans="1:17" x14ac:dyDescent="0.3">
      <c r="A24">
        <v>605</v>
      </c>
      <c r="B24">
        <v>121</v>
      </c>
      <c r="C24">
        <v>55.800000000000004</v>
      </c>
      <c r="D24">
        <v>5.9978189749182116</v>
      </c>
      <c r="E24">
        <v>39.39</v>
      </c>
      <c r="F24">
        <f t="shared" si="0"/>
        <v>34.452972141185931</v>
      </c>
      <c r="G24">
        <f>A24*'[1]Time Interval'!$AF$2</f>
        <v>4.9370278588140719</v>
      </c>
      <c r="I24">
        <f>C24/'[1]Time Interval'!$AL$36</f>
        <v>2343.5177408191153</v>
      </c>
      <c r="J24">
        <f>'[1]Time Interval'!$AD$36*A24</f>
        <v>677.88410496489985</v>
      </c>
      <c r="K24">
        <f t="shared" si="1"/>
        <v>38.955786721684554</v>
      </c>
      <c r="M24">
        <f t="shared" si="2"/>
        <v>9.3033818181818191</v>
      </c>
      <c r="P24">
        <f>F24/('[1]Time Interval'!$AI$4^2)</f>
        <v>763768.67539079883</v>
      </c>
      <c r="Q24">
        <f t="shared" si="3"/>
        <v>4082.0155873028261</v>
      </c>
    </row>
    <row r="25" spans="1:17" x14ac:dyDescent="0.3">
      <c r="A25">
        <v>630</v>
      </c>
      <c r="B25">
        <v>126</v>
      </c>
      <c r="C25">
        <v>58.4</v>
      </c>
      <c r="D25">
        <v>5.9978189749182116</v>
      </c>
      <c r="E25">
        <v>35.7864</v>
      </c>
      <c r="F25">
        <f t="shared" si="0"/>
        <v>30.645362725532454</v>
      </c>
      <c r="G25">
        <f>A25*'[1]Time Interval'!$AF$2</f>
        <v>5.1410372744675463</v>
      </c>
      <c r="I25">
        <f>C25/'[1]Time Interval'!$AL$36</f>
        <v>2452.7139079540561</v>
      </c>
      <c r="J25">
        <f>'[1]Time Interval'!$AD$36*A25</f>
        <v>705.89584483948238</v>
      </c>
      <c r="K25">
        <f t="shared" si="1"/>
        <v>39.746498286907617</v>
      </c>
      <c r="M25">
        <f t="shared" si="2"/>
        <v>9.7368727272727273</v>
      </c>
      <c r="P25">
        <f>F25/('[1]Time Interval'!$AI$4^2)</f>
        <v>679359.9112388452</v>
      </c>
      <c r="Q25">
        <f t="shared" si="3"/>
        <v>3514.7958226700216</v>
      </c>
    </row>
    <row r="26" spans="1:17" x14ac:dyDescent="0.3">
      <c r="A26">
        <v>655</v>
      </c>
      <c r="B26">
        <v>131</v>
      </c>
      <c r="C26">
        <v>53.800000000000004</v>
      </c>
      <c r="D26">
        <v>7.5899672846237731</v>
      </c>
      <c r="E26">
        <v>44.522399999999998</v>
      </c>
      <c r="F26">
        <f t="shared" si="0"/>
        <v>39.177353309878974</v>
      </c>
      <c r="G26">
        <f>A26*'[1]Time Interval'!$AF$2</f>
        <v>5.3450466901210207</v>
      </c>
      <c r="I26">
        <f>C26/'[1]Time Interval'!$AL$36</f>
        <v>2259.5206891768535</v>
      </c>
      <c r="J26">
        <f>'[1]Time Interval'!$AD$36*A26</f>
        <v>733.90758471406502</v>
      </c>
      <c r="K26">
        <f t="shared" si="1"/>
        <v>35.731124707224495</v>
      </c>
      <c r="M26">
        <f t="shared" si="2"/>
        <v>7.0883045977011498</v>
      </c>
      <c r="P26">
        <f>F26/('[1]Time Interval'!$AI$4^2)</f>
        <v>868500.83993286535</v>
      </c>
      <c r="Q26">
        <f t="shared" si="3"/>
        <v>4355.1896285006096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opLeftCell="K1" workbookViewId="0">
      <selection activeCell="N14" sqref="N14"/>
    </sheetView>
  </sheetViews>
  <sheetFormatPr defaultRowHeight="14.4" x14ac:dyDescent="0.3"/>
  <sheetData>
    <row r="1" spans="1:18" x14ac:dyDescent="0.3">
      <c r="A1">
        <v>30</v>
      </c>
      <c r="B1">
        <v>6</v>
      </c>
      <c r="C1">
        <v>14.4</v>
      </c>
      <c r="D1">
        <v>3.5986913849509268</v>
      </c>
      <c r="E1">
        <v>10.935600000000001</v>
      </c>
      <c r="F1">
        <f t="shared" ref="F1:F17" si="0">E1-G1</f>
        <v>9.675415954720652</v>
      </c>
      <c r="G1">
        <f>A1*'[1]Time Interval'!$AF$3</f>
        <v>1.2601840452793485</v>
      </c>
      <c r="I1">
        <f>C1/'[1]Time Interval'!$AL$37</f>
        <v>604.77877182428779</v>
      </c>
      <c r="J1">
        <f>'[1]Time Interval'!$AD$37*A1</f>
        <v>6.5300846608138654</v>
      </c>
      <c r="K1">
        <f t="shared" ref="K1:K17" si="1">I1/(J1^0.65219)</f>
        <v>177.87488766738394</v>
      </c>
      <c r="M1">
        <f t="shared" ref="M1:M17" si="2">C1/D1</f>
        <v>4.0014545454545454</v>
      </c>
      <c r="P1">
        <f>F1/('[1]Time Interval'!$AI$4^2)</f>
        <v>214488.88639590165</v>
      </c>
      <c r="Q1">
        <f>P1/(J1^0.91033)</f>
        <v>38865.096685457727</v>
      </c>
    </row>
    <row r="2" spans="1:18" x14ac:dyDescent="0.3">
      <c r="A2">
        <v>40</v>
      </c>
      <c r="B2">
        <v>8</v>
      </c>
      <c r="C2">
        <v>16.8</v>
      </c>
      <c r="D2">
        <v>4.4056706652126518</v>
      </c>
      <c r="E2">
        <v>14.258400000000002</v>
      </c>
      <c r="F2">
        <f t="shared" si="0"/>
        <v>12.578154606294204</v>
      </c>
      <c r="G2">
        <f>A2*'[1]Time Interval'!$AF$3</f>
        <v>1.680245393705798</v>
      </c>
      <c r="I2">
        <f>C2/'[1]Time Interval'!$AL$37</f>
        <v>705.57523379500253</v>
      </c>
      <c r="J2">
        <f>'[1]Time Interval'!$AD$37*A2</f>
        <v>8.7067795477518199</v>
      </c>
      <c r="K2">
        <f t="shared" si="1"/>
        <v>172.01948131847735</v>
      </c>
      <c r="M2">
        <f t="shared" si="2"/>
        <v>3.8132673267326718</v>
      </c>
      <c r="P2">
        <f>F2/('[1]Time Interval'!$AI$4^2)</f>
        <v>278838.07652767911</v>
      </c>
      <c r="Q2">
        <f t="shared" ref="Q2:Q17" si="3">P2/(J2^0.91033)</f>
        <v>38884.055664495434</v>
      </c>
    </row>
    <row r="3" spans="1:18" x14ac:dyDescent="0.3">
      <c r="A3">
        <v>55</v>
      </c>
      <c r="B3">
        <v>11</v>
      </c>
      <c r="C3">
        <v>20.6</v>
      </c>
      <c r="D3">
        <v>4.7982551799345687</v>
      </c>
      <c r="E3">
        <v>20.0304</v>
      </c>
      <c r="F3">
        <f t="shared" si="0"/>
        <v>17.720062583654528</v>
      </c>
      <c r="G3">
        <f>A3*'[1]Time Interval'!$AF$3</f>
        <v>2.310337416345472</v>
      </c>
      <c r="I3">
        <f>C3/'[1]Time Interval'!$AL$37</f>
        <v>865.16963191530067</v>
      </c>
      <c r="J3">
        <f>'[1]Time Interval'!$AD$37*A3</f>
        <v>11.971821878158753</v>
      </c>
      <c r="K3">
        <f t="shared" si="1"/>
        <v>171.37044945174858</v>
      </c>
      <c r="M3">
        <f t="shared" si="2"/>
        <v>4.2932272727272736</v>
      </c>
      <c r="P3">
        <f>F3/('[1]Time Interval'!$AI$4^2)</f>
        <v>392826.15943548636</v>
      </c>
      <c r="Q3">
        <f t="shared" si="3"/>
        <v>40993.857179637875</v>
      </c>
    </row>
    <row r="4" spans="1:18" x14ac:dyDescent="0.3">
      <c r="A4">
        <v>70</v>
      </c>
      <c r="B4">
        <v>14</v>
      </c>
      <c r="C4">
        <v>24.4</v>
      </c>
      <c r="D4">
        <v>5.2126499454743733</v>
      </c>
      <c r="E4">
        <v>24.102000000000004</v>
      </c>
      <c r="F4">
        <f t="shared" si="0"/>
        <v>21.161570561014859</v>
      </c>
      <c r="G4">
        <f>A4*'[1]Time Interval'!$AF$3</f>
        <v>2.9404294389851464</v>
      </c>
      <c r="I4">
        <f>C4/'[1]Time Interval'!$AL$37</f>
        <v>1024.7640300355988</v>
      </c>
      <c r="J4">
        <f>'[1]Time Interval'!$AD$37*A4</f>
        <v>15.236864208565686</v>
      </c>
      <c r="K4">
        <f t="shared" si="1"/>
        <v>173.44077021132307</v>
      </c>
      <c r="M4">
        <f t="shared" si="2"/>
        <v>4.6809205020920492</v>
      </c>
      <c r="P4">
        <f>F4/('[1]Time Interval'!$AI$4^2)</f>
        <v>469119.02550358314</v>
      </c>
      <c r="Q4">
        <f t="shared" si="3"/>
        <v>39305.895713421567</v>
      </c>
    </row>
    <row r="5" spans="1:18" x14ac:dyDescent="0.3">
      <c r="A5">
        <v>85</v>
      </c>
      <c r="B5">
        <v>17</v>
      </c>
      <c r="C5">
        <v>27.400000000000002</v>
      </c>
      <c r="D5">
        <v>5.2126499454743742</v>
      </c>
      <c r="E5">
        <v>29.608800000000002</v>
      </c>
      <c r="F5">
        <f t="shared" si="0"/>
        <v>26.038278538375181</v>
      </c>
      <c r="G5">
        <f>A5*'[1]Time Interval'!$AF$3</f>
        <v>3.5705214616248204</v>
      </c>
      <c r="I5">
        <f>C5/'[1]Time Interval'!$AL$37</f>
        <v>1150.7596074989922</v>
      </c>
      <c r="J5">
        <f>'[1]Time Interval'!$AD$37*A5</f>
        <v>18.501906538972619</v>
      </c>
      <c r="K5">
        <f t="shared" si="1"/>
        <v>171.60055633123295</v>
      </c>
      <c r="M5">
        <f t="shared" si="2"/>
        <v>5.2564435146443502</v>
      </c>
      <c r="P5">
        <f>F5/('[1]Time Interval'!$AI$4^2)</f>
        <v>577228.0378951052</v>
      </c>
      <c r="Q5">
        <f t="shared" si="3"/>
        <v>40528.659288248658</v>
      </c>
    </row>
    <row r="6" spans="1:18" x14ac:dyDescent="0.3">
      <c r="A6">
        <v>100</v>
      </c>
      <c r="B6">
        <v>20</v>
      </c>
      <c r="C6">
        <v>30.8</v>
      </c>
      <c r="D6">
        <v>12.388222464558343</v>
      </c>
      <c r="E6">
        <v>35.802</v>
      </c>
      <c r="F6">
        <f t="shared" si="0"/>
        <v>31.601386515735506</v>
      </c>
      <c r="G6">
        <f>A6*'[1]Time Interval'!$AF$3</f>
        <v>4.2006134842644949</v>
      </c>
      <c r="I6">
        <f>C6/'[1]Time Interval'!$AL$37</f>
        <v>1293.5545952908378</v>
      </c>
      <c r="J6">
        <f>'[1]Time Interval'!$AD$37*A6</f>
        <v>21.766948869379551</v>
      </c>
      <c r="K6">
        <f t="shared" si="1"/>
        <v>173.49484463540267</v>
      </c>
      <c r="M6">
        <f t="shared" si="2"/>
        <v>2.4862323943661973</v>
      </c>
      <c r="P6">
        <f>F6/('[1]Time Interval'!$AI$4^2)</f>
        <v>700553.46809348301</v>
      </c>
      <c r="Q6">
        <f t="shared" si="3"/>
        <v>42423.259859990532</v>
      </c>
    </row>
    <row r="7" spans="1:18" x14ac:dyDescent="0.3">
      <c r="A7">
        <v>115</v>
      </c>
      <c r="B7">
        <v>23</v>
      </c>
      <c r="C7">
        <v>34.200000000000003</v>
      </c>
      <c r="D7">
        <v>6.1941112322791705</v>
      </c>
      <c r="E7">
        <v>40.528800000000004</v>
      </c>
      <c r="F7">
        <f t="shared" si="0"/>
        <v>35.698094493095837</v>
      </c>
      <c r="G7">
        <f>A7*'[1]Time Interval'!$AF$3</f>
        <v>4.8307055069041693</v>
      </c>
      <c r="I7">
        <f>C7/'[1]Time Interval'!$AL$37</f>
        <v>1436.3495830826837</v>
      </c>
      <c r="J7">
        <f>'[1]Time Interval'!$AD$37*A7</f>
        <v>25.031991199786486</v>
      </c>
      <c r="K7">
        <f t="shared" si="1"/>
        <v>175.86338955284961</v>
      </c>
      <c r="M7">
        <f t="shared" si="2"/>
        <v>5.5213732394366204</v>
      </c>
      <c r="P7">
        <f>F7/('[1]Time Interval'!$AI$4^2)</f>
        <v>791371.09661357838</v>
      </c>
      <c r="Q7">
        <f t="shared" si="3"/>
        <v>42197.611483801142</v>
      </c>
    </row>
    <row r="8" spans="1:18" x14ac:dyDescent="0.3">
      <c r="A8">
        <v>130</v>
      </c>
      <c r="B8">
        <v>26</v>
      </c>
      <c r="C8">
        <v>37.199999999999996</v>
      </c>
      <c r="D8">
        <v>6.3904034896401312</v>
      </c>
      <c r="E8">
        <v>45.161999999999999</v>
      </c>
      <c r="F8">
        <f t="shared" si="0"/>
        <v>39.701202470456153</v>
      </c>
      <c r="G8">
        <f>A8*'[1]Time Interval'!$AF$3</f>
        <v>5.4607975295438429</v>
      </c>
      <c r="I8">
        <f>C8/'[1]Time Interval'!$AL$37</f>
        <v>1562.3451605460766</v>
      </c>
      <c r="J8">
        <f>'[1]Time Interval'!$AD$37*A8</f>
        <v>28.297033530193417</v>
      </c>
      <c r="K8">
        <f t="shared" si="1"/>
        <v>176.5899903334539</v>
      </c>
      <c r="M8">
        <f t="shared" si="2"/>
        <v>5.8212286689419788</v>
      </c>
      <c r="P8">
        <f>F8/('[1]Time Interval'!$AI$4^2)</f>
        <v>880113.75906910223</v>
      </c>
      <c r="Q8">
        <f t="shared" si="3"/>
        <v>41973.531280215779</v>
      </c>
    </row>
    <row r="9" spans="1:18" x14ac:dyDescent="0.3">
      <c r="A9">
        <v>145</v>
      </c>
      <c r="B9">
        <v>29</v>
      </c>
      <c r="C9">
        <v>39.4</v>
      </c>
      <c r="D9">
        <v>7.0010905125408947</v>
      </c>
      <c r="E9">
        <v>47.377200000000002</v>
      </c>
      <c r="F9">
        <f t="shared" si="0"/>
        <v>41.286310447816483</v>
      </c>
      <c r="G9">
        <f>A9*'[1]Time Interval'!$AF$3</f>
        <v>6.0908895521835174</v>
      </c>
      <c r="I9">
        <f>C9/'[1]Time Interval'!$AL$37</f>
        <v>1654.7419173525652</v>
      </c>
      <c r="J9">
        <f>'[1]Time Interval'!$AD$37*A9</f>
        <v>31.562075860600348</v>
      </c>
      <c r="K9">
        <f t="shared" si="1"/>
        <v>174.17646909689148</v>
      </c>
      <c r="M9">
        <f t="shared" si="2"/>
        <v>5.6276947040498433</v>
      </c>
      <c r="N9">
        <f>STDEV(K1:K28)/AVERAGE(K1:K28)*100</f>
        <v>1.4866256993680926</v>
      </c>
      <c r="P9">
        <f>F9/('[1]Time Interval'!$AI$4^2)</f>
        <v>915253.13152320287</v>
      </c>
      <c r="Q9">
        <f t="shared" si="3"/>
        <v>39518.990291662551</v>
      </c>
    </row>
    <row r="10" spans="1:18" x14ac:dyDescent="0.3">
      <c r="A10">
        <v>160</v>
      </c>
      <c r="B10">
        <v>32</v>
      </c>
      <c r="C10">
        <v>43</v>
      </c>
      <c r="D10">
        <v>7.3936750272628142</v>
      </c>
      <c r="E10">
        <v>54.693600000000004</v>
      </c>
      <c r="F10">
        <f t="shared" si="0"/>
        <v>47.972618425176812</v>
      </c>
      <c r="G10">
        <f>A10*'[1]Time Interval'!$AF$3</f>
        <v>6.7209815748231918</v>
      </c>
      <c r="I10">
        <f>C10/'[1]Time Interval'!$AL$37</f>
        <v>1805.9366103086372</v>
      </c>
      <c r="J10">
        <f>'[1]Time Interval'!$AD$37*A10</f>
        <v>34.82711819100728</v>
      </c>
      <c r="K10">
        <f t="shared" si="1"/>
        <v>178.27042585561875</v>
      </c>
      <c r="M10">
        <f t="shared" si="2"/>
        <v>5.8157817109144538</v>
      </c>
      <c r="P10">
        <f>F10/('[1]Time Interval'!$AI$4^2)</f>
        <v>1063478.1544964355</v>
      </c>
      <c r="Q10">
        <f t="shared" si="3"/>
        <v>41983.12666825849</v>
      </c>
    </row>
    <row r="11" spans="1:18" x14ac:dyDescent="0.3">
      <c r="A11">
        <v>175</v>
      </c>
      <c r="B11">
        <v>35</v>
      </c>
      <c r="C11">
        <v>45.199999999999996</v>
      </c>
      <c r="D11">
        <v>8.004362050163575</v>
      </c>
      <c r="E11">
        <v>57.72</v>
      </c>
      <c r="F11">
        <f t="shared" si="0"/>
        <v>50.368926402537134</v>
      </c>
      <c r="G11">
        <f>A11*'[1]Time Interval'!$AF$3</f>
        <v>7.3510735974628654</v>
      </c>
      <c r="I11">
        <f>C11/'[1]Time Interval'!$AL$37</f>
        <v>1898.3333671151254</v>
      </c>
      <c r="J11">
        <f>'[1]Time Interval'!$AD$37*A11</f>
        <v>38.092160521414215</v>
      </c>
      <c r="K11">
        <f t="shared" si="1"/>
        <v>176.75320916873807</v>
      </c>
      <c r="M11">
        <f t="shared" si="2"/>
        <v>5.6469209809264314</v>
      </c>
      <c r="P11">
        <f>F11/('[1]Time Interval'!$AI$4^2)</f>
        <v>1116600.5661768201</v>
      </c>
      <c r="Q11">
        <f t="shared" si="3"/>
        <v>40627.094725327537</v>
      </c>
    </row>
    <row r="12" spans="1:18" x14ac:dyDescent="0.3">
      <c r="A12">
        <v>190</v>
      </c>
      <c r="B12">
        <v>38</v>
      </c>
      <c r="C12">
        <v>47</v>
      </c>
      <c r="D12">
        <v>8.4187568157033787</v>
      </c>
      <c r="E12">
        <v>59.014800000000001</v>
      </c>
      <c r="F12">
        <f t="shared" si="0"/>
        <v>51.033634379897464</v>
      </c>
      <c r="G12">
        <f>A12*'[1]Time Interval'!$AF$3</f>
        <v>7.9811656201025398</v>
      </c>
      <c r="I12">
        <f>C12/'[1]Time Interval'!$AL$37</f>
        <v>1973.9307135931615</v>
      </c>
      <c r="J12">
        <f>'[1]Time Interval'!$AD$37*A12</f>
        <v>41.35720285182115</v>
      </c>
      <c r="K12">
        <f t="shared" si="1"/>
        <v>174.19408536897521</v>
      </c>
      <c r="M12">
        <f t="shared" si="2"/>
        <v>5.5827720207253897</v>
      </c>
      <c r="P12">
        <f>F12/('[1]Time Interval'!$AI$4^2)</f>
        <v>1131336.1056626369</v>
      </c>
      <c r="Q12">
        <f t="shared" si="3"/>
        <v>38194.130864283572</v>
      </c>
    </row>
    <row r="13" spans="1:18" x14ac:dyDescent="0.3">
      <c r="A13">
        <v>205</v>
      </c>
      <c r="B13">
        <v>41</v>
      </c>
      <c r="C13">
        <v>50</v>
      </c>
      <c r="D13">
        <v>11.014176663031623</v>
      </c>
      <c r="E13">
        <v>72.820800000000006</v>
      </c>
      <c r="F13">
        <f t="shared" si="0"/>
        <v>64.209542357257789</v>
      </c>
      <c r="G13">
        <f>A13*'[1]Time Interval'!$AF$3</f>
        <v>8.6112576427422134</v>
      </c>
      <c r="I13">
        <f>C13/'[1]Time Interval'!$AL$37</f>
        <v>2099.9262910565549</v>
      </c>
      <c r="J13">
        <f>'[1]Time Interval'!$AD$37*A13</f>
        <v>44.622245182228077</v>
      </c>
      <c r="K13">
        <f t="shared" si="1"/>
        <v>176.35310539218125</v>
      </c>
      <c r="M13">
        <f t="shared" si="2"/>
        <v>4.5396039603960405</v>
      </c>
      <c r="P13">
        <f>F13/('[1]Time Interval'!$AI$4^2)</f>
        <v>1423425.4424461415</v>
      </c>
      <c r="Q13">
        <f t="shared" si="3"/>
        <v>44843.405014843825</v>
      </c>
      <c r="R13">
        <f>_xlfn.STDEV.P(Q1:Q25)*100/R14</f>
        <v>4.6775503307165218</v>
      </c>
    </row>
    <row r="14" spans="1:18" x14ac:dyDescent="0.3">
      <c r="A14">
        <v>220</v>
      </c>
      <c r="B14">
        <v>44</v>
      </c>
      <c r="C14">
        <v>50.2</v>
      </c>
      <c r="D14">
        <v>8.2006543075245375</v>
      </c>
      <c r="E14">
        <v>70.293600000000012</v>
      </c>
      <c r="F14">
        <f t="shared" si="0"/>
        <v>61.052250334618122</v>
      </c>
      <c r="G14">
        <f>A14*'[1]Time Interval'!$AF$3</f>
        <v>9.2413496653818878</v>
      </c>
      <c r="I14">
        <f>C14/'[1]Time Interval'!$AL$37</f>
        <v>2108.3259962207812</v>
      </c>
      <c r="J14">
        <f>'[1]Time Interval'!$AD$37*A14</f>
        <v>47.887287512635012</v>
      </c>
      <c r="K14">
        <f t="shared" si="1"/>
        <v>169.0888330023889</v>
      </c>
      <c r="M14">
        <f t="shared" si="2"/>
        <v>6.1214627659574461</v>
      </c>
      <c r="N14">
        <f>AVERAGE(K1:K17)</f>
        <v>174.54574859308639</v>
      </c>
      <c r="P14">
        <f>F14/('[1]Time Interval'!$AI$4^2)</f>
        <v>1353433.2009619665</v>
      </c>
      <c r="Q14">
        <f t="shared" si="3"/>
        <v>39983.603926748532</v>
      </c>
      <c r="R14">
        <f>AVERAGE(Q1:Q25)</f>
        <v>40292.011831482232</v>
      </c>
    </row>
    <row r="15" spans="1:18" x14ac:dyDescent="0.3">
      <c r="A15">
        <v>235</v>
      </c>
      <c r="B15">
        <v>47</v>
      </c>
      <c r="C15">
        <v>53.6</v>
      </c>
      <c r="D15">
        <v>8.3969465648854964</v>
      </c>
      <c r="E15">
        <v>73.507199999999997</v>
      </c>
      <c r="F15">
        <f t="shared" si="0"/>
        <v>63.635758311978435</v>
      </c>
      <c r="G15">
        <f>A15*'[1]Time Interval'!$AF$3</f>
        <v>9.8714416880215623</v>
      </c>
      <c r="I15">
        <f>C15/'[1]Time Interval'!$AL$37</f>
        <v>2251.1209840126271</v>
      </c>
      <c r="J15">
        <f>'[1]Time Interval'!$AD$37*A15</f>
        <v>51.152329843041947</v>
      </c>
      <c r="K15">
        <f t="shared" si="1"/>
        <v>172.93938030923721</v>
      </c>
      <c r="M15">
        <f t="shared" si="2"/>
        <v>6.3832727272727272</v>
      </c>
      <c r="P15">
        <f>F15/('[1]Time Interval'!$AI$4^2)</f>
        <v>1410705.5447714934</v>
      </c>
      <c r="Q15">
        <f t="shared" si="3"/>
        <v>39246.859998663378</v>
      </c>
    </row>
    <row r="16" spans="1:18" x14ac:dyDescent="0.3">
      <c r="A16">
        <v>250</v>
      </c>
      <c r="B16">
        <v>50</v>
      </c>
      <c r="C16">
        <v>57</v>
      </c>
      <c r="D16">
        <v>8.5932388222464553</v>
      </c>
      <c r="E16">
        <v>74.302800000000005</v>
      </c>
      <c r="F16">
        <f t="shared" si="0"/>
        <v>63.80126628933877</v>
      </c>
      <c r="G16">
        <f>A16*'[1]Time Interval'!$AF$3</f>
        <v>10.501533710661237</v>
      </c>
      <c r="I16">
        <f>C16/'[1]Time Interval'!$AL$37</f>
        <v>2393.9159718044725</v>
      </c>
      <c r="J16">
        <f>'[1]Time Interval'!$AD$37*A16</f>
        <v>54.417372173448882</v>
      </c>
      <c r="K16">
        <f t="shared" si="1"/>
        <v>176.63559242308881</v>
      </c>
      <c r="M16">
        <f t="shared" si="2"/>
        <v>6.6331218274111681</v>
      </c>
      <c r="P16">
        <f>F16/('[1]Time Interval'!$AI$4^2)</f>
        <v>1414374.5985795972</v>
      </c>
      <c r="Q16">
        <f t="shared" si="3"/>
        <v>37193.7930073842</v>
      </c>
    </row>
    <row r="17" spans="1:17" x14ac:dyDescent="0.3">
      <c r="A17">
        <v>265</v>
      </c>
      <c r="B17">
        <v>53</v>
      </c>
      <c r="C17">
        <v>59.2</v>
      </c>
      <c r="D17">
        <v>8.5932388222464553</v>
      </c>
      <c r="E17">
        <v>80.230800000000002</v>
      </c>
      <c r="F17">
        <f t="shared" si="0"/>
        <v>69.099174266699094</v>
      </c>
      <c r="G17">
        <f>A17*'[1]Time Interval'!$AF$3</f>
        <v>11.131625733300911</v>
      </c>
      <c r="I17">
        <f>C17/'[1]Time Interval'!$AL$37</f>
        <v>2486.3127286109611</v>
      </c>
      <c r="J17">
        <f>'[1]Time Interval'!$AD$37*A17</f>
        <v>57.68241450385581</v>
      </c>
      <c r="K17">
        <f t="shared" si="1"/>
        <v>176.61225596347714</v>
      </c>
      <c r="M17">
        <f t="shared" si="2"/>
        <v>6.8891370558375646</v>
      </c>
      <c r="P17">
        <f>F17/('[1]Time Interval'!$AI$4^2)</f>
        <v>1531820.9582616899</v>
      </c>
      <c r="Q17">
        <f t="shared" si="3"/>
        <v>38201.229482757175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opLeftCell="H1" workbookViewId="0">
      <selection activeCell="R14" sqref="R14"/>
    </sheetView>
  </sheetViews>
  <sheetFormatPr defaultRowHeight="14.4" x14ac:dyDescent="0.3"/>
  <sheetData>
    <row r="1" spans="1:18" x14ac:dyDescent="0.3">
      <c r="A1">
        <v>30</v>
      </c>
      <c r="B1">
        <v>6</v>
      </c>
      <c r="C1">
        <v>15.4</v>
      </c>
      <c r="D1">
        <v>4.2093784078516903</v>
      </c>
      <c r="E1">
        <v>16.036799999999999</v>
      </c>
      <c r="F1">
        <f t="shared" ref="F1:F14" si="0">E1-G1</f>
        <v>13.4407284494365</v>
      </c>
      <c r="G1">
        <f>A1*'[1]Time Interval'!$AF$4</f>
        <v>2.5960715505634995</v>
      </c>
      <c r="I1">
        <f>C1/'[1]Time Interval'!$AL$38</f>
        <v>646.77729764541891</v>
      </c>
      <c r="J1">
        <f>'[1]Time Interval'!$AD$38*A1</f>
        <v>3.1698311635882459</v>
      </c>
      <c r="K1">
        <f t="shared" ref="K1:K14" si="1">I1/(J1^0.89333)</f>
        <v>230.76192903209636</v>
      </c>
      <c r="M1">
        <f t="shared" ref="M1:M14" si="2">C1/D1</f>
        <v>3.6584974093264249</v>
      </c>
      <c r="P1">
        <f>F1/('[1]Time Interval'!$AI$4^2)</f>
        <v>297959.99375745526</v>
      </c>
      <c r="Q1">
        <f>P1/(J1^1.2543)</f>
        <v>70098.437509402836</v>
      </c>
    </row>
    <row r="2" spans="1:18" x14ac:dyDescent="0.3">
      <c r="A2">
        <f t="shared" ref="A2:A14" si="3">B2*5</f>
        <v>35</v>
      </c>
      <c r="B2">
        <v>7</v>
      </c>
      <c r="C2">
        <v>18</v>
      </c>
      <c r="D2">
        <v>4.4056706652126509</v>
      </c>
      <c r="E2">
        <v>19.297200000000004</v>
      </c>
      <c r="F2">
        <f t="shared" si="0"/>
        <v>16.268449857675922</v>
      </c>
      <c r="G2">
        <f>A2*'[1]Time Interval'!$AF$4</f>
        <v>3.0287501423240828</v>
      </c>
      <c r="I2">
        <f>C2/'[1]Time Interval'!$AL$38</f>
        <v>755.97346478035979</v>
      </c>
      <c r="J2">
        <f>'[1]Time Interval'!$AD$38*A2</f>
        <v>3.69813635751962</v>
      </c>
      <c r="K2">
        <f t="shared" si="1"/>
        <v>235.02300206780492</v>
      </c>
      <c r="M2">
        <f t="shared" si="2"/>
        <v>4.0856435643564346</v>
      </c>
      <c r="P2">
        <f>F2/('[1]Time Interval'!$AI$4^2)</f>
        <v>360646.16856683954</v>
      </c>
      <c r="Q2">
        <f t="shared" ref="Q2:Q14" si="4">P2/(J2^1.2543)</f>
        <v>69929.487538386486</v>
      </c>
    </row>
    <row r="3" spans="1:18" x14ac:dyDescent="0.3">
      <c r="A3">
        <f t="shared" si="3"/>
        <v>45</v>
      </c>
      <c r="B3">
        <v>9</v>
      </c>
      <c r="C3">
        <v>20.8</v>
      </c>
      <c r="D3">
        <v>4.6019629225736098</v>
      </c>
      <c r="E3">
        <v>23.4312</v>
      </c>
      <c r="F3">
        <f t="shared" si="0"/>
        <v>19.537092674154749</v>
      </c>
      <c r="G3">
        <f>A3*'[1]Time Interval'!$AF$4</f>
        <v>3.8941073258452494</v>
      </c>
      <c r="I3">
        <f>C3/'[1]Time Interval'!$AL$38</f>
        <v>873.56933707952692</v>
      </c>
      <c r="J3">
        <f>'[1]Time Interval'!$AD$38*A3</f>
        <v>4.7547467453823691</v>
      </c>
      <c r="K3">
        <f t="shared" si="1"/>
        <v>216.96974092785374</v>
      </c>
      <c r="M3">
        <f t="shared" si="2"/>
        <v>4.5198104265402845</v>
      </c>
      <c r="P3">
        <f>F3/('[1]Time Interval'!$AI$4^2)</f>
        <v>433106.88353904139</v>
      </c>
      <c r="Q3">
        <f t="shared" si="4"/>
        <v>61273.713435265767</v>
      </c>
    </row>
    <row r="4" spans="1:18" x14ac:dyDescent="0.3">
      <c r="A4">
        <f t="shared" si="3"/>
        <v>55</v>
      </c>
      <c r="B4">
        <v>11</v>
      </c>
      <c r="C4">
        <v>26.4</v>
      </c>
      <c r="D4">
        <v>4.7982551799345687</v>
      </c>
      <c r="E4">
        <v>32.338799999999999</v>
      </c>
      <c r="F4">
        <f t="shared" si="0"/>
        <v>27.579335490633582</v>
      </c>
      <c r="G4">
        <f>A4*'[1]Time Interval'!$AF$4</f>
        <v>4.7594645093664161</v>
      </c>
      <c r="I4">
        <f>C4/'[1]Time Interval'!$AL$38</f>
        <v>1108.7610816778608</v>
      </c>
      <c r="J4">
        <f>'[1]Time Interval'!$AD$38*A4</f>
        <v>5.8113571332451173</v>
      </c>
      <c r="K4">
        <f t="shared" si="1"/>
        <v>230.18970473518749</v>
      </c>
      <c r="M4">
        <f t="shared" si="2"/>
        <v>5.5020000000000007</v>
      </c>
      <c r="P4">
        <f>F4/('[1]Time Interval'!$AI$4^2)</f>
        <v>611390.86780437606</v>
      </c>
      <c r="Q4">
        <f t="shared" si="4"/>
        <v>67248.963812981368</v>
      </c>
    </row>
    <row r="5" spans="1:18" x14ac:dyDescent="0.3">
      <c r="A5">
        <f t="shared" si="3"/>
        <v>65</v>
      </c>
      <c r="B5">
        <v>13</v>
      </c>
      <c r="C5">
        <v>30.599999999999998</v>
      </c>
      <c r="D5">
        <v>5.605234460196292</v>
      </c>
      <c r="E5">
        <v>40.965600000000002</v>
      </c>
      <c r="F5">
        <f t="shared" si="0"/>
        <v>35.340778307112416</v>
      </c>
      <c r="G5">
        <f>A5*'[1]Time Interval'!$AF$4</f>
        <v>5.6248216928875827</v>
      </c>
      <c r="I5">
        <f>C5/'[1]Time Interval'!$AL$38</f>
        <v>1285.1548901266115</v>
      </c>
      <c r="J5">
        <f>'[1]Time Interval'!$AD$38*A5</f>
        <v>6.8679675211078663</v>
      </c>
      <c r="K5">
        <f t="shared" si="1"/>
        <v>229.8220572845031</v>
      </c>
      <c r="M5">
        <f t="shared" si="2"/>
        <v>5.4591828793774315</v>
      </c>
      <c r="P5">
        <f>F5/('[1]Time Interval'!$AI$4^2)</f>
        <v>783449.95387599699</v>
      </c>
      <c r="Q5">
        <f t="shared" si="4"/>
        <v>69883.976186112603</v>
      </c>
    </row>
    <row r="6" spans="1:18" x14ac:dyDescent="0.3">
      <c r="A6">
        <f t="shared" si="3"/>
        <v>75</v>
      </c>
      <c r="B6">
        <v>15</v>
      </c>
      <c r="C6">
        <v>33.6</v>
      </c>
      <c r="D6">
        <v>5.8015267175572518</v>
      </c>
      <c r="E6">
        <v>47.845200000000006</v>
      </c>
      <c r="F6">
        <f t="shared" si="0"/>
        <v>41.355021123591257</v>
      </c>
      <c r="G6">
        <f>A6*'[1]Time Interval'!$AF$4</f>
        <v>6.4901788764087494</v>
      </c>
      <c r="I6">
        <f>C6/'[1]Time Interval'!$AL$38</f>
        <v>1411.1504675900051</v>
      </c>
      <c r="J6">
        <f>'[1]Time Interval'!$AD$38*A6</f>
        <v>7.9245779089706145</v>
      </c>
      <c r="K6">
        <f t="shared" si="1"/>
        <v>222.07055059781604</v>
      </c>
      <c r="M6">
        <f t="shared" si="2"/>
        <v>5.7915789473684214</v>
      </c>
      <c r="P6">
        <f>F6/('[1]Time Interval'!$AI$4^2)</f>
        <v>916776.34007562185</v>
      </c>
      <c r="Q6">
        <f t="shared" si="4"/>
        <v>68340.417070763579</v>
      </c>
    </row>
    <row r="7" spans="1:18" x14ac:dyDescent="0.3">
      <c r="A7">
        <f t="shared" si="3"/>
        <v>85</v>
      </c>
      <c r="B7">
        <v>17</v>
      </c>
      <c r="C7">
        <v>37.199999999999996</v>
      </c>
      <c r="D7">
        <v>5.9978189749182107</v>
      </c>
      <c r="E7">
        <v>54.615600000000001</v>
      </c>
      <c r="F7">
        <f t="shared" si="0"/>
        <v>47.260063940070083</v>
      </c>
      <c r="G7">
        <f>A7*'[1]Time Interval'!$AF$4</f>
        <v>7.3555360599299151</v>
      </c>
      <c r="I7">
        <f>C7/'[1]Time Interval'!$AL$38</f>
        <v>1562.3451605460766</v>
      </c>
      <c r="J7">
        <f>'[1]Time Interval'!$AD$38*A7</f>
        <v>8.9811882968333627</v>
      </c>
      <c r="K7">
        <f t="shared" si="1"/>
        <v>219.85447070832402</v>
      </c>
      <c r="M7">
        <f t="shared" si="2"/>
        <v>6.2022545454545455</v>
      </c>
      <c r="N7">
        <f>STDEV(K1:K28)/AVERAGE(K1:K28)*100</f>
        <v>3.6307400662401692</v>
      </c>
      <c r="P7">
        <f>F7/('[1]Time Interval'!$AI$4^2)</f>
        <v>1047681.9325332466</v>
      </c>
      <c r="Q7">
        <f t="shared" si="4"/>
        <v>66751.782437702568</v>
      </c>
    </row>
    <row r="8" spans="1:18" x14ac:dyDescent="0.3">
      <c r="A8">
        <f t="shared" si="3"/>
        <v>95</v>
      </c>
      <c r="B8">
        <v>19</v>
      </c>
      <c r="C8">
        <v>41.2</v>
      </c>
      <c r="D8">
        <v>6.7829880043620498</v>
      </c>
      <c r="E8">
        <v>63.008400000000002</v>
      </c>
      <c r="F8">
        <f t="shared" si="0"/>
        <v>54.787506756548922</v>
      </c>
      <c r="G8">
        <f>A8*'[1]Time Interval'!$AF$4</f>
        <v>8.2208932434510817</v>
      </c>
      <c r="I8">
        <f>C8/'[1]Time Interval'!$AL$38</f>
        <v>1730.3392638306013</v>
      </c>
      <c r="J8">
        <f>'[1]Time Interval'!$AD$38*A8</f>
        <v>10.037798684696112</v>
      </c>
      <c r="K8">
        <f t="shared" si="1"/>
        <v>220.46393670442072</v>
      </c>
      <c r="M8">
        <f t="shared" si="2"/>
        <v>6.0740192926045022</v>
      </c>
      <c r="P8">
        <f>F8/('[1]Time Interval'!$AI$4^2)</f>
        <v>1214553.6034434396</v>
      </c>
      <c r="Q8">
        <f t="shared" si="4"/>
        <v>67307.202407932287</v>
      </c>
    </row>
    <row r="9" spans="1:18" x14ac:dyDescent="0.3">
      <c r="A9">
        <f t="shared" si="3"/>
        <v>105</v>
      </c>
      <c r="B9">
        <v>21</v>
      </c>
      <c r="C9">
        <v>45.400000000000006</v>
      </c>
      <c r="D9">
        <v>7.0010905125408947</v>
      </c>
      <c r="E9">
        <v>71.213999999999999</v>
      </c>
      <c r="F9">
        <f t="shared" si="0"/>
        <v>62.127749573027749</v>
      </c>
      <c r="G9">
        <f>A9*'[1]Time Interval'!$AF$4</f>
        <v>9.0862504269722493</v>
      </c>
      <c r="I9">
        <f>C9/'[1]Time Interval'!$AL$38</f>
        <v>1906.7330722793522</v>
      </c>
      <c r="J9">
        <f>'[1]Time Interval'!$AD$38*A9</f>
        <v>11.094409072558861</v>
      </c>
      <c r="K9">
        <f t="shared" si="1"/>
        <v>222.16057290926148</v>
      </c>
      <c r="M9">
        <f t="shared" si="2"/>
        <v>6.484704049844237</v>
      </c>
      <c r="N9">
        <f>AVERAGE(K1:K15)</f>
        <v>221.23834577742966</v>
      </c>
      <c r="P9">
        <f>F9/('[1]Time Interval'!$AI$4^2)</f>
        <v>1377275.3422244899</v>
      </c>
      <c r="Q9">
        <f t="shared" si="4"/>
        <v>67320.387229703672</v>
      </c>
    </row>
    <row r="10" spans="1:18" x14ac:dyDescent="0.3">
      <c r="A10">
        <f t="shared" si="3"/>
        <v>115</v>
      </c>
      <c r="B10">
        <v>23</v>
      </c>
      <c r="C10">
        <v>48.599999999999994</v>
      </c>
      <c r="D10">
        <v>7.6117775354416572</v>
      </c>
      <c r="E10">
        <v>81.6036</v>
      </c>
      <c r="F10">
        <f t="shared" si="0"/>
        <v>71.651992389506589</v>
      </c>
      <c r="G10">
        <f>A10*'[1]Time Interval'!$AF$4</f>
        <v>9.951607610493415</v>
      </c>
      <c r="I10">
        <f>C10/'[1]Time Interval'!$AL$38</f>
        <v>2041.128354906971</v>
      </c>
      <c r="J10">
        <f>'[1]Time Interval'!$AD$38*A10</f>
        <v>12.15101946042161</v>
      </c>
      <c r="K10">
        <f t="shared" si="1"/>
        <v>219.25688407381315</v>
      </c>
      <c r="M10">
        <f t="shared" si="2"/>
        <v>6.3848424068767899</v>
      </c>
      <c r="P10">
        <f>F10/('[1]Time Interval'!$AI$4^2)</f>
        <v>1588412.9558455357</v>
      </c>
      <c r="Q10">
        <f t="shared" si="4"/>
        <v>69268.166234252029</v>
      </c>
    </row>
    <row r="11" spans="1:18" x14ac:dyDescent="0.3">
      <c r="A11">
        <f t="shared" si="3"/>
        <v>125</v>
      </c>
      <c r="B11">
        <v>25</v>
      </c>
      <c r="C11">
        <v>52</v>
      </c>
      <c r="D11">
        <v>8.2006543075245357</v>
      </c>
      <c r="E11">
        <v>90.136800000000008</v>
      </c>
      <c r="F11">
        <f t="shared" si="0"/>
        <v>79.319835205985427</v>
      </c>
      <c r="G11">
        <f>A11*'[1]Time Interval'!$AF$4</f>
        <v>10.816964794014581</v>
      </c>
      <c r="I11">
        <f>C11/'[1]Time Interval'!$AL$38</f>
        <v>2183.9233426988171</v>
      </c>
      <c r="J11">
        <f>'[1]Time Interval'!$AD$38*A11</f>
        <v>13.207629848284357</v>
      </c>
      <c r="K11">
        <f t="shared" si="1"/>
        <v>217.75638196984389</v>
      </c>
      <c r="M11">
        <f t="shared" si="2"/>
        <v>6.3409574468085115</v>
      </c>
      <c r="P11">
        <f>F11/('[1]Time Interval'!$AI$4^2)</f>
        <v>1758397.0758525857</v>
      </c>
      <c r="Q11">
        <f t="shared" si="4"/>
        <v>69066.316504732895</v>
      </c>
    </row>
    <row r="12" spans="1:18" x14ac:dyDescent="0.3">
      <c r="A12">
        <f t="shared" si="3"/>
        <v>135</v>
      </c>
      <c r="B12">
        <v>27</v>
      </c>
      <c r="C12">
        <v>55.4</v>
      </c>
      <c r="D12">
        <v>8.5932388222464571</v>
      </c>
      <c r="E12">
        <v>100.8228</v>
      </c>
      <c r="F12">
        <f t="shared" si="0"/>
        <v>89.140478022464251</v>
      </c>
      <c r="G12">
        <f>A12*'[1]Time Interval'!$AF$4</f>
        <v>11.682321977535748</v>
      </c>
      <c r="I12">
        <f>C12/'[1]Time Interval'!$AL$38</f>
        <v>2326.718330490663</v>
      </c>
      <c r="J12">
        <f>'[1]Time Interval'!$AD$38*A12</f>
        <v>14.264240236147106</v>
      </c>
      <c r="K12">
        <f t="shared" si="1"/>
        <v>216.5802594843251</v>
      </c>
      <c r="M12">
        <f t="shared" si="2"/>
        <v>6.4469289340101508</v>
      </c>
      <c r="P12">
        <f>F12/('[1]Time Interval'!$AI$4^2)</f>
        <v>1976105.4153447733</v>
      </c>
      <c r="Q12">
        <f t="shared" si="4"/>
        <v>70475.153983644836</v>
      </c>
    </row>
    <row r="13" spans="1:18" x14ac:dyDescent="0.3">
      <c r="A13">
        <f t="shared" si="3"/>
        <v>145</v>
      </c>
      <c r="B13">
        <v>29</v>
      </c>
      <c r="C13">
        <v>57.2</v>
      </c>
      <c r="D13">
        <v>13.587786259541986</v>
      </c>
      <c r="E13">
        <v>104.13000000000001</v>
      </c>
      <c r="F13">
        <f t="shared" si="0"/>
        <v>91.58232083894309</v>
      </c>
      <c r="G13">
        <f>A13*'[1]Time Interval'!$AF$4</f>
        <v>12.547679161056914</v>
      </c>
      <c r="I13">
        <f>C13/'[1]Time Interval'!$AL$38</f>
        <v>2402.3156769686989</v>
      </c>
      <c r="J13">
        <f>'[1]Time Interval'!$AD$38*A13</f>
        <v>15.320850624009855</v>
      </c>
      <c r="K13">
        <f t="shared" si="1"/>
        <v>209.78832803347652</v>
      </c>
      <c r="M13">
        <f t="shared" si="2"/>
        <v>4.2096629213483148</v>
      </c>
      <c r="P13">
        <f>F13/('[1]Time Interval'!$AI$4^2)</f>
        <v>2030237.263413263</v>
      </c>
      <c r="Q13">
        <f t="shared" si="4"/>
        <v>66198.245688513824</v>
      </c>
      <c r="R13">
        <f>_xlfn.STDEV.P(Q1:Q25)*100/R14</f>
        <v>3.3999723490391354</v>
      </c>
    </row>
    <row r="14" spans="1:18" x14ac:dyDescent="0.3">
      <c r="A14">
        <f t="shared" si="3"/>
        <v>155</v>
      </c>
      <c r="B14">
        <v>31</v>
      </c>
      <c r="C14">
        <v>59.8</v>
      </c>
      <c r="D14">
        <v>8.5932388222464571</v>
      </c>
      <c r="E14">
        <v>113.24040000000001</v>
      </c>
      <c r="F14">
        <f t="shared" si="0"/>
        <v>99.827363655421919</v>
      </c>
      <c r="G14">
        <f>A14*'[1]Time Interval'!$AF$4</f>
        <v>13.413036344578082</v>
      </c>
      <c r="I14">
        <f>C14/'[1]Time Interval'!$AL$38</f>
        <v>2511.5118441036398</v>
      </c>
      <c r="J14">
        <f>'[1]Time Interval'!$AD$38*A14</f>
        <v>16.377461011872605</v>
      </c>
      <c r="K14">
        <f t="shared" si="1"/>
        <v>206.63902235528877</v>
      </c>
      <c r="M14">
        <f t="shared" si="2"/>
        <v>6.958959390862943</v>
      </c>
      <c r="P14">
        <f>F14/('[1]Time Interval'!$AI$4^2)</f>
        <v>2213017.0074851685</v>
      </c>
      <c r="Q14">
        <f t="shared" si="4"/>
        <v>66367.471734490508</v>
      </c>
      <c r="R14">
        <f>AVERAGE(Q1:Q25)</f>
        <v>67823.551555277518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opLeftCell="I1" workbookViewId="0">
      <selection activeCell="R14" sqref="R14"/>
    </sheetView>
  </sheetViews>
  <sheetFormatPr defaultRowHeight="14.4" x14ac:dyDescent="0.3"/>
  <sheetData>
    <row r="1" spans="1:18" x14ac:dyDescent="0.3">
      <c r="A1">
        <f t="shared" ref="A1:A22" si="0">B1*5</f>
        <v>30</v>
      </c>
      <c r="B1">
        <v>6</v>
      </c>
      <c r="C1">
        <v>17.600000000000001</v>
      </c>
      <c r="D1">
        <v>6.0196292257360966</v>
      </c>
      <c r="E1">
        <v>24.913200000000003</v>
      </c>
      <c r="F1">
        <f t="shared" ref="F1:F22" si="1">E1-G1</f>
        <v>20.998230777522998</v>
      </c>
      <c r="G1">
        <f>A1*'[1]Time Interval'!$AF$5</f>
        <v>3.9149692224770067</v>
      </c>
      <c r="I1">
        <f>C1/'[1]Time Interval'!$AL$39</f>
        <v>739.17405445190741</v>
      </c>
      <c r="J1">
        <f>'[1]Time Interval'!$AD$39*A1</f>
        <v>2.101959948148576</v>
      </c>
      <c r="K1">
        <f t="shared" ref="K1:K22" si="2">I1/(J1^0.85551)</f>
        <v>391.50587430134988</v>
      </c>
      <c r="M1">
        <f t="shared" ref="M1:M22" si="3">C1/D1</f>
        <v>2.9237681159420288</v>
      </c>
      <c r="P1">
        <f>F1/('[1]Time Interval'!$AI$4^2)</f>
        <v>465498.03717302735</v>
      </c>
      <c r="Q1">
        <f>P1/(J1^1.1555)</f>
        <v>197299.19700137456</v>
      </c>
    </row>
    <row r="2" spans="1:18" x14ac:dyDescent="0.3">
      <c r="A2">
        <f t="shared" si="0"/>
        <v>35</v>
      </c>
      <c r="B2">
        <v>7</v>
      </c>
      <c r="C2">
        <v>20.8</v>
      </c>
      <c r="D2">
        <v>6.4122137404580162</v>
      </c>
      <c r="E2">
        <v>30.794400000000003</v>
      </c>
      <c r="F2">
        <f t="shared" si="1"/>
        <v>26.22693590711016</v>
      </c>
      <c r="G2">
        <f>A2*'[1]Time Interval'!$AF$5</f>
        <v>4.5674640928898409</v>
      </c>
      <c r="I2">
        <f>C2/'[1]Time Interval'!$AL$39</f>
        <v>873.56933707952692</v>
      </c>
      <c r="J2">
        <f>'[1]Time Interval'!$AD$39*A2</f>
        <v>2.4522866061733386</v>
      </c>
      <c r="K2">
        <f t="shared" si="2"/>
        <v>405.52282336962963</v>
      </c>
      <c r="M2">
        <f t="shared" si="3"/>
        <v>3.2438095238095235</v>
      </c>
      <c r="P2">
        <f>F2/('[1]Time Interval'!$AI$4^2)</f>
        <v>581410.27761686139</v>
      </c>
      <c r="Q2">
        <f t="shared" ref="Q2:Q14" si="4">P2/(J2^1.1555)</f>
        <v>206221.12548418966</v>
      </c>
    </row>
    <row r="3" spans="1:18" x14ac:dyDescent="0.3">
      <c r="A3">
        <f t="shared" si="0"/>
        <v>40</v>
      </c>
      <c r="B3">
        <v>8</v>
      </c>
      <c r="C3">
        <v>23</v>
      </c>
      <c r="D3">
        <v>13.587786259541986</v>
      </c>
      <c r="E3">
        <v>35.349600000000002</v>
      </c>
      <c r="F3">
        <f t="shared" si="1"/>
        <v>30.129641036697329</v>
      </c>
      <c r="G3">
        <f>A3*'[1]Time Interval'!$AF$5</f>
        <v>5.2199589633026751</v>
      </c>
      <c r="I3">
        <f>C3/'[1]Time Interval'!$AL$39</f>
        <v>965.9660938860153</v>
      </c>
      <c r="J3">
        <f>'[1]Time Interval'!$AD$39*A3</f>
        <v>2.8026132641981012</v>
      </c>
      <c r="K3">
        <f t="shared" si="2"/>
        <v>400.00655881108298</v>
      </c>
      <c r="M3">
        <f t="shared" si="3"/>
        <v>1.6926966292134831</v>
      </c>
      <c r="P3">
        <f>F3/('[1]Time Interval'!$AI$4^2)</f>
        <v>667927.16547926993</v>
      </c>
      <c r="Q3">
        <f t="shared" si="4"/>
        <v>203034.50950073506</v>
      </c>
    </row>
    <row r="4" spans="1:18" x14ac:dyDescent="0.3">
      <c r="A4">
        <f t="shared" si="0"/>
        <v>45</v>
      </c>
      <c r="B4">
        <v>9</v>
      </c>
      <c r="C4">
        <v>25.6</v>
      </c>
      <c r="D4">
        <v>6.8047982551799358</v>
      </c>
      <c r="E4">
        <v>41.745600000000003</v>
      </c>
      <c r="F4">
        <f t="shared" si="1"/>
        <v>35.873146166284492</v>
      </c>
      <c r="G4">
        <f>A4*'[1]Time Interval'!$AF$5</f>
        <v>5.8724538337155101</v>
      </c>
      <c r="I4">
        <f>C4/'[1]Time Interval'!$AL$39</f>
        <v>1075.1622610209561</v>
      </c>
      <c r="J4">
        <f>'[1]Time Interval'!$AD$39*A4</f>
        <v>3.1529399222228638</v>
      </c>
      <c r="K4">
        <f t="shared" si="2"/>
        <v>402.5480685605732</v>
      </c>
      <c r="M4">
        <f t="shared" si="3"/>
        <v>3.7620512820512815</v>
      </c>
      <c r="P4">
        <f>F4/('[1]Time Interval'!$AI$4^2)</f>
        <v>795251.71927824582</v>
      </c>
      <c r="Q4">
        <f t="shared" si="4"/>
        <v>210978.70898834846</v>
      </c>
    </row>
    <row r="5" spans="1:18" x14ac:dyDescent="0.3">
      <c r="A5">
        <f t="shared" si="0"/>
        <v>50</v>
      </c>
      <c r="B5">
        <v>10</v>
      </c>
      <c r="C5">
        <v>28.2</v>
      </c>
      <c r="D5">
        <v>7.0010905125408938</v>
      </c>
      <c r="E5">
        <v>47.907600000000002</v>
      </c>
      <c r="F5">
        <f t="shared" si="1"/>
        <v>41.382651295871661</v>
      </c>
      <c r="G5">
        <f>A5*'[1]Time Interval'!$AF$5</f>
        <v>6.5249487041283443</v>
      </c>
      <c r="I5">
        <f>C5/'[1]Time Interval'!$AL$39</f>
        <v>1184.3584281558969</v>
      </c>
      <c r="J5">
        <f>'[1]Time Interval'!$AD$39*A5</f>
        <v>3.5032665802476264</v>
      </c>
      <c r="K5">
        <f t="shared" si="2"/>
        <v>405.21069501296915</v>
      </c>
      <c r="M5">
        <f t="shared" si="3"/>
        <v>4.0279439252336449</v>
      </c>
      <c r="P5">
        <f>F5/('[1]Time Interval'!$AI$4^2)</f>
        <v>917388.85791579378</v>
      </c>
      <c r="Q5">
        <f t="shared" si="4"/>
        <v>215483.83422160751</v>
      </c>
    </row>
    <row r="6" spans="1:18" x14ac:dyDescent="0.3">
      <c r="A6">
        <f t="shared" si="0"/>
        <v>55</v>
      </c>
      <c r="B6">
        <v>11</v>
      </c>
      <c r="C6">
        <v>30.599999999999998</v>
      </c>
      <c r="D6">
        <v>7.0010905125408938</v>
      </c>
      <c r="E6">
        <v>52.7592</v>
      </c>
      <c r="F6">
        <f t="shared" si="1"/>
        <v>45.581756425458821</v>
      </c>
      <c r="G6">
        <f>A6*'[1]Time Interval'!$AF$5</f>
        <v>7.1774435745411784</v>
      </c>
      <c r="I6">
        <f>C6/'[1]Time Interval'!$AL$39</f>
        <v>1285.1548901266115</v>
      </c>
      <c r="J6">
        <f>'[1]Time Interval'!$AD$39*A6</f>
        <v>3.853593238272389</v>
      </c>
      <c r="K6">
        <f t="shared" si="2"/>
        <v>405.26711200420414</v>
      </c>
      <c r="M6">
        <f t="shared" si="3"/>
        <v>4.370747663551402</v>
      </c>
      <c r="P6">
        <f>F6/('[1]Time Interval'!$AI$4^2)</f>
        <v>1010476.4716493443</v>
      </c>
      <c r="Q6">
        <f t="shared" si="4"/>
        <v>212597.51870530695</v>
      </c>
    </row>
    <row r="7" spans="1:18" x14ac:dyDescent="0.3">
      <c r="A7">
        <f t="shared" si="0"/>
        <v>60</v>
      </c>
      <c r="B7">
        <v>12</v>
      </c>
      <c r="C7">
        <v>33.200000000000003</v>
      </c>
      <c r="D7">
        <v>7.1973827699018553</v>
      </c>
      <c r="E7">
        <v>57.798000000000009</v>
      </c>
      <c r="F7">
        <f t="shared" si="1"/>
        <v>49.968061555045992</v>
      </c>
      <c r="G7">
        <f>A7*'[1]Time Interval'!$AF$5</f>
        <v>7.8299384449540135</v>
      </c>
      <c r="I7">
        <f>C7/'[1]Time Interval'!$AL$39</f>
        <v>1394.3510572615526</v>
      </c>
      <c r="J7">
        <f>'[1]Time Interval'!$AD$39*A7</f>
        <v>4.203919896297152</v>
      </c>
      <c r="K7">
        <f t="shared" si="2"/>
        <v>408.15914080918026</v>
      </c>
      <c r="M7">
        <f t="shared" si="3"/>
        <v>4.612787878787878</v>
      </c>
      <c r="P7">
        <f>F7/('[1]Time Interval'!$AI$4^2)</f>
        <v>1107714.0175120377</v>
      </c>
      <c r="Q7">
        <f t="shared" si="4"/>
        <v>210763.28314985719</v>
      </c>
    </row>
    <row r="8" spans="1:18" x14ac:dyDescent="0.3">
      <c r="A8">
        <f t="shared" si="0"/>
        <v>65</v>
      </c>
      <c r="B8">
        <v>13</v>
      </c>
      <c r="C8">
        <v>35.4</v>
      </c>
      <c r="D8">
        <v>8.2006543075245375</v>
      </c>
      <c r="E8">
        <v>66.487200000000001</v>
      </c>
      <c r="F8">
        <f t="shared" si="1"/>
        <v>58.004766684633154</v>
      </c>
      <c r="G8">
        <f>A8*'[1]Time Interval'!$AF$5</f>
        <v>8.4824333153668476</v>
      </c>
      <c r="I8">
        <f>C8/'[1]Time Interval'!$AL$39</f>
        <v>1486.7478140680407</v>
      </c>
      <c r="J8">
        <f>'[1]Time Interval'!$AD$39*A8</f>
        <v>4.5542465543219146</v>
      </c>
      <c r="K8">
        <f t="shared" si="2"/>
        <v>406.40156889728991</v>
      </c>
      <c r="M8">
        <f t="shared" si="3"/>
        <v>4.3167287234042551</v>
      </c>
      <c r="N8">
        <f>STDEV(K1:K24)/AVERAGE(K1:K24)*100</f>
        <v>2.1279003233499161</v>
      </c>
      <c r="P8">
        <f>F8/('[1]Time Interval'!$AI$4^2)</f>
        <v>1285875.2398930085</v>
      </c>
      <c r="Q8">
        <f t="shared" si="4"/>
        <v>223048.09773897144</v>
      </c>
    </row>
    <row r="9" spans="1:18" x14ac:dyDescent="0.3">
      <c r="A9">
        <f t="shared" si="0"/>
        <v>70</v>
      </c>
      <c r="B9">
        <v>14</v>
      </c>
      <c r="C9">
        <v>37.400000000000006</v>
      </c>
      <c r="D9">
        <v>7.3936750272628133</v>
      </c>
      <c r="E9">
        <v>65.379600000000011</v>
      </c>
      <c r="F9">
        <f t="shared" si="1"/>
        <v>56.244671814220325</v>
      </c>
      <c r="G9">
        <f>A9*'[1]Time Interval'!$AF$5</f>
        <v>9.1349281857796818</v>
      </c>
      <c r="I9">
        <f>C9/'[1]Time Interval'!$AL$39</f>
        <v>1570.7448657103032</v>
      </c>
      <c r="J9">
        <f>'[1]Time Interval'!$AD$39*A9</f>
        <v>4.9045732123466772</v>
      </c>
      <c r="K9">
        <f t="shared" si="2"/>
        <v>402.9854792887478</v>
      </c>
      <c r="M9">
        <f t="shared" si="3"/>
        <v>5.0583775811209453</v>
      </c>
      <c r="P9">
        <f>F9/('[1]Time Interval'!$AI$4^2)</f>
        <v>1246856.6808488579</v>
      </c>
      <c r="Q9">
        <f t="shared" si="4"/>
        <v>198530.31189225047</v>
      </c>
    </row>
    <row r="10" spans="1:18" x14ac:dyDescent="0.3">
      <c r="A10">
        <f t="shared" si="0"/>
        <v>75</v>
      </c>
      <c r="B10">
        <v>15</v>
      </c>
      <c r="C10">
        <v>39.599999999999994</v>
      </c>
      <c r="D10">
        <v>13.195201744820068</v>
      </c>
      <c r="E10">
        <v>73.429200000000009</v>
      </c>
      <c r="F10">
        <f t="shared" si="1"/>
        <v>63.641776943807493</v>
      </c>
      <c r="G10">
        <f>A10*'[1]Time Interval'!$AF$5</f>
        <v>9.787423056192516</v>
      </c>
      <c r="I10">
        <f>C10/'[1]Time Interval'!$AL$39</f>
        <v>1663.1416225167911</v>
      </c>
      <c r="J10">
        <f>'[1]Time Interval'!$AD$39*A10</f>
        <v>5.2548998703714398</v>
      </c>
      <c r="K10">
        <f t="shared" si="2"/>
        <v>402.23433919895012</v>
      </c>
      <c r="M10">
        <f t="shared" si="3"/>
        <v>3.0010909090909079</v>
      </c>
      <c r="P10">
        <f>F10/('[1]Time Interval'!$AI$4^2)</f>
        <v>1410838.9684552588</v>
      </c>
      <c r="Q10">
        <f t="shared" si="4"/>
        <v>207426.97329611526</v>
      </c>
    </row>
    <row r="11" spans="1:18" x14ac:dyDescent="0.3">
      <c r="A11">
        <f t="shared" si="0"/>
        <v>80</v>
      </c>
      <c r="B11">
        <v>16</v>
      </c>
      <c r="C11">
        <v>41.8</v>
      </c>
      <c r="D11">
        <v>7.8080697928026188</v>
      </c>
      <c r="E11">
        <v>81.463200000000001</v>
      </c>
      <c r="F11">
        <f t="shared" si="1"/>
        <v>71.023282073394654</v>
      </c>
      <c r="G11">
        <f>A11*'[1]Time Interval'!$AF$5</f>
        <v>10.43991792660535</v>
      </c>
      <c r="I11">
        <f>C11/'[1]Time Interval'!$AL$39</f>
        <v>1755.5383793232797</v>
      </c>
      <c r="J11">
        <f>'[1]Time Interval'!$AD$39*A11</f>
        <v>5.6052265283962024</v>
      </c>
      <c r="K11">
        <f t="shared" si="2"/>
        <v>401.77359086780041</v>
      </c>
      <c r="M11">
        <f t="shared" si="3"/>
        <v>5.3534357541899427</v>
      </c>
      <c r="P11">
        <f>F11/('[1]Time Interval'!$AI$4^2)</f>
        <v>1574475.4283842312</v>
      </c>
      <c r="Q11">
        <f t="shared" si="4"/>
        <v>214850.55546040658</v>
      </c>
    </row>
    <row r="12" spans="1:18" x14ac:dyDescent="0.3">
      <c r="A12">
        <f t="shared" si="0"/>
        <v>85</v>
      </c>
      <c r="B12">
        <v>17</v>
      </c>
      <c r="C12">
        <v>44.2</v>
      </c>
      <c r="D12">
        <v>8.0043620501635786</v>
      </c>
      <c r="E12">
        <v>83.023200000000003</v>
      </c>
      <c r="F12">
        <f t="shared" si="1"/>
        <v>71.930787202981818</v>
      </c>
      <c r="G12">
        <f>A12*'[1]Time Interval'!$AF$5</f>
        <v>11.092412797018186</v>
      </c>
      <c r="I12">
        <f>C12/'[1]Time Interval'!$AL$39</f>
        <v>1856.3348412939947</v>
      </c>
      <c r="J12">
        <f>'[1]Time Interval'!$AD$39*A12</f>
        <v>5.955553186420965</v>
      </c>
      <c r="K12">
        <f t="shared" si="2"/>
        <v>403.36917213359555</v>
      </c>
      <c r="M12">
        <f t="shared" si="3"/>
        <v>5.5219891008174375</v>
      </c>
      <c r="P12">
        <f>F12/('[1]Time Interval'!$AI$4^2)</f>
        <v>1594593.4021803602</v>
      </c>
      <c r="Q12">
        <f t="shared" si="4"/>
        <v>202874.50239561286</v>
      </c>
    </row>
    <row r="13" spans="1:18" x14ac:dyDescent="0.3">
      <c r="A13">
        <f t="shared" si="0"/>
        <v>90</v>
      </c>
      <c r="B13">
        <v>18</v>
      </c>
      <c r="C13">
        <v>45.6</v>
      </c>
      <c r="D13">
        <v>8.2006543075245357</v>
      </c>
      <c r="E13">
        <v>91.3536</v>
      </c>
      <c r="F13">
        <f t="shared" si="1"/>
        <v>79.608692332568978</v>
      </c>
      <c r="G13">
        <f>A13*'[1]Time Interval'!$AF$5</f>
        <v>11.74490766743102</v>
      </c>
      <c r="I13">
        <f>C13/'[1]Time Interval'!$AL$39</f>
        <v>1915.1327774435781</v>
      </c>
      <c r="J13">
        <f>'[1]Time Interval'!$AD$39*A13</f>
        <v>6.3058798444457276</v>
      </c>
      <c r="K13">
        <f t="shared" si="2"/>
        <v>396.28574737468324</v>
      </c>
      <c r="M13">
        <f t="shared" si="3"/>
        <v>5.5605319148936179</v>
      </c>
      <c r="P13">
        <f>F13/('[1]Time Interval'!$AI$4^2)</f>
        <v>1764800.5879804748</v>
      </c>
      <c r="Q13">
        <f t="shared" si="4"/>
        <v>210179.08333365977</v>
      </c>
      <c r="R13">
        <f>_xlfn.STDEV.P(Q1:Q25)*100/R14</f>
        <v>3.0942746493495119</v>
      </c>
    </row>
    <row r="14" spans="1:18" x14ac:dyDescent="0.3">
      <c r="A14">
        <f t="shared" si="0"/>
        <v>95</v>
      </c>
      <c r="B14">
        <v>19</v>
      </c>
      <c r="C14">
        <v>47.4</v>
      </c>
      <c r="D14">
        <v>8.8113413304253001</v>
      </c>
      <c r="E14">
        <v>98.779200000000003</v>
      </c>
      <c r="F14">
        <f t="shared" si="1"/>
        <v>86.381797462156143</v>
      </c>
      <c r="G14">
        <f>A14*'[1]Time Interval'!$AF$5</f>
        <v>12.397402537843854</v>
      </c>
      <c r="I14">
        <f>C14/'[1]Time Interval'!$AL$39</f>
        <v>1990.730123921614</v>
      </c>
      <c r="J14">
        <f>'[1]Time Interval'!$AD$39*A14</f>
        <v>6.6562065024704902</v>
      </c>
      <c r="K14">
        <f t="shared" si="2"/>
        <v>393.30877839318828</v>
      </c>
      <c r="M14">
        <f t="shared" si="3"/>
        <v>5.379430693069307</v>
      </c>
      <c r="N14">
        <f>AVERAGE(K1:K22)</f>
        <v>397.03082414629046</v>
      </c>
      <c r="P14">
        <f>F14/('[1]Time Interval'!$AI$4^2)</f>
        <v>1914949.7684897343</v>
      </c>
      <c r="Q14">
        <f t="shared" si="4"/>
        <v>214249.01498348312</v>
      </c>
      <c r="R14">
        <f>AVERAGE(Q1:Q25)</f>
        <v>208009.96339190414</v>
      </c>
    </row>
    <row r="15" spans="1:18" x14ac:dyDescent="0.3">
      <c r="A15">
        <f t="shared" si="0"/>
        <v>100</v>
      </c>
      <c r="B15">
        <v>20</v>
      </c>
      <c r="C15">
        <v>49.8</v>
      </c>
      <c r="D15">
        <v>11.384950926935659</v>
      </c>
      <c r="E15">
        <v>102.1644</v>
      </c>
      <c r="F15">
        <f t="shared" si="1"/>
        <v>89.114502591743317</v>
      </c>
      <c r="G15">
        <f>A15*'[1]Time Interval'!$AF$5</f>
        <v>13.049897408256689</v>
      </c>
      <c r="I15">
        <f>C15/'[1]Time Interval'!$AL$39</f>
        <v>2091.5265858923285</v>
      </c>
      <c r="J15">
        <f>'[1]Time Interval'!$AD$39*A15</f>
        <v>7.0065331604952528</v>
      </c>
      <c r="K15">
        <f t="shared" si="2"/>
        <v>395.48221906353859</v>
      </c>
      <c r="M15">
        <f t="shared" si="3"/>
        <v>4.3741954022988505</v>
      </c>
      <c r="P15">
        <f>F15/('[1]Time Interval'!$AI$4^2)</f>
        <v>1975529.5805450026</v>
      </c>
      <c r="Q15">
        <f>P15/(J15^1.1555)</f>
        <v>208307.35785839873</v>
      </c>
    </row>
    <row r="16" spans="1:18" x14ac:dyDescent="0.3">
      <c r="A16">
        <f t="shared" si="0"/>
        <v>105</v>
      </c>
      <c r="B16">
        <v>21</v>
      </c>
      <c r="C16">
        <v>51</v>
      </c>
      <c r="D16">
        <v>9.7928026172300982</v>
      </c>
      <c r="E16">
        <v>107.62439999999999</v>
      </c>
      <c r="F16">
        <f t="shared" si="1"/>
        <v>93.922007721330473</v>
      </c>
      <c r="G16">
        <f>A16*'[1]Time Interval'!$AF$5</f>
        <v>13.702392278669523</v>
      </c>
      <c r="I16">
        <f>C16/'[1]Time Interval'!$AL$39</f>
        <v>2141.9248168776858</v>
      </c>
      <c r="J16">
        <f>'[1]Time Interval'!$AD$39*A16</f>
        <v>7.3568598185200154</v>
      </c>
      <c r="K16">
        <f t="shared" si="2"/>
        <v>388.45448352577961</v>
      </c>
      <c r="M16">
        <f t="shared" si="3"/>
        <v>5.2079064587973276</v>
      </c>
      <c r="P16">
        <f>F16/('[1]Time Interval'!$AI$4^2)</f>
        <v>2082104.4736982659</v>
      </c>
      <c r="Q16">
        <f t="shared" ref="Q16:Q22" si="5">P16/(J16^1.1555)</f>
        <v>207510.15542568694</v>
      </c>
    </row>
    <row r="17" spans="1:17" x14ac:dyDescent="0.3">
      <c r="A17">
        <f t="shared" si="0"/>
        <v>110</v>
      </c>
      <c r="B17">
        <v>22</v>
      </c>
      <c r="C17">
        <v>54</v>
      </c>
      <c r="D17">
        <v>10.185387131952018</v>
      </c>
      <c r="E17">
        <v>111.8832</v>
      </c>
      <c r="F17">
        <f t="shared" si="1"/>
        <v>97.528312850917644</v>
      </c>
      <c r="G17">
        <f>A17*'[1]Time Interval'!$AF$5</f>
        <v>14.354887149082357</v>
      </c>
      <c r="I17">
        <f>C17/'[1]Time Interval'!$AL$39</f>
        <v>2267.9203943410794</v>
      </c>
      <c r="J17">
        <f>'[1]Time Interval'!$AD$39*A17</f>
        <v>7.707186476544778</v>
      </c>
      <c r="K17">
        <f t="shared" si="2"/>
        <v>395.25695748759881</v>
      </c>
      <c r="M17">
        <f t="shared" si="3"/>
        <v>5.3017130620985009</v>
      </c>
      <c r="P17">
        <f>F17/('[1]Time Interval'!$AI$4^2)</f>
        <v>2162050.6356895324</v>
      </c>
      <c r="Q17">
        <f t="shared" si="5"/>
        <v>204200.91640445514</v>
      </c>
    </row>
    <row r="18" spans="1:17" x14ac:dyDescent="0.3">
      <c r="A18">
        <f t="shared" si="0"/>
        <v>115</v>
      </c>
      <c r="B18">
        <v>23</v>
      </c>
      <c r="C18">
        <v>55.800000000000004</v>
      </c>
      <c r="D18">
        <v>10.185387131952018</v>
      </c>
      <c r="E18">
        <v>116.5164</v>
      </c>
      <c r="F18">
        <f t="shared" si="1"/>
        <v>101.50901798050481</v>
      </c>
      <c r="G18">
        <f>A18*'[1]Time Interval'!$AF$5</f>
        <v>15.007382019495193</v>
      </c>
      <c r="I18">
        <f>C18/'[1]Time Interval'!$AL$39</f>
        <v>2343.5177408191153</v>
      </c>
      <c r="J18">
        <f>'[1]Time Interval'!$AD$39*A18</f>
        <v>8.0575131345695414</v>
      </c>
      <c r="K18">
        <f t="shared" si="2"/>
        <v>393.19158004217923</v>
      </c>
      <c r="M18">
        <f t="shared" si="3"/>
        <v>5.4784368308351183</v>
      </c>
      <c r="P18">
        <f>F18/('[1]Time Interval'!$AI$4^2)</f>
        <v>2250296.6619390836</v>
      </c>
      <c r="Q18">
        <f t="shared" si="5"/>
        <v>201894.50316560233</v>
      </c>
    </row>
    <row r="19" spans="1:17" x14ac:dyDescent="0.3">
      <c r="A19">
        <f t="shared" si="0"/>
        <v>120</v>
      </c>
      <c r="B19">
        <v>24</v>
      </c>
      <c r="C19">
        <v>57.6</v>
      </c>
      <c r="D19">
        <v>14.983642311886586</v>
      </c>
      <c r="E19">
        <v>127.54560000000001</v>
      </c>
      <c r="F19">
        <f t="shared" si="1"/>
        <v>111.88572311009199</v>
      </c>
      <c r="G19">
        <f>A19*'[1]Time Interval'!$AF$5</f>
        <v>15.659876889908027</v>
      </c>
      <c r="I19">
        <f>C19/'[1]Time Interval'!$AL$39</f>
        <v>2419.1150872971511</v>
      </c>
      <c r="J19">
        <f>'[1]Time Interval'!$AD$39*A19</f>
        <v>8.407839792594304</v>
      </c>
      <c r="K19">
        <f t="shared" si="2"/>
        <v>391.36299164425225</v>
      </c>
      <c r="M19">
        <f t="shared" si="3"/>
        <v>3.8441921397379915</v>
      </c>
      <c r="P19">
        <f>F19/('[1]Time Interval'!$AI$4^2)</f>
        <v>2480332.0359343356</v>
      </c>
      <c r="Q19">
        <f t="shared" si="5"/>
        <v>211854.14536925548</v>
      </c>
    </row>
    <row r="20" spans="1:17" x14ac:dyDescent="0.3">
      <c r="A20">
        <f t="shared" si="0"/>
        <v>125</v>
      </c>
      <c r="B20">
        <v>25</v>
      </c>
      <c r="C20">
        <v>59.2</v>
      </c>
      <c r="D20">
        <v>12.388222464558343</v>
      </c>
      <c r="E20">
        <v>134.76840000000001</v>
      </c>
      <c r="F20">
        <f t="shared" si="1"/>
        <v>118.45602823967916</v>
      </c>
      <c r="G20">
        <f>A20*'[1]Time Interval'!$AF$5</f>
        <v>16.312371760320861</v>
      </c>
      <c r="I20">
        <f>C20/'[1]Time Interval'!$AL$39</f>
        <v>2486.3127286109611</v>
      </c>
      <c r="J20">
        <f>'[1]Time Interval'!$AD$39*A20</f>
        <v>8.7581664506190666</v>
      </c>
      <c r="K20">
        <f t="shared" si="2"/>
        <v>388.42917379413672</v>
      </c>
      <c r="M20">
        <f t="shared" si="3"/>
        <v>4.7787323943661972</v>
      </c>
      <c r="P20">
        <f>F20/('[1]Time Interval'!$AI$4^2)</f>
        <v>2625985.4566370239</v>
      </c>
      <c r="Q20">
        <f t="shared" si="5"/>
        <v>213960.63096838936</v>
      </c>
    </row>
    <row r="21" spans="1:17" x14ac:dyDescent="0.3">
      <c r="A21">
        <f t="shared" si="0"/>
        <v>130</v>
      </c>
      <c r="B21">
        <v>26</v>
      </c>
      <c r="C21">
        <v>60.199999999999996</v>
      </c>
      <c r="D21">
        <v>11.995637949836425</v>
      </c>
      <c r="E21">
        <v>135.20520000000002</v>
      </c>
      <c r="F21">
        <f t="shared" si="1"/>
        <v>118.24033336926632</v>
      </c>
      <c r="G21">
        <f>A21*'[1]Time Interval'!$AF$5</f>
        <v>16.964866630733695</v>
      </c>
      <c r="I21">
        <f>C21/'[1]Time Interval'!$AL$39</f>
        <v>2528.311254432092</v>
      </c>
      <c r="J21">
        <f>'[1]Time Interval'!$AD$39*A21</f>
        <v>9.1084931086438292</v>
      </c>
      <c r="K21">
        <f t="shared" si="2"/>
        <v>381.95696472285789</v>
      </c>
      <c r="M21">
        <f t="shared" si="3"/>
        <v>5.0184909090909082</v>
      </c>
      <c r="P21">
        <f>F21/('[1]Time Interval'!$AI$4^2)</f>
        <v>2621203.8376582982</v>
      </c>
      <c r="Q21">
        <f t="shared" si="5"/>
        <v>204108.13995937022</v>
      </c>
    </row>
    <row r="22" spans="1:17" x14ac:dyDescent="0.3">
      <c r="A22">
        <f t="shared" si="0"/>
        <v>135</v>
      </c>
      <c r="B22">
        <v>27</v>
      </c>
      <c r="C22">
        <v>61.199999999999996</v>
      </c>
      <c r="D22">
        <v>11.406761177753545</v>
      </c>
      <c r="E22">
        <v>136.73400000000001</v>
      </c>
      <c r="F22">
        <f t="shared" si="1"/>
        <v>119.11663849885348</v>
      </c>
      <c r="G22">
        <f>A22*'[1]Time Interval'!$AF$5</f>
        <v>17.617361501146529</v>
      </c>
      <c r="I22">
        <f>C22/'[1]Time Interval'!$AL$39</f>
        <v>2570.3097802532229</v>
      </c>
      <c r="J22">
        <f>'[1]Time Interval'!$AD$39*A22</f>
        <v>9.4588197666685918</v>
      </c>
      <c r="K22">
        <f t="shared" si="2"/>
        <v>375.96481191480297</v>
      </c>
      <c r="M22">
        <f t="shared" si="3"/>
        <v>5.3652390057361368</v>
      </c>
      <c r="P22">
        <f>F22/('[1]Time Interval'!$AI$4^2)</f>
        <v>2640630.15609957</v>
      </c>
      <c r="Q22">
        <f t="shared" si="5"/>
        <v>196846.62931881408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opLeftCell="J1" workbookViewId="0">
      <selection activeCell="R14" sqref="R14"/>
    </sheetView>
  </sheetViews>
  <sheetFormatPr defaultRowHeight="14.4" x14ac:dyDescent="0.3"/>
  <sheetData>
    <row r="1" spans="1:18" x14ac:dyDescent="0.3">
      <c r="A1">
        <f t="shared" ref="A1:A15" si="0">B1*5</f>
        <v>30</v>
      </c>
      <c r="B1">
        <v>6</v>
      </c>
      <c r="C1">
        <v>24.6</v>
      </c>
      <c r="D1">
        <v>5.0163576881134135</v>
      </c>
      <c r="E1">
        <v>33.555600000000005</v>
      </c>
      <c r="F1">
        <f t="shared" ref="F1:F15" si="1">E1-G1</f>
        <v>28.358647844071591</v>
      </c>
      <c r="G1">
        <f>A1*'[1]Time Interval'!$AF$6</f>
        <v>5.1969521559284146</v>
      </c>
      <c r="I1">
        <f>C1/'[1]Time Interval'!$AL$40</f>
        <v>1033.1637351998252</v>
      </c>
      <c r="J1">
        <f>'[1]Time Interval'!$AD$40*A1</f>
        <v>1.5834489633493543</v>
      </c>
      <c r="K1">
        <f t="shared" ref="K1:K15" si="2">I1/(J1^0.80662)</f>
        <v>713.12312311300343</v>
      </c>
      <c r="M1">
        <f t="shared" ref="M1:M15" si="3">C1/D1</f>
        <v>4.9039565217391301</v>
      </c>
      <c r="P1">
        <f>F1/('[1]Time Interval'!$AI$4^2)</f>
        <v>628667.00762366026</v>
      </c>
      <c r="Q1">
        <f t="shared" ref="Q1:Q15" si="4">P1/(J1^1.1284)</f>
        <v>374272.08501071192</v>
      </c>
    </row>
    <row r="2" spans="1:18" x14ac:dyDescent="0.3">
      <c r="A2">
        <f t="shared" si="0"/>
        <v>35</v>
      </c>
      <c r="B2">
        <v>7</v>
      </c>
      <c r="C2">
        <v>28.2</v>
      </c>
      <c r="D2">
        <v>5.3871319520174481</v>
      </c>
      <c r="E2">
        <v>39.811199999999999</v>
      </c>
      <c r="F2">
        <f t="shared" si="1"/>
        <v>33.748089151416849</v>
      </c>
      <c r="G2">
        <f>A2*'[1]Time Interval'!$AF$6</f>
        <v>6.0631108485831504</v>
      </c>
      <c r="I2">
        <f>C2/'[1]Time Interval'!$AL$40</f>
        <v>1184.3584281558969</v>
      </c>
      <c r="J2">
        <f>'[1]Time Interval'!$AD$40*A2</f>
        <v>1.8473571239075799</v>
      </c>
      <c r="K2">
        <f t="shared" si="2"/>
        <v>721.90142733673872</v>
      </c>
      <c r="M2">
        <f t="shared" si="3"/>
        <v>5.2346963562753039</v>
      </c>
      <c r="P2">
        <f>F2/('[1]Time Interval'!$AI$4^2)</f>
        <v>748142.51851831633</v>
      </c>
      <c r="Q2">
        <f t="shared" si="4"/>
        <v>374290.10612606257</v>
      </c>
    </row>
    <row r="3" spans="1:18" x14ac:dyDescent="0.3">
      <c r="A3">
        <f t="shared" si="0"/>
        <v>40</v>
      </c>
      <c r="B3">
        <v>8</v>
      </c>
      <c r="C3">
        <v>31.400000000000002</v>
      </c>
      <c r="D3">
        <v>12.388222464558343</v>
      </c>
      <c r="E3">
        <v>46.035600000000002</v>
      </c>
      <c r="F3">
        <f t="shared" si="1"/>
        <v>39.106330458762116</v>
      </c>
      <c r="G3">
        <f>A3*'[1]Time Interval'!$AF$6</f>
        <v>6.9292695412378862</v>
      </c>
      <c r="I3">
        <f>C3/'[1]Time Interval'!$AL$40</f>
        <v>1318.7537107835165</v>
      </c>
      <c r="J3">
        <f>'[1]Time Interval'!$AD$40*A3</f>
        <v>2.1112652844658055</v>
      </c>
      <c r="K3">
        <f t="shared" si="2"/>
        <v>721.7403335558356</v>
      </c>
      <c r="M3">
        <f t="shared" si="3"/>
        <v>2.5346654929577466</v>
      </c>
      <c r="P3">
        <f>F3/('[1]Time Interval'!$AI$4^2)</f>
        <v>866926.37405811565</v>
      </c>
      <c r="Q3">
        <f t="shared" si="4"/>
        <v>373050.91748889611</v>
      </c>
    </row>
    <row r="4" spans="1:18" x14ac:dyDescent="0.3">
      <c r="A4">
        <f t="shared" si="0"/>
        <v>45</v>
      </c>
      <c r="B4">
        <v>9</v>
      </c>
      <c r="C4">
        <v>33.799999999999997</v>
      </c>
      <c r="D4">
        <v>5.8015267175572518</v>
      </c>
      <c r="E4">
        <v>51.870000000000005</v>
      </c>
      <c r="F4">
        <f t="shared" si="1"/>
        <v>44.074571766107383</v>
      </c>
      <c r="G4">
        <f>A4*'[1]Time Interval'!$AF$6</f>
        <v>7.7954282338926211</v>
      </c>
      <c r="I4">
        <f>C4/'[1]Time Interval'!$AL$40</f>
        <v>1419.550172754231</v>
      </c>
      <c r="J4">
        <f>'[1]Time Interval'!$AD$40*A4</f>
        <v>2.3751734450240312</v>
      </c>
      <c r="K4">
        <f t="shared" si="2"/>
        <v>706.49221484956718</v>
      </c>
      <c r="M4">
        <f t="shared" si="3"/>
        <v>5.8260526315789471</v>
      </c>
      <c r="P4">
        <f>F4/('[1]Time Interval'!$AI$4^2)</f>
        <v>977064.53766220133</v>
      </c>
      <c r="Q4">
        <f t="shared" si="4"/>
        <v>368119.34583018476</v>
      </c>
    </row>
    <row r="5" spans="1:18" x14ac:dyDescent="0.3">
      <c r="A5">
        <f t="shared" si="0"/>
        <v>50</v>
      </c>
      <c r="B5">
        <v>10</v>
      </c>
      <c r="C5">
        <v>36.4</v>
      </c>
      <c r="D5">
        <v>6.4122137404580162</v>
      </c>
      <c r="E5">
        <v>58.812000000000005</v>
      </c>
      <c r="F5">
        <f t="shared" si="1"/>
        <v>50.150413073452647</v>
      </c>
      <c r="G5">
        <f>A5*'[1]Time Interval'!$AF$6</f>
        <v>8.6615869265473577</v>
      </c>
      <c r="I5">
        <f>C5/'[1]Time Interval'!$AL$40</f>
        <v>1528.7463398891718</v>
      </c>
      <c r="J5">
        <f>'[1]Time Interval'!$AD$40*A5</f>
        <v>2.6390816055822568</v>
      </c>
      <c r="K5">
        <f t="shared" si="2"/>
        <v>698.84869233096083</v>
      </c>
      <c r="M5">
        <f t="shared" si="3"/>
        <v>5.6766666666666659</v>
      </c>
      <c r="P5">
        <f>F5/('[1]Time Interval'!$AI$4^2)</f>
        <v>1111756.4663637134</v>
      </c>
      <c r="Q5">
        <f t="shared" si="4"/>
        <v>371913.80780137784</v>
      </c>
    </row>
    <row r="6" spans="1:18" x14ac:dyDescent="0.3">
      <c r="A6">
        <f t="shared" si="0"/>
        <v>55</v>
      </c>
      <c r="B6">
        <v>11</v>
      </c>
      <c r="C6">
        <v>39.4</v>
      </c>
      <c r="D6">
        <v>6.8047982551799349</v>
      </c>
      <c r="E6">
        <v>64.849199999999996</v>
      </c>
      <c r="F6">
        <f t="shared" si="1"/>
        <v>55.321454380797903</v>
      </c>
      <c r="G6">
        <f>A6*'[1]Time Interval'!$AF$6</f>
        <v>9.5277456192020935</v>
      </c>
      <c r="I6">
        <f>C6/'[1]Time Interval'!$AL$40</f>
        <v>1654.7419173525652</v>
      </c>
      <c r="J6">
        <f>'[1]Time Interval'!$AD$40*A6</f>
        <v>2.9029897661404829</v>
      </c>
      <c r="K6">
        <f t="shared" si="2"/>
        <v>700.47046362470155</v>
      </c>
      <c r="M6">
        <f t="shared" si="3"/>
        <v>5.7900320512820507</v>
      </c>
      <c r="P6">
        <f>F6/('[1]Time Interval'!$AI$4^2)</f>
        <v>1226390.3897743698</v>
      </c>
      <c r="Q6">
        <f t="shared" si="4"/>
        <v>368429.05403137382</v>
      </c>
    </row>
    <row r="7" spans="1:18" x14ac:dyDescent="0.3">
      <c r="A7">
        <f t="shared" si="0"/>
        <v>60</v>
      </c>
      <c r="B7">
        <v>12</v>
      </c>
      <c r="C7">
        <v>42</v>
      </c>
      <c r="D7">
        <v>7.3936750272628142</v>
      </c>
      <c r="E7">
        <v>71.822400000000002</v>
      </c>
      <c r="F7">
        <f t="shared" si="1"/>
        <v>61.428495688143173</v>
      </c>
      <c r="G7">
        <f>A7*'[1]Time Interval'!$AF$6</f>
        <v>10.393904311856829</v>
      </c>
      <c r="I7">
        <f>C7/'[1]Time Interval'!$AL$40</f>
        <v>1763.9380844875061</v>
      </c>
      <c r="J7">
        <f>'[1]Time Interval'!$AD$40*A7</f>
        <v>3.1668979266987085</v>
      </c>
      <c r="K7">
        <f t="shared" si="2"/>
        <v>696.08437765965527</v>
      </c>
      <c r="M7">
        <f t="shared" si="3"/>
        <v>5.6805309734513267</v>
      </c>
      <c r="N7">
        <f>STDEV(K1:K24)/AVERAGE(K1:K24)*100</f>
        <v>2.3935752796513321</v>
      </c>
      <c r="P7">
        <f>F7/('[1]Time Interval'!$AI$4^2)</f>
        <v>1361773.9738307388</v>
      </c>
      <c r="Q7">
        <f t="shared" si="4"/>
        <v>370842.54250924883</v>
      </c>
    </row>
    <row r="8" spans="1:18" x14ac:dyDescent="0.3">
      <c r="A8">
        <f t="shared" si="0"/>
        <v>65</v>
      </c>
      <c r="B8">
        <v>13</v>
      </c>
      <c r="C8">
        <v>45</v>
      </c>
      <c r="D8">
        <v>8.2006543075245375</v>
      </c>
      <c r="E8">
        <v>79.95</v>
      </c>
      <c r="F8">
        <f t="shared" si="1"/>
        <v>68.689936995488438</v>
      </c>
      <c r="G8">
        <f>A8*'[1]Time Interval'!$AF$6</f>
        <v>11.260063004511565</v>
      </c>
      <c r="I8">
        <f>C8/'[1]Time Interval'!$AL$40</f>
        <v>1889.9336619508995</v>
      </c>
      <c r="J8">
        <f>'[1]Time Interval'!$AD$40*A8</f>
        <v>3.4308060872569341</v>
      </c>
      <c r="K8">
        <f t="shared" si="2"/>
        <v>699.17404865138326</v>
      </c>
      <c r="M8">
        <f t="shared" si="3"/>
        <v>5.4873670212765955</v>
      </c>
      <c r="P8">
        <f>F8/('[1]Time Interval'!$AI$4^2)</f>
        <v>1522748.8060168198</v>
      </c>
      <c r="Q8">
        <f t="shared" si="4"/>
        <v>378867.39091297437</v>
      </c>
    </row>
    <row r="9" spans="1:18" x14ac:dyDescent="0.3">
      <c r="A9">
        <f t="shared" si="0"/>
        <v>70</v>
      </c>
      <c r="B9">
        <v>14</v>
      </c>
      <c r="C9">
        <v>48</v>
      </c>
      <c r="D9">
        <v>9.4002181025081786</v>
      </c>
      <c r="E9">
        <v>85.503600000000006</v>
      </c>
      <c r="F9">
        <f t="shared" si="1"/>
        <v>73.377378302833705</v>
      </c>
      <c r="G9">
        <f>A9*'[1]Time Interval'!$AF$6</f>
        <v>12.126221697166301</v>
      </c>
      <c r="I9">
        <f>C9/'[1]Time Interval'!$AL$40</f>
        <v>2015.9292394142926</v>
      </c>
      <c r="J9">
        <f>'[1]Time Interval'!$AD$40*A9</f>
        <v>3.6947142478151598</v>
      </c>
      <c r="K9">
        <f t="shared" si="2"/>
        <v>702.51113844382951</v>
      </c>
      <c r="M9">
        <f t="shared" si="3"/>
        <v>5.1062645011600933</v>
      </c>
      <c r="P9">
        <f>F9/('[1]Time Interval'!$AI$4^2)</f>
        <v>1626662.0714271918</v>
      </c>
      <c r="Q9">
        <f t="shared" si="4"/>
        <v>372253.76870655577</v>
      </c>
    </row>
    <row r="10" spans="1:18" x14ac:dyDescent="0.3">
      <c r="A10">
        <f t="shared" si="0"/>
        <v>75</v>
      </c>
      <c r="B10">
        <v>15</v>
      </c>
      <c r="C10">
        <v>50.2</v>
      </c>
      <c r="D10">
        <v>9.4002181025081804</v>
      </c>
      <c r="E10">
        <v>92.5548</v>
      </c>
      <c r="F10">
        <f t="shared" si="1"/>
        <v>79.562419610178964</v>
      </c>
      <c r="G10">
        <f>A10*'[1]Time Interval'!$AF$6</f>
        <v>12.992380389821037</v>
      </c>
      <c r="I10">
        <f>C10/'[1]Time Interval'!$AL$40</f>
        <v>2108.3259962207812</v>
      </c>
      <c r="J10">
        <f>'[1]Time Interval'!$AD$40*A10</f>
        <v>3.9586224083733854</v>
      </c>
      <c r="K10">
        <f t="shared" si="2"/>
        <v>694.93911840414933</v>
      </c>
      <c r="M10">
        <f t="shared" si="3"/>
        <v>5.3403016241299301</v>
      </c>
      <c r="P10">
        <f>F10/('[1]Time Interval'!$AI$4^2)</f>
        <v>1763774.7938707033</v>
      </c>
      <c r="Q10">
        <f t="shared" si="4"/>
        <v>373400.06857755984</v>
      </c>
    </row>
    <row r="11" spans="1:18" x14ac:dyDescent="0.3">
      <c r="A11">
        <f t="shared" si="0"/>
        <v>80</v>
      </c>
      <c r="B11">
        <v>16</v>
      </c>
      <c r="C11">
        <v>52.400000000000006</v>
      </c>
      <c r="D11">
        <v>12.388222464558343</v>
      </c>
      <c r="E11">
        <v>100.80720000000001</v>
      </c>
      <c r="F11">
        <f t="shared" si="1"/>
        <v>86.948660917524236</v>
      </c>
      <c r="G11">
        <f>A11*'[1]Time Interval'!$AF$6</f>
        <v>13.858539082475772</v>
      </c>
      <c r="I11">
        <f>C11/'[1]Time Interval'!$AL$40</f>
        <v>2200.7227530272698</v>
      </c>
      <c r="J11">
        <f>'[1]Time Interval'!$AD$40*A11</f>
        <v>4.2225305689316111</v>
      </c>
      <c r="K11">
        <f t="shared" si="2"/>
        <v>688.59806786971501</v>
      </c>
      <c r="M11">
        <f t="shared" si="3"/>
        <v>4.2298239436619722</v>
      </c>
      <c r="N11">
        <f>AVERAGE(K1:K15)</f>
        <v>696.26493868808632</v>
      </c>
      <c r="P11">
        <f>F11/('[1]Time Interval'!$AI$4^2)</f>
        <v>1927516.2474762127</v>
      </c>
      <c r="Q11">
        <f t="shared" si="4"/>
        <v>379403.81836592016</v>
      </c>
    </row>
    <row r="12" spans="1:18" x14ac:dyDescent="0.3">
      <c r="A12">
        <f t="shared" si="0"/>
        <v>85</v>
      </c>
      <c r="B12">
        <v>17</v>
      </c>
      <c r="C12">
        <v>54.6</v>
      </c>
      <c r="D12">
        <v>8.0043620501635786</v>
      </c>
      <c r="E12">
        <v>101.50920000000002</v>
      </c>
      <c r="F12">
        <f t="shared" si="1"/>
        <v>86.784502224869513</v>
      </c>
      <c r="G12">
        <f>A12*'[1]Time Interval'!$AF$6</f>
        <v>14.724697775130506</v>
      </c>
      <c r="I12">
        <f>C12/'[1]Time Interval'!$AL$40</f>
        <v>2293.119509833758</v>
      </c>
      <c r="J12">
        <f>'[1]Time Interval'!$AD$40*A12</f>
        <v>4.4864387294898371</v>
      </c>
      <c r="K12">
        <f t="shared" si="2"/>
        <v>683.26583736148518</v>
      </c>
      <c r="M12">
        <f t="shared" si="3"/>
        <v>6.8212806539509527</v>
      </c>
      <c r="P12">
        <f>F12/('[1]Time Interval'!$AI$4^2)</f>
        <v>1923877.1052063096</v>
      </c>
      <c r="Q12">
        <f t="shared" si="4"/>
        <v>353648.15917991876</v>
      </c>
    </row>
    <row r="13" spans="1:18" x14ac:dyDescent="0.3">
      <c r="A13">
        <f t="shared" si="0"/>
        <v>90</v>
      </c>
      <c r="B13">
        <v>18</v>
      </c>
      <c r="C13">
        <v>57</v>
      </c>
      <c r="D13">
        <v>12.388222464558343</v>
      </c>
      <c r="E13">
        <v>114.8784</v>
      </c>
      <c r="F13">
        <f t="shared" si="1"/>
        <v>99.287543532214755</v>
      </c>
      <c r="G13">
        <f>A13*'[1]Time Interval'!$AF$6</f>
        <v>15.590856467785242</v>
      </c>
      <c r="I13">
        <f>C13/'[1]Time Interval'!$AL$40</f>
        <v>2393.9159718044725</v>
      </c>
      <c r="J13">
        <f>'[1]Time Interval'!$AD$40*A13</f>
        <v>4.7503468900480623</v>
      </c>
      <c r="K13">
        <f t="shared" si="2"/>
        <v>681.15934754887155</v>
      </c>
      <c r="M13">
        <f t="shared" si="3"/>
        <v>4.6011443661971834</v>
      </c>
      <c r="P13">
        <f>F13/('[1]Time Interval'!$AI$4^2)</f>
        <v>2201050.0370083787</v>
      </c>
      <c r="Q13">
        <f t="shared" si="4"/>
        <v>379326.39104558731</v>
      </c>
      <c r="R13">
        <f>_xlfn.STDEV.P(Q1:Q25)*100/R14</f>
        <v>1.6613170257277878</v>
      </c>
    </row>
    <row r="14" spans="1:18" x14ac:dyDescent="0.3">
      <c r="A14">
        <f t="shared" si="0"/>
        <v>95</v>
      </c>
      <c r="B14">
        <v>19</v>
      </c>
      <c r="C14">
        <v>58.8</v>
      </c>
      <c r="D14">
        <v>10.381679389312977</v>
      </c>
      <c r="E14">
        <v>121.758</v>
      </c>
      <c r="F14">
        <f t="shared" si="1"/>
        <v>105.30098483956002</v>
      </c>
      <c r="G14">
        <f>A14*'[1]Time Interval'!$AF$6</f>
        <v>16.45701516043998</v>
      </c>
      <c r="I14">
        <f>C14/'[1]Time Interval'!$AL$40</f>
        <v>2469.5133182825084</v>
      </c>
      <c r="J14">
        <f>'[1]Time Interval'!$AD$40*A14</f>
        <v>5.0142550506062884</v>
      </c>
      <c r="K14">
        <f t="shared" si="2"/>
        <v>672.68364640597417</v>
      </c>
      <c r="M14">
        <f t="shared" si="3"/>
        <v>5.6638235294117649</v>
      </c>
      <c r="P14">
        <f>F14/('[1]Time Interval'!$AI$4^2)</f>
        <v>2334358.6550001763</v>
      </c>
      <c r="Q14">
        <f t="shared" si="4"/>
        <v>378490.21612830926</v>
      </c>
      <c r="R14">
        <f>AVERAGE(Q1:Q25)</f>
        <v>372493.53402472642</v>
      </c>
    </row>
    <row r="15" spans="1:18" x14ac:dyDescent="0.3">
      <c r="A15">
        <f t="shared" si="0"/>
        <v>100</v>
      </c>
      <c r="B15">
        <v>20</v>
      </c>
      <c r="C15">
        <v>60.400000000000006</v>
      </c>
      <c r="D15">
        <v>10.381679389312977</v>
      </c>
      <c r="E15">
        <v>126.71880000000002</v>
      </c>
      <c r="F15">
        <f t="shared" si="1"/>
        <v>109.3956261469053</v>
      </c>
      <c r="G15">
        <f>A15*'[1]Time Interval'!$AF$6</f>
        <v>17.323173853094715</v>
      </c>
      <c r="I15">
        <f>C15/'[1]Time Interval'!$AL$40</f>
        <v>2536.7109595963184</v>
      </c>
      <c r="J15">
        <f>'[1]Time Interval'!$AD$40*A15</f>
        <v>5.2781632111645136</v>
      </c>
      <c r="K15">
        <f t="shared" si="2"/>
        <v>662.98224316542223</v>
      </c>
      <c r="M15">
        <f t="shared" si="3"/>
        <v>5.8179411764705886</v>
      </c>
      <c r="P15">
        <f>F15/('[1]Time Interval'!$AI$4^2)</f>
        <v>2425130.4686682643</v>
      </c>
      <c r="Q15">
        <f t="shared" si="4"/>
        <v>371095.33865621506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opLeftCell="M1" workbookViewId="0">
      <selection activeCell="R14" sqref="R14"/>
    </sheetView>
  </sheetViews>
  <sheetFormatPr defaultRowHeight="14.4" x14ac:dyDescent="0.3"/>
  <sheetData>
    <row r="1" spans="1:18" x14ac:dyDescent="0.3">
      <c r="A1">
        <f t="shared" ref="A1:A13" si="0">B1*5</f>
        <v>30</v>
      </c>
      <c r="B1">
        <v>6</v>
      </c>
      <c r="C1">
        <v>24.6</v>
      </c>
      <c r="D1">
        <v>6.4122137404580153</v>
      </c>
      <c r="E1">
        <v>41.901600000000002</v>
      </c>
      <c r="F1">
        <f t="shared" ref="F1:F13" si="1">E1-G1</f>
        <v>35.338153586356732</v>
      </c>
      <c r="G1">
        <f>A1*'[1]Time Interval'!$AF$7</f>
        <v>6.5634464136432689</v>
      </c>
      <c r="I1">
        <f>C1/'[1]Time Interval'!$AL$41</f>
        <v>1033.1637351998252</v>
      </c>
      <c r="J1">
        <f>'[1]Time Interval'!$AD$41*A1</f>
        <v>1.2537785768731808</v>
      </c>
      <c r="K1">
        <f t="shared" ref="K1:K13" si="2">I1/(J1^0.87432)</f>
        <v>847.79861871547746</v>
      </c>
      <c r="M1">
        <f t="shared" ref="M1:M13" si="3">C1/D1</f>
        <v>3.8364285714285717</v>
      </c>
      <c r="P1">
        <f>F1/('[1]Time Interval'!$AI$4^2)</f>
        <v>783391.76790914848</v>
      </c>
      <c r="Q1">
        <f>P1/(J1^1.127)</f>
        <v>607133.38071957533</v>
      </c>
    </row>
    <row r="2" spans="1:18" x14ac:dyDescent="0.3">
      <c r="A2">
        <f t="shared" si="0"/>
        <v>35</v>
      </c>
      <c r="B2">
        <v>7</v>
      </c>
      <c r="C2">
        <v>28.6</v>
      </c>
      <c r="D2">
        <v>6.8047982551799358</v>
      </c>
      <c r="E2">
        <v>50.575200000000002</v>
      </c>
      <c r="F2">
        <f t="shared" si="1"/>
        <v>42.917845850749522</v>
      </c>
      <c r="G2">
        <f>A2*'[1]Time Interval'!$AF$7</f>
        <v>7.6573541492504802</v>
      </c>
      <c r="I2">
        <f>C2/'[1]Time Interval'!$AL$41</f>
        <v>1201.1578384843494</v>
      </c>
      <c r="J2">
        <f>'[1]Time Interval'!$AD$41*A2</f>
        <v>1.4627416730187111</v>
      </c>
      <c r="K2">
        <f t="shared" si="2"/>
        <v>861.37192703573396</v>
      </c>
      <c r="M2">
        <f t="shared" si="3"/>
        <v>4.202916666666666</v>
      </c>
      <c r="P2">
        <f>F2/('[1]Time Interval'!$AI$4^2)</f>
        <v>951421.72761543153</v>
      </c>
      <c r="Q2">
        <f t="shared" ref="Q2:Q13" si="4">P2/(J2^1.127)</f>
        <v>619767.98892111366</v>
      </c>
    </row>
    <row r="3" spans="1:18" x14ac:dyDescent="0.3">
      <c r="A3">
        <f t="shared" si="0"/>
        <v>40</v>
      </c>
      <c r="B3">
        <v>8</v>
      </c>
      <c r="C3">
        <v>31.599999999999998</v>
      </c>
      <c r="D3">
        <v>7.2191930207197386</v>
      </c>
      <c r="E3">
        <v>58.468800000000009</v>
      </c>
      <c r="F3">
        <f t="shared" si="1"/>
        <v>49.717538115142318</v>
      </c>
      <c r="G3">
        <f>A3*'[1]Time Interval'!$AF$7</f>
        <v>8.7512618848576924</v>
      </c>
      <c r="I3">
        <f>C3/'[1]Time Interval'!$AL$41</f>
        <v>1327.1534159477426</v>
      </c>
      <c r="J3">
        <f>'[1]Time Interval'!$AD$41*A3</f>
        <v>1.6717047691642413</v>
      </c>
      <c r="K3">
        <f t="shared" si="2"/>
        <v>846.85341653096975</v>
      </c>
      <c r="M3">
        <f t="shared" si="3"/>
        <v>4.3772205438066463</v>
      </c>
      <c r="P3">
        <f>F3/('[1]Time Interval'!$AI$4^2)</f>
        <v>1102160.3034502878</v>
      </c>
      <c r="Q3">
        <f t="shared" si="4"/>
        <v>617652.09193447465</v>
      </c>
    </row>
    <row r="4" spans="1:18" x14ac:dyDescent="0.3">
      <c r="A4">
        <f t="shared" si="0"/>
        <v>45</v>
      </c>
      <c r="B4">
        <v>9</v>
      </c>
      <c r="C4">
        <v>35.200000000000003</v>
      </c>
      <c r="D4">
        <v>8.0043620501635768</v>
      </c>
      <c r="E4">
        <v>69.03</v>
      </c>
      <c r="F4">
        <f t="shared" si="1"/>
        <v>59.1848303795351</v>
      </c>
      <c r="G4">
        <f>A4*'[1]Time Interval'!$AF$7</f>
        <v>9.8451696204649028</v>
      </c>
      <c r="I4">
        <f>C4/'[1]Time Interval'!$AL$41</f>
        <v>1478.3481089038148</v>
      </c>
      <c r="J4">
        <f>'[1]Time Interval'!$AD$41*A4</f>
        <v>1.8806678653097713</v>
      </c>
      <c r="K4">
        <f t="shared" si="2"/>
        <v>851.02075395678207</v>
      </c>
      <c r="M4">
        <f t="shared" si="3"/>
        <v>4.3976021798365128</v>
      </c>
      <c r="P4">
        <f>F4/('[1]Time Interval'!$AI$4^2)</f>
        <v>1312035.4121254238</v>
      </c>
      <c r="Q4">
        <f t="shared" si="4"/>
        <v>643866.4795693038</v>
      </c>
    </row>
    <row r="5" spans="1:18" x14ac:dyDescent="0.3">
      <c r="A5">
        <f t="shared" si="0"/>
        <v>50</v>
      </c>
      <c r="B5">
        <v>10</v>
      </c>
      <c r="C5">
        <v>38</v>
      </c>
      <c r="D5">
        <v>8.3969465648854964</v>
      </c>
      <c r="E5">
        <v>76.549199999999999</v>
      </c>
      <c r="F5">
        <f t="shared" si="1"/>
        <v>65.61012264392788</v>
      </c>
      <c r="G5">
        <f>A5*'[1]Time Interval'!$AF$7</f>
        <v>10.939077356072115</v>
      </c>
      <c r="I5">
        <f>C5/'[1]Time Interval'!$AL$41</f>
        <v>1595.9439812029818</v>
      </c>
      <c r="J5">
        <f>'[1]Time Interval'!$AD$41*A5</f>
        <v>2.0896309614553013</v>
      </c>
      <c r="K5">
        <f t="shared" si="2"/>
        <v>837.86566813415982</v>
      </c>
      <c r="M5">
        <f t="shared" si="3"/>
        <v>4.5254545454545454</v>
      </c>
      <c r="P5">
        <f>F5/('[1]Time Interval'!$AI$4^2)</f>
        <v>1454474.123701995</v>
      </c>
      <c r="Q5">
        <f t="shared" si="4"/>
        <v>633851.56395913579</v>
      </c>
    </row>
    <row r="6" spans="1:18" x14ac:dyDescent="0.3">
      <c r="A6">
        <f t="shared" si="0"/>
        <v>55</v>
      </c>
      <c r="B6">
        <v>11</v>
      </c>
      <c r="C6">
        <v>41.8</v>
      </c>
      <c r="D6">
        <v>8.2006543075245375</v>
      </c>
      <c r="E6">
        <v>82.867200000000011</v>
      </c>
      <c r="F6">
        <f t="shared" si="1"/>
        <v>70.834214908320689</v>
      </c>
      <c r="G6">
        <f>A6*'[1]Time Interval'!$AF$7</f>
        <v>12.032985091679326</v>
      </c>
      <c r="I6">
        <f>C6/'[1]Time Interval'!$AL$41</f>
        <v>1755.5383793232797</v>
      </c>
      <c r="J6">
        <f>'[1]Time Interval'!$AD$41*A6</f>
        <v>2.2985940576008317</v>
      </c>
      <c r="K6">
        <f t="shared" si="2"/>
        <v>847.96246384161304</v>
      </c>
      <c r="M6">
        <f t="shared" si="3"/>
        <v>5.0971542553191478</v>
      </c>
      <c r="N6">
        <f>STDEV(K1:K24)/AVERAGE(K1:K24)*100</f>
        <v>2.7975843363399147</v>
      </c>
      <c r="P6">
        <f>F6/('[1]Time Interval'!$AI$4^2)</f>
        <v>1570284.104116569</v>
      </c>
      <c r="Q6">
        <f t="shared" si="4"/>
        <v>614625.0338951454</v>
      </c>
    </row>
    <row r="7" spans="1:18" x14ac:dyDescent="0.3">
      <c r="A7">
        <f t="shared" si="0"/>
        <v>60</v>
      </c>
      <c r="B7">
        <v>12</v>
      </c>
      <c r="C7">
        <v>44.8</v>
      </c>
      <c r="D7">
        <v>8.9858233369683749</v>
      </c>
      <c r="E7">
        <v>92.742000000000004</v>
      </c>
      <c r="F7">
        <f t="shared" si="1"/>
        <v>79.615107172713465</v>
      </c>
      <c r="G7">
        <f>A7*'[1]Time Interval'!$AF$7</f>
        <v>13.126892827286538</v>
      </c>
      <c r="I7">
        <f>C7/'[1]Time Interval'!$AL$41</f>
        <v>1881.5339567866731</v>
      </c>
      <c r="J7">
        <f>'[1]Time Interval'!$AD$41*A7</f>
        <v>2.5075571537463617</v>
      </c>
      <c r="K7">
        <f t="shared" si="2"/>
        <v>842.24621068238275</v>
      </c>
      <c r="M7">
        <f t="shared" si="3"/>
        <v>4.9856310679611653</v>
      </c>
      <c r="P7">
        <f>F7/('[1]Time Interval'!$AI$4^2)</f>
        <v>1764942.7949848494</v>
      </c>
      <c r="Q7">
        <f t="shared" si="4"/>
        <v>626289.21993055113</v>
      </c>
    </row>
    <row r="8" spans="1:18" x14ac:dyDescent="0.3">
      <c r="A8">
        <f t="shared" si="0"/>
        <v>65</v>
      </c>
      <c r="B8">
        <v>13</v>
      </c>
      <c r="C8">
        <v>47.4</v>
      </c>
      <c r="D8">
        <v>8.8113413304253001</v>
      </c>
      <c r="E8">
        <v>97.343999999999994</v>
      </c>
      <c r="F8">
        <f t="shared" si="1"/>
        <v>83.123199437106251</v>
      </c>
      <c r="G8">
        <f>A8*'[1]Time Interval'!$AF$7</f>
        <v>14.22080056289375</v>
      </c>
      <c r="I8">
        <f>C8/'[1]Time Interval'!$AL$41</f>
        <v>1990.730123921614</v>
      </c>
      <c r="J8">
        <f>'[1]Time Interval'!$AD$41*A8</f>
        <v>2.7165202498918917</v>
      </c>
      <c r="K8">
        <f t="shared" si="2"/>
        <v>830.89508247512947</v>
      </c>
      <c r="M8">
        <f t="shared" si="3"/>
        <v>5.379430693069307</v>
      </c>
      <c r="P8">
        <f>F8/('[1]Time Interval'!$AI$4^2)</f>
        <v>1842711.730882284</v>
      </c>
      <c r="Q8">
        <f t="shared" si="4"/>
        <v>597481.9773473735</v>
      </c>
    </row>
    <row r="9" spans="1:18" x14ac:dyDescent="0.3">
      <c r="A9">
        <f t="shared" si="0"/>
        <v>70</v>
      </c>
      <c r="B9">
        <v>14</v>
      </c>
      <c r="C9">
        <v>49.6</v>
      </c>
      <c r="D9">
        <v>9.8146128680479823</v>
      </c>
      <c r="E9">
        <v>108.90360000000001</v>
      </c>
      <c r="F9">
        <f t="shared" si="1"/>
        <v>93.588891701499051</v>
      </c>
      <c r="G9">
        <f>A9*'[1]Time Interval'!$AF$7</f>
        <v>15.31470829850096</v>
      </c>
      <c r="I9">
        <f>C9/'[1]Time Interval'!$AL$41</f>
        <v>2083.1268807281026</v>
      </c>
      <c r="J9">
        <f>'[1]Time Interval'!$AD$41*A9</f>
        <v>2.9254833460374221</v>
      </c>
      <c r="K9">
        <f t="shared" si="2"/>
        <v>814.91030759866612</v>
      </c>
      <c r="M9">
        <f t="shared" si="3"/>
        <v>5.0536888888888889</v>
      </c>
      <c r="N9">
        <f>AVERAGE(K1:K13)</f>
        <v>829.40040430455758</v>
      </c>
      <c r="P9">
        <f>F9/('[1]Time Interval'!$AI$4^2)</f>
        <v>2074719.8109128468</v>
      </c>
      <c r="Q9">
        <f t="shared" si="4"/>
        <v>618806.29743756738</v>
      </c>
    </row>
    <row r="10" spans="1:18" x14ac:dyDescent="0.3">
      <c r="A10">
        <f t="shared" si="0"/>
        <v>75</v>
      </c>
      <c r="B10">
        <v>15</v>
      </c>
      <c r="C10">
        <v>52.400000000000006</v>
      </c>
      <c r="D10">
        <v>9.989094874591057</v>
      </c>
      <c r="E10">
        <v>118.1388</v>
      </c>
      <c r="F10">
        <f t="shared" si="1"/>
        <v>101.73018396589183</v>
      </c>
      <c r="G10">
        <f>A10*'[1]Time Interval'!$AF$7</f>
        <v>16.408616034108171</v>
      </c>
      <c r="I10">
        <f>C10/'[1]Time Interval'!$AL$41</f>
        <v>2200.7227530272698</v>
      </c>
      <c r="J10">
        <f>'[1]Time Interval'!$AD$41*A10</f>
        <v>3.1344464421829521</v>
      </c>
      <c r="K10">
        <f t="shared" si="2"/>
        <v>810.51671607061576</v>
      </c>
      <c r="M10">
        <f t="shared" si="3"/>
        <v>5.245720524017468</v>
      </c>
      <c r="P10">
        <f>F10/('[1]Time Interval'!$AI$4^2)</f>
        <v>2255199.5670065568</v>
      </c>
      <c r="Q10">
        <f t="shared" si="4"/>
        <v>622317.04683565709</v>
      </c>
    </row>
    <row r="11" spans="1:18" x14ac:dyDescent="0.3">
      <c r="A11">
        <f t="shared" si="0"/>
        <v>80</v>
      </c>
      <c r="B11">
        <v>16</v>
      </c>
      <c r="C11">
        <v>54.6</v>
      </c>
      <c r="D11">
        <v>10.207197382769902</v>
      </c>
      <c r="E11">
        <v>124.86240000000001</v>
      </c>
      <c r="F11">
        <f t="shared" si="1"/>
        <v>107.35987623028463</v>
      </c>
      <c r="G11">
        <f>A11*'[1]Time Interval'!$AF$7</f>
        <v>17.502523769715385</v>
      </c>
      <c r="I11">
        <f>C11/'[1]Time Interval'!$AL$41</f>
        <v>2293.119509833758</v>
      </c>
      <c r="J11">
        <f>'[1]Time Interval'!$AD$41*A11</f>
        <v>3.3434095383284825</v>
      </c>
      <c r="K11">
        <f t="shared" si="2"/>
        <v>798.21017261647671</v>
      </c>
      <c r="M11">
        <f t="shared" si="3"/>
        <v>5.3491666666666671</v>
      </c>
      <c r="P11">
        <f>F11/('[1]Time Interval'!$AI$4^2)</f>
        <v>2380001.0670342729</v>
      </c>
      <c r="Q11">
        <f t="shared" si="4"/>
        <v>610682.53308285144</v>
      </c>
    </row>
    <row r="12" spans="1:18" x14ac:dyDescent="0.3">
      <c r="A12">
        <f t="shared" si="0"/>
        <v>85</v>
      </c>
      <c r="B12">
        <v>17</v>
      </c>
      <c r="C12">
        <v>57.6</v>
      </c>
      <c r="D12">
        <v>10.599781897491821</v>
      </c>
      <c r="E12">
        <v>133.83240000000001</v>
      </c>
      <c r="F12">
        <f t="shared" si="1"/>
        <v>115.23596849467741</v>
      </c>
      <c r="G12">
        <f>A12*'[1]Time Interval'!$AF$7</f>
        <v>18.596431505322595</v>
      </c>
      <c r="I12">
        <f>C12/'[1]Time Interval'!$AL$41</f>
        <v>2419.1150872971511</v>
      </c>
      <c r="J12">
        <f>'[1]Time Interval'!$AD$41*A12</f>
        <v>3.5523726344740125</v>
      </c>
      <c r="K12">
        <f t="shared" si="2"/>
        <v>798.59609322189397</v>
      </c>
      <c r="M12">
        <f t="shared" si="3"/>
        <v>5.4340740740740738</v>
      </c>
      <c r="P12">
        <f>F12/('[1]Time Interval'!$AI$4^2)</f>
        <v>2554601.7526116981</v>
      </c>
      <c r="Q12">
        <f t="shared" si="4"/>
        <v>612193.67522487615</v>
      </c>
    </row>
    <row r="13" spans="1:18" x14ac:dyDescent="0.3">
      <c r="A13">
        <f t="shared" si="0"/>
        <v>90</v>
      </c>
      <c r="B13">
        <v>18</v>
      </c>
      <c r="C13">
        <v>60.199999999999996</v>
      </c>
      <c r="D13">
        <v>13.391494002181025</v>
      </c>
      <c r="E13">
        <v>147.04560000000001</v>
      </c>
      <c r="F13">
        <f t="shared" si="1"/>
        <v>127.35526075907021</v>
      </c>
      <c r="G13">
        <f>A13*'[1]Time Interval'!$AF$7</f>
        <v>19.690339240929806</v>
      </c>
      <c r="I13">
        <f>C13/'[1]Time Interval'!$AL$41</f>
        <v>2528.311254432092</v>
      </c>
      <c r="J13">
        <f>'[1]Time Interval'!$AD$41*A13</f>
        <v>3.7613357306195425</v>
      </c>
      <c r="K13">
        <f t="shared" si="2"/>
        <v>793.9578250793495</v>
      </c>
      <c r="M13">
        <f t="shared" si="3"/>
        <v>4.4953908794788271</v>
      </c>
      <c r="P13">
        <f>F13/('[1]Time Interval'!$AI$4^2)</f>
        <v>2823267.566449686</v>
      </c>
      <c r="Q13">
        <f t="shared" si="4"/>
        <v>634368.32932061306</v>
      </c>
      <c r="R13">
        <f>_xlfn.STDEV.P(Q1:Q25)*100/R14</f>
        <v>1.9341751000800547</v>
      </c>
    </row>
    <row r="14" spans="1:18" x14ac:dyDescent="0.3">
      <c r="R14">
        <f>AVERAGE(Q1:Q25)</f>
        <v>619925.81678294134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topLeftCell="L1" workbookViewId="0">
      <selection activeCell="R15" sqref="R15"/>
    </sheetView>
  </sheetViews>
  <sheetFormatPr defaultRowHeight="14.4" x14ac:dyDescent="0.3"/>
  <sheetData>
    <row r="1" spans="1:18" x14ac:dyDescent="0.3">
      <c r="A1">
        <f t="shared" ref="A1:A13" si="0">B1*5</f>
        <v>30</v>
      </c>
      <c r="B1">
        <v>6</v>
      </c>
      <c r="C1">
        <v>24.4</v>
      </c>
      <c r="D1">
        <v>7.6034858387799567</v>
      </c>
      <c r="E1">
        <v>50.060400000000008</v>
      </c>
      <c r="F1">
        <f t="shared" ref="F1:F13" si="1">E1-G1</f>
        <v>42.261511552966901</v>
      </c>
      <c r="G1">
        <f>A1*'[1]Time Interval'!$AF$8</f>
        <v>7.7988884470331099</v>
      </c>
      <c r="I1">
        <f>C1/'[1]Time Interval'!$AL$42</f>
        <v>1024.7640300355988</v>
      </c>
      <c r="J1">
        <f>'[1]Time Interval'!$AD$42*A1</f>
        <v>1.0551642788289395</v>
      </c>
      <c r="K1">
        <f t="shared" ref="K1:K13" si="2">I1/(J1^0.89325)</f>
        <v>976.7720213704589</v>
      </c>
      <c r="M1">
        <f t="shared" ref="M1:M13" si="3">C1/D1</f>
        <v>3.2090544412607449</v>
      </c>
      <c r="P1">
        <f>F1/('[1]Time Interval'!$AI$4^2)</f>
        <v>936871.81955012039</v>
      </c>
      <c r="Q1">
        <f>P1/(J1^1.12)</f>
        <v>882189.09676470771</v>
      </c>
    </row>
    <row r="2" spans="1:18" x14ac:dyDescent="0.3">
      <c r="A2">
        <f t="shared" si="0"/>
        <v>35</v>
      </c>
      <c r="B2">
        <v>7</v>
      </c>
      <c r="C2">
        <v>27.799999999999997</v>
      </c>
      <c r="D2">
        <v>7.995642701525056</v>
      </c>
      <c r="E2">
        <v>57.985200000000006</v>
      </c>
      <c r="F2">
        <f t="shared" si="1"/>
        <v>48.886496811794714</v>
      </c>
      <c r="G2">
        <f>A2*'[1]Time Interval'!$AF$8</f>
        <v>9.0987031882052953</v>
      </c>
      <c r="I2">
        <f>C2/'[1]Time Interval'!$AL$42</f>
        <v>1167.5590178274444</v>
      </c>
      <c r="J2">
        <f>'[1]Time Interval'!$AD$42*A2</f>
        <v>1.2310249919670961</v>
      </c>
      <c r="K2">
        <f t="shared" si="2"/>
        <v>969.72359072854738</v>
      </c>
      <c r="M2">
        <f t="shared" si="3"/>
        <v>3.4768937329700265</v>
      </c>
      <c r="P2">
        <f>F2/('[1]Time Interval'!$AI$4^2)</f>
        <v>1083737.4134641413</v>
      </c>
      <c r="Q2">
        <f t="shared" ref="Q2:Q13" si="4">P2/(J2^1.12)</f>
        <v>858667.79026268295</v>
      </c>
    </row>
    <row r="3" spans="1:18" x14ac:dyDescent="0.3">
      <c r="A3">
        <f t="shared" si="0"/>
        <v>40</v>
      </c>
      <c r="B3">
        <v>8</v>
      </c>
      <c r="C3">
        <v>31.199999999999996</v>
      </c>
      <c r="D3">
        <v>8.3877995642701535</v>
      </c>
      <c r="E3">
        <v>69.388800000000003</v>
      </c>
      <c r="F3">
        <f t="shared" si="1"/>
        <v>58.990282070622527</v>
      </c>
      <c r="G3">
        <f>A3*'[1]Time Interval'!$AF$8</f>
        <v>10.39851792937748</v>
      </c>
      <c r="I3">
        <f>C3/'[1]Time Interval'!$AL$42</f>
        <v>1310.3540056192901</v>
      </c>
      <c r="J3">
        <f>'[1]Time Interval'!$AD$42*A3</f>
        <v>1.4068857051052528</v>
      </c>
      <c r="K3">
        <f t="shared" si="2"/>
        <v>965.95401594141629</v>
      </c>
      <c r="M3">
        <f t="shared" si="3"/>
        <v>3.7196883116883108</v>
      </c>
      <c r="P3">
        <f>F3/('[1]Time Interval'!$AI$4^2)</f>
        <v>1307722.5794447262</v>
      </c>
      <c r="Q3">
        <f t="shared" si="4"/>
        <v>892207.24897602259</v>
      </c>
    </row>
    <row r="4" spans="1:18" x14ac:dyDescent="0.3">
      <c r="A4">
        <f t="shared" si="0"/>
        <v>45</v>
      </c>
      <c r="B4">
        <v>9</v>
      </c>
      <c r="C4">
        <v>34.6</v>
      </c>
      <c r="D4">
        <v>8.9978213507625266</v>
      </c>
      <c r="E4">
        <v>79.107600000000005</v>
      </c>
      <c r="F4">
        <f t="shared" si="1"/>
        <v>67.409267329450344</v>
      </c>
      <c r="G4">
        <f>A4*'[1]Time Interval'!$AF$8</f>
        <v>11.698332670549664</v>
      </c>
      <c r="I4">
        <f>C4/'[1]Time Interval'!$AL$42</f>
        <v>1453.148993411136</v>
      </c>
      <c r="J4">
        <f>'[1]Time Interval'!$AD$42*A4</f>
        <v>1.5827464182434092</v>
      </c>
      <c r="K4">
        <f t="shared" si="2"/>
        <v>964.24182714247195</v>
      </c>
      <c r="M4">
        <f t="shared" si="3"/>
        <v>3.8453753026634385</v>
      </c>
      <c r="P4">
        <f>F4/('[1]Time Interval'!$AI$4^2)</f>
        <v>1494358.3562630289</v>
      </c>
      <c r="Q4">
        <f t="shared" si="4"/>
        <v>893540.1183568103</v>
      </c>
    </row>
    <row r="5" spans="1:18" x14ac:dyDescent="0.3">
      <c r="A5">
        <f t="shared" si="0"/>
        <v>50</v>
      </c>
      <c r="B5">
        <v>10</v>
      </c>
      <c r="C5">
        <v>37.400000000000006</v>
      </c>
      <c r="D5">
        <v>14.204793028322438</v>
      </c>
      <c r="E5">
        <v>89.341200000000015</v>
      </c>
      <c r="F5">
        <f t="shared" si="1"/>
        <v>76.343052588278169</v>
      </c>
      <c r="G5">
        <f>A5*'[1]Time Interval'!$AF$8</f>
        <v>12.998147411721849</v>
      </c>
      <c r="I5">
        <f>C5/'[1]Time Interval'!$AL$42</f>
        <v>1570.7448657103032</v>
      </c>
      <c r="J5">
        <f>'[1]Time Interval'!$AD$42*A5</f>
        <v>1.7586071313815659</v>
      </c>
      <c r="K5">
        <f t="shared" si="2"/>
        <v>948.65563653252082</v>
      </c>
      <c r="M5">
        <f t="shared" si="3"/>
        <v>2.6329141104294487</v>
      </c>
      <c r="N5">
        <f>STDEV(K1:K24)/AVERAGE(K1:K24)*100</f>
        <v>2.2400181470094953</v>
      </c>
      <c r="P5">
        <f>F5/('[1]Time Interval'!$AI$4^2)</f>
        <v>1692406.4464364739</v>
      </c>
      <c r="Q5">
        <f t="shared" si="4"/>
        <v>899322.75320246827</v>
      </c>
    </row>
    <row r="6" spans="1:18" x14ac:dyDescent="0.3">
      <c r="A6">
        <f t="shared" si="0"/>
        <v>55</v>
      </c>
      <c r="B6">
        <v>11</v>
      </c>
      <c r="C6">
        <v>41.6</v>
      </c>
      <c r="D6">
        <v>10.392156862745098</v>
      </c>
      <c r="E6">
        <v>101.3532</v>
      </c>
      <c r="F6">
        <f t="shared" si="1"/>
        <v>87.055237847105971</v>
      </c>
      <c r="G6">
        <f>A6*'[1]Time Interval'!$AF$8</f>
        <v>14.297962152894035</v>
      </c>
      <c r="I6">
        <f>C6/'[1]Time Interval'!$AL$42</f>
        <v>1747.1386741590538</v>
      </c>
      <c r="J6">
        <f>'[1]Time Interval'!$AD$42*A6</f>
        <v>1.9344678445197225</v>
      </c>
      <c r="K6">
        <f t="shared" si="2"/>
        <v>969.07257672257174</v>
      </c>
      <c r="M6">
        <f t="shared" si="3"/>
        <v>4.0030188679245287</v>
      </c>
      <c r="P6">
        <f>F6/('[1]Time Interval'!$AI$4^2)</f>
        <v>1929878.8918367715</v>
      </c>
      <c r="Q6">
        <f t="shared" si="4"/>
        <v>921682.11267916218</v>
      </c>
    </row>
    <row r="7" spans="1:18" x14ac:dyDescent="0.3">
      <c r="A7">
        <f t="shared" si="0"/>
        <v>60</v>
      </c>
      <c r="B7">
        <v>12</v>
      </c>
      <c r="C7">
        <v>44.6</v>
      </c>
      <c r="D7">
        <v>11.198257080610022</v>
      </c>
      <c r="E7">
        <v>108.9348</v>
      </c>
      <c r="F7">
        <f t="shared" si="1"/>
        <v>93.337023105933781</v>
      </c>
      <c r="G7">
        <f>A7*'[1]Time Interval'!$AF$8</f>
        <v>15.59777689406622</v>
      </c>
      <c r="I7">
        <f>C7/'[1]Time Interval'!$AL$42</f>
        <v>1873.134251622447</v>
      </c>
      <c r="J7">
        <f>'[1]Time Interval'!$AD$42*A7</f>
        <v>2.110328557657879</v>
      </c>
      <c r="K7">
        <f t="shared" si="2"/>
        <v>961.26515529027847</v>
      </c>
      <c r="M7">
        <f t="shared" si="3"/>
        <v>3.9827626459143972</v>
      </c>
      <c r="P7">
        <f>F7/('[1]Time Interval'!$AI$4^2)</f>
        <v>2069136.2768473644</v>
      </c>
      <c r="Q7">
        <f t="shared" si="4"/>
        <v>896431.29549441591</v>
      </c>
    </row>
    <row r="8" spans="1:18" x14ac:dyDescent="0.3">
      <c r="A8">
        <f t="shared" si="0"/>
        <v>65</v>
      </c>
      <c r="B8">
        <v>13</v>
      </c>
      <c r="C8">
        <v>47.4</v>
      </c>
      <c r="D8">
        <v>14.618736383442265</v>
      </c>
      <c r="E8">
        <v>117.39</v>
      </c>
      <c r="F8">
        <f t="shared" si="1"/>
        <v>100.49240836476159</v>
      </c>
      <c r="G8">
        <f>A8*'[1]Time Interval'!$AF$8</f>
        <v>16.897591635238406</v>
      </c>
      <c r="I8">
        <f>C8/'[1]Time Interval'!$AL$42</f>
        <v>1990.730123921614</v>
      </c>
      <c r="J8">
        <f>'[1]Time Interval'!$AD$42*A8</f>
        <v>2.2861892707960356</v>
      </c>
      <c r="K8">
        <f t="shared" si="2"/>
        <v>951.12025720443899</v>
      </c>
      <c r="M8">
        <f t="shared" si="3"/>
        <v>3.2424143070044709</v>
      </c>
      <c r="N8">
        <f>AVERAGE(K1:K13)</f>
        <v>948.54695540209934</v>
      </c>
      <c r="P8">
        <f>F8/('[1]Time Interval'!$AI$4^2)</f>
        <v>2227760.0117939552</v>
      </c>
      <c r="Q8">
        <f t="shared" si="4"/>
        <v>882394.43400973722</v>
      </c>
    </row>
    <row r="9" spans="1:18" x14ac:dyDescent="0.3">
      <c r="A9">
        <f t="shared" si="0"/>
        <v>70</v>
      </c>
      <c r="B9">
        <v>14</v>
      </c>
      <c r="C9">
        <v>49.8</v>
      </c>
      <c r="D9">
        <v>14.814814814814813</v>
      </c>
      <c r="E9">
        <v>127.29600000000002</v>
      </c>
      <c r="F9">
        <f t="shared" si="1"/>
        <v>109.09859362358944</v>
      </c>
      <c r="G9">
        <f>A9*'[1]Time Interval'!$AF$8</f>
        <v>18.197406376410591</v>
      </c>
      <c r="I9">
        <f>C9/'[1]Time Interval'!$AL$42</f>
        <v>2091.5265858923285</v>
      </c>
      <c r="J9">
        <f>'[1]Time Interval'!$AD$42*A9</f>
        <v>2.4620499839341923</v>
      </c>
      <c r="K9">
        <f t="shared" si="2"/>
        <v>935.27099093789025</v>
      </c>
      <c r="M9">
        <f t="shared" si="3"/>
        <v>3.3615000000000004</v>
      </c>
      <c r="P9">
        <f>F9/('[1]Time Interval'!$AI$4^2)</f>
        <v>2418545.7207414014</v>
      </c>
      <c r="Q9">
        <f t="shared" si="4"/>
        <v>881661.36941465421</v>
      </c>
    </row>
    <row r="10" spans="1:18" x14ac:dyDescent="0.3">
      <c r="A10">
        <f t="shared" si="0"/>
        <v>75</v>
      </c>
      <c r="B10">
        <v>15</v>
      </c>
      <c r="C10">
        <v>52.6</v>
      </c>
      <c r="D10">
        <v>12.200435729847493</v>
      </c>
      <c r="E10">
        <v>137.4204</v>
      </c>
      <c r="F10">
        <f t="shared" si="1"/>
        <v>117.92317888241723</v>
      </c>
      <c r="G10">
        <f>A10*'[1]Time Interval'!$AF$8</f>
        <v>19.497221117582775</v>
      </c>
      <c r="I10">
        <f>C10/'[1]Time Interval'!$AL$42</f>
        <v>2209.1224581914958</v>
      </c>
      <c r="J10">
        <f>'[1]Time Interval'!$AD$42*A10</f>
        <v>2.6379106970723489</v>
      </c>
      <c r="K10">
        <f t="shared" si="2"/>
        <v>928.81499099929977</v>
      </c>
      <c r="M10">
        <f t="shared" si="3"/>
        <v>4.3113214285714294</v>
      </c>
      <c r="P10">
        <f>F10/('[1]Time Interval'!$AI$4^2)</f>
        <v>2614173.017172846</v>
      </c>
      <c r="Q10">
        <f t="shared" si="4"/>
        <v>882110.57383148023</v>
      </c>
    </row>
    <row r="11" spans="1:18" x14ac:dyDescent="0.3">
      <c r="A11">
        <f t="shared" si="0"/>
        <v>80</v>
      </c>
      <c r="B11">
        <v>16</v>
      </c>
      <c r="C11">
        <v>55.2</v>
      </c>
      <c r="D11">
        <v>13.594771241830065</v>
      </c>
      <c r="E11">
        <v>147.43560000000002</v>
      </c>
      <c r="F11">
        <f t="shared" si="1"/>
        <v>126.63856414124507</v>
      </c>
      <c r="G11">
        <f>A11*'[1]Time Interval'!$AF$8</f>
        <v>20.79703585875496</v>
      </c>
      <c r="I11">
        <f>C11/'[1]Time Interval'!$AL$42</f>
        <v>2318.3186253264366</v>
      </c>
      <c r="J11">
        <f>'[1]Time Interval'!$AD$42*A11</f>
        <v>2.8137714102105056</v>
      </c>
      <c r="K11">
        <f t="shared" si="2"/>
        <v>920.12301215299613</v>
      </c>
      <c r="M11">
        <f t="shared" si="3"/>
        <v>4.0603846153846153</v>
      </c>
      <c r="P11">
        <f>F11/('[1]Time Interval'!$AI$4^2)</f>
        <v>2807379.5198622914</v>
      </c>
      <c r="Q11">
        <f t="shared" si="4"/>
        <v>881247.01156562637</v>
      </c>
    </row>
    <row r="12" spans="1:18" x14ac:dyDescent="0.3">
      <c r="A12">
        <f t="shared" si="0"/>
        <v>85</v>
      </c>
      <c r="B12">
        <v>17</v>
      </c>
      <c r="C12">
        <v>58</v>
      </c>
      <c r="D12">
        <v>12.004357298474945</v>
      </c>
      <c r="E12">
        <v>153.14520000000002</v>
      </c>
      <c r="F12">
        <f t="shared" si="1"/>
        <v>131.04834940007288</v>
      </c>
      <c r="G12">
        <f>A12*'[1]Time Interval'!$AF$8</f>
        <v>22.096850599927144</v>
      </c>
      <c r="I12">
        <f>C12/'[1]Time Interval'!$AL$42</f>
        <v>2435.9144976256039</v>
      </c>
      <c r="J12">
        <f>'[1]Time Interval'!$AD$42*A12</f>
        <v>2.9896321233486622</v>
      </c>
      <c r="K12">
        <f t="shared" si="2"/>
        <v>915.8334122625804</v>
      </c>
      <c r="M12">
        <f t="shared" si="3"/>
        <v>4.8315789473684214</v>
      </c>
      <c r="P12">
        <f>F12/('[1]Time Interval'!$AI$4^2)</f>
        <v>2905137.5835814597</v>
      </c>
      <c r="Q12">
        <f t="shared" si="4"/>
        <v>852069.11434167903</v>
      </c>
    </row>
    <row r="13" spans="1:18" x14ac:dyDescent="0.3">
      <c r="A13">
        <f t="shared" si="0"/>
        <v>90</v>
      </c>
      <c r="B13">
        <v>18</v>
      </c>
      <c r="C13">
        <v>61.6</v>
      </c>
      <c r="D13">
        <v>13.790849673202615</v>
      </c>
      <c r="E13">
        <v>171.678</v>
      </c>
      <c r="F13">
        <f t="shared" si="1"/>
        <v>148.28133465890068</v>
      </c>
      <c r="G13">
        <f>A13*'[1]Time Interval'!$AF$8</f>
        <v>23.396665341099329</v>
      </c>
      <c r="I13">
        <f>C13/'[1]Time Interval'!$AL$42</f>
        <v>2587.1091905816756</v>
      </c>
      <c r="J13">
        <f>'[1]Time Interval'!$AD$42*A13</f>
        <v>3.1654928364868185</v>
      </c>
      <c r="K13">
        <f t="shared" si="2"/>
        <v>924.26293294182096</v>
      </c>
      <c r="M13">
        <f t="shared" si="3"/>
        <v>4.4667298578199048</v>
      </c>
      <c r="P13">
        <f>F13/('[1]Time Interval'!$AI$4^2)</f>
        <v>3287165.998146886</v>
      </c>
      <c r="Q13">
        <f t="shared" si="4"/>
        <v>904330.83814349317</v>
      </c>
      <c r="R13">
        <f>_xlfn.STDEV.P(Q1:Q25)*100/R14</f>
        <v>1.9696666022940783</v>
      </c>
    </row>
    <row r="14" spans="1:18" x14ac:dyDescent="0.3">
      <c r="R14">
        <f>AVERAGE(Q1:Q25)</f>
        <v>886757.98131099541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 RPM</vt:lpstr>
      <vt:lpstr>5 RPM</vt:lpstr>
      <vt:lpstr>10 RPM</vt:lpstr>
      <vt:lpstr>15 RPM</vt:lpstr>
      <vt:lpstr>20 RPM</vt:lpstr>
      <vt:lpstr>25 RPM</vt:lpstr>
      <vt:lpstr>30 RPM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Sibasish Panda</dc:creator>
  <cp:lastModifiedBy>Sibasish Panda</cp:lastModifiedBy>
  <dcterms:created xsi:type="dcterms:W3CDTF">2023-03-06T00:37:41Z</dcterms:created>
  <dcterms:modified xsi:type="dcterms:W3CDTF">2023-05-08T07:52:42Z</dcterms:modified>
</cp:coreProperties>
</file>